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mc:AlternateContent xmlns:mc="http://schemas.openxmlformats.org/markup-compatibility/2006">
    <mc:Choice Requires="x15">
      <x15ac:absPath xmlns:x15ac="http://schemas.microsoft.com/office/spreadsheetml/2010/11/ac" url="https://digitalgojp.sharepoint.com/sites/MIC_FS00004/Lib0007/05_財政健全化係/【検討中】フォルダ/08【大分類】報道/【中分類】報道/18【小分類：03廃】、【小分類：2028.3.31 廃】2025（R7）年度報道発表/★HP更新（健全化法ページ）/251210 R6決算算定様式等データ/健全化判断比率の算定様式/"/>
    </mc:Choice>
  </mc:AlternateContent>
  <xr:revisionPtr revIDLastSave="34" documentId="13_ncr:1_{A828F467-77D4-4D51-A107-ABD03D700341}" xr6:coauthVersionLast="47" xr6:coauthVersionMax="47" xr10:uidLastSave="{661C18A1-9CCA-4C3D-B5CE-FBD108E540F9}"/>
  <bookViews>
    <workbookView xWindow="-120" yWindow="-16320" windowWidth="29040" windowHeight="15720" tabRatio="900" firstSheet="31" activeTab="43" xr2:uid="{00000000-000D-0000-FFFF-FFFF00000000}"/>
  </bookViews>
  <sheets>
    <sheet name="作業要領" sheetId="1" r:id="rId1"/>
    <sheet name="基礎データ貼付用シート" sheetId="2" r:id="rId2"/>
    <sheet name="総括表" sheetId="3" r:id="rId3"/>
    <sheet name="財政力附表" sheetId="4" r:id="rId4"/>
    <sheet name="消防費" sheetId="5" r:id="rId5"/>
    <sheet name="道路橋りょう費" sheetId="6" r:id="rId6"/>
    <sheet name="港湾費（港湾）" sheetId="7" r:id="rId7"/>
    <sheet name="港湾費（漁港）" sheetId="8" r:id="rId8"/>
    <sheet name="都市計画費" sheetId="9" r:id="rId9"/>
    <sheet name="公園費" sheetId="10" r:id="rId10"/>
    <sheet name="下水道費" sheetId="11" r:id="rId11"/>
    <sheet name="下水道費附表" sheetId="12" r:id="rId12"/>
    <sheet name="下水道費２" sheetId="13" r:id="rId13"/>
    <sheet name="その他の土木費" sheetId="14" r:id="rId14"/>
    <sheet name="小学校費" sheetId="15" r:id="rId15"/>
    <sheet name="中学校費" sheetId="16" r:id="rId16"/>
    <sheet name="高等学校費" sheetId="17" r:id="rId17"/>
    <sheet name="社会福祉費" sheetId="18" r:id="rId18"/>
    <sheet name="保健衛生費" sheetId="19" r:id="rId19"/>
    <sheet name="保健衛生費附表" sheetId="20" r:id="rId20"/>
    <sheet name="注" sheetId="21" r:id="rId21"/>
    <sheet name="こども子育て費" sheetId="44" r:id="rId22"/>
    <sheet name="高齢者保健福祉費" sheetId="22" r:id="rId23"/>
    <sheet name="清掃費" sheetId="23" r:id="rId24"/>
    <sheet name="農業行政費(1)" sheetId="24" r:id="rId25"/>
    <sheet name="農業行政費(2)" sheetId="25" r:id="rId26"/>
    <sheet name="林野水産行政費" sheetId="26" r:id="rId27"/>
    <sheet name="地域振興費・市（人口）その１" sheetId="27" r:id="rId28"/>
    <sheet name="地域振興費（人口）その２" sheetId="28" r:id="rId29"/>
    <sheet name="地域振興費・面積" sheetId="31" r:id="rId30"/>
    <sheet name="附表１（財政力補正係数）" sheetId="32" r:id="rId31"/>
    <sheet name="附表２（財政力係数）R6年度同意" sheetId="29" r:id="rId32"/>
    <sheet name="附表３（財政力指数）" sheetId="30" r:id="rId33"/>
    <sheet name="災害復旧費" sheetId="33" r:id="rId34"/>
    <sheet name="補正（10以前）" sheetId="34" r:id="rId35"/>
    <sheet name="補正（11以降）" sheetId="35" r:id="rId36"/>
    <sheet name="減収補填債" sheetId="36" r:id="rId37"/>
    <sheet name="臨時財政特例" sheetId="37" r:id="rId38"/>
    <sheet name="財源対策債" sheetId="38" r:id="rId39"/>
    <sheet name="減税補填債" sheetId="39" r:id="rId40"/>
    <sheet name="臨時財政対策" sheetId="40" r:id="rId41"/>
    <sheet name="緊防債" sheetId="41" r:id="rId42"/>
    <sheet name="国土強靭化" sheetId="42" r:id="rId43"/>
    <sheet name="その他公債費" sheetId="43" r:id="rId44"/>
  </sheets>
  <externalReferences>
    <externalReference r:id="rId45"/>
  </externalReferences>
  <definedNames>
    <definedName name="_xlnm._FilterDatabase" localSheetId="13" hidden="1">その他の土木費!$L$1:$L$2</definedName>
    <definedName name="_xlnm._FilterDatabase" localSheetId="1" hidden="1">基礎データ貼付用シート!$A$2:$C$2884</definedName>
    <definedName name="_xlnm._FilterDatabase" localSheetId="38" hidden="1">財源対策債!$A$6:$BJ$6</definedName>
    <definedName name="_xlnm._FilterDatabase" localSheetId="4" hidden="1">消防費!$A$6:$U$46</definedName>
    <definedName name="_xlnm._FilterDatabase" localSheetId="8" hidden="1">都市計画費!$A$398:$BG$427</definedName>
    <definedName name="_xlnm._FilterDatabase" localSheetId="35" hidden="1">'補正（11以降）'!$A$54:$K$116</definedName>
    <definedName name="_xlnm._FilterDatabase" localSheetId="40" hidden="1">臨時財政対策!$A$6:$K$48</definedName>
    <definedName name="_xlnm.Print_Area" localSheetId="21">こども子育て費!$A$1:$K$115</definedName>
    <definedName name="_xlnm.Print_Area" localSheetId="13">その他の土木費!$A$1:$K$597</definedName>
    <definedName name="_xlnm.Print_Area" localSheetId="10">下水道費!$A$1:$K$416</definedName>
    <definedName name="_xlnm.Print_Area" localSheetId="12">下水道費２!$A$1:$O$345</definedName>
    <definedName name="_xlnm.Print_Area" localSheetId="11">下水道費附表!$A$1:$G$35</definedName>
    <definedName name="_xlnm.Print_Area" localSheetId="1">基礎データ貼付用シート!$A$1:$I$2894</definedName>
    <definedName name="_xlnm.Print_Area" localSheetId="41">緊防債!$A$1:$L$38</definedName>
    <definedName name="_xlnm.Print_Area" localSheetId="36">減収補填債!$A$1:$K$55</definedName>
    <definedName name="_xlnm.Print_Area" localSheetId="39">減税補填債!$A$1:$K$12</definedName>
    <definedName name="_xlnm.Print_Area" localSheetId="9">公園費!$A$1:$L$11</definedName>
    <definedName name="_xlnm.Print_Area" localSheetId="7">'港湾費（漁港）'!$A$1:$K$59</definedName>
    <definedName name="_xlnm.Print_Area" localSheetId="6">'港湾費（港湾）'!$A$1:$K$59</definedName>
    <definedName name="_xlnm.Print_Area" localSheetId="42">国土強靭化!$A$1:$L$44</definedName>
    <definedName name="_xlnm.Print_Area" localSheetId="33">災害復旧費!$A$1:$AN$52</definedName>
    <definedName name="_xlnm.Print_Area" localSheetId="38">財源対策債!$A$1:$K$132</definedName>
    <definedName name="_xlnm.Print_Area" localSheetId="3">財政力附表!$A$1:$AM$97</definedName>
    <definedName name="_xlnm.Print_Area" localSheetId="0">作業要領!$A$1:$AO$33</definedName>
    <definedName name="_xlnm.Print_Area" localSheetId="17">社会福祉費!$A$1:$K$46</definedName>
    <definedName name="_xlnm.Print_Area" localSheetId="14">小学校費!$A$1:$K$365</definedName>
    <definedName name="_xlnm.Print_Area" localSheetId="4">消防費!$A$1:$K$49</definedName>
    <definedName name="_xlnm.Print_Area" localSheetId="23">清掃費!$A$1:$K$122</definedName>
    <definedName name="_xlnm.Print_Area" localSheetId="2">総括表!$A$1:$O$52</definedName>
    <definedName name="_xlnm.Print_Area" localSheetId="28">'地域振興費（人口）その２'!$A$1:$L$954</definedName>
    <definedName name="_xlnm.Print_Area" localSheetId="27">'地域振興費・市（人口）その１'!$A$1:$K$333</definedName>
    <definedName name="_xlnm.Print_Area" localSheetId="29">地域振興費・面積!$A$1:$K$68</definedName>
    <definedName name="_xlnm.Print_Area" localSheetId="15">中学校費!$A$1:$K$381</definedName>
    <definedName name="_xlnm.Print_Area" localSheetId="20">注!$A$1:$J$34</definedName>
    <definedName name="_xlnm.Print_Area" localSheetId="8">都市計画費!$A$1:$K$560</definedName>
    <definedName name="_xlnm.Print_Area" localSheetId="5">道路橋りょう費!$A$1:$K$235</definedName>
    <definedName name="_xlnm.Print_Area" localSheetId="25">'農業行政費(2)'!$A$1:$L$218</definedName>
    <definedName name="_xlnm.Print_Area" localSheetId="30">'附表１（財政力補正係数）'!$A$1:$AK$72</definedName>
    <definedName name="_xlnm.Print_Area" localSheetId="31">'附表２（財政力係数）R6年度同意'!$A$1:$AM$55</definedName>
    <definedName name="_xlnm.Print_Area" localSheetId="32">'附表３（財政力指数）'!$A$1:$AM$51</definedName>
    <definedName name="_xlnm.Print_Area" localSheetId="18">保健衛生費!$A$1:$L$686</definedName>
    <definedName name="_xlnm.Print_Area" localSheetId="35">'補正（11以降）'!$A$1:$K$116</definedName>
    <definedName name="_xlnm.Print_Area" localSheetId="26">林野水産行政費!$A$1:$L$64</definedName>
    <definedName name="_xlnm.Print_Area" localSheetId="40">臨時財政対策!$A$1:$K$55</definedName>
    <definedName name="_xlnm.Print_Area">'[1]その３（旧〃その土）'!#REF!</definedName>
    <definedName name="Z_0B613FCD_ABCC_41BB_9177_F54C998CD9E2_.wvu.Cols" localSheetId="9" hidden="1">公園費!$N:$O</definedName>
    <definedName name="Z_0B613FCD_ABCC_41BB_9177_F54C998CD9E2_.wvu.FilterData" localSheetId="13" hidden="1">その他の土木費!$L$1:$L$2</definedName>
    <definedName name="Z_0B613FCD_ABCC_41BB_9177_F54C998CD9E2_.wvu.FilterData" localSheetId="1" hidden="1">基礎データ貼付用シート!$A$2:$C$2869</definedName>
    <definedName name="Z_0B613FCD_ABCC_41BB_9177_F54C998CD9E2_.wvu.FilterData" localSheetId="38" hidden="1">財源対策債!$A$6:$BJ$6</definedName>
    <definedName name="Z_0B613FCD_ABCC_41BB_9177_F54C998CD9E2_.wvu.FilterData" localSheetId="35" hidden="1">'補正（11以降）'!$A$6:$BK$6</definedName>
    <definedName name="Z_0B613FCD_ABCC_41BB_9177_F54C998CD9E2_.wvu.FilterData" localSheetId="40" hidden="1">臨時財政対策!$A$6:$BI$34</definedName>
    <definedName name="Z_0B613FCD_ABCC_41BB_9177_F54C998CD9E2_.wvu.PrintArea" localSheetId="21" hidden="1">こども子育て費!$A$1:$K$115</definedName>
    <definedName name="Z_0B613FCD_ABCC_41BB_9177_F54C998CD9E2_.wvu.PrintArea" localSheetId="13" hidden="1">その他の土木費!$A$1:$K$540</definedName>
    <definedName name="Z_0B613FCD_ABCC_41BB_9177_F54C998CD9E2_.wvu.PrintArea" localSheetId="10" hidden="1">下水道費!$A$1:$K$396</definedName>
    <definedName name="Z_0B613FCD_ABCC_41BB_9177_F54C998CD9E2_.wvu.PrintArea" localSheetId="12" hidden="1">下水道費２!$A$1:$K$247</definedName>
    <definedName name="Z_0B613FCD_ABCC_41BB_9177_F54C998CD9E2_.wvu.PrintArea" localSheetId="11" hidden="1">下水道費附表!$A$1:$G$35</definedName>
    <definedName name="Z_0B613FCD_ABCC_41BB_9177_F54C998CD9E2_.wvu.PrintArea" localSheetId="1" hidden="1">基礎データ貼付用シート!$A$1:$I$2869</definedName>
    <definedName name="Z_0B613FCD_ABCC_41BB_9177_F54C998CD9E2_.wvu.PrintArea" localSheetId="9" hidden="1">公園費!$A$1:$L$11</definedName>
    <definedName name="Z_0B613FCD_ABCC_41BB_9177_F54C998CD9E2_.wvu.PrintArea" localSheetId="7" hidden="1">'港湾費（漁港）'!$A$1:$K$59</definedName>
    <definedName name="Z_0B613FCD_ABCC_41BB_9177_F54C998CD9E2_.wvu.PrintArea" localSheetId="6" hidden="1">'港湾費（港湾）'!$A$1:$K$59</definedName>
    <definedName name="Z_0B613FCD_ABCC_41BB_9177_F54C998CD9E2_.wvu.PrintArea" localSheetId="33" hidden="1">災害復旧費!$A$1:$AN$52</definedName>
    <definedName name="Z_0B613FCD_ABCC_41BB_9177_F54C998CD9E2_.wvu.PrintArea" localSheetId="38" hidden="1">財源対策債!$A$1:$K$94</definedName>
    <definedName name="Z_0B613FCD_ABCC_41BB_9177_F54C998CD9E2_.wvu.PrintArea" localSheetId="3" hidden="1">財政力附表!$A$1:$AM$71</definedName>
    <definedName name="Z_0B613FCD_ABCC_41BB_9177_F54C998CD9E2_.wvu.PrintArea" localSheetId="17" hidden="1">社会福祉費!$A$1:$K$45</definedName>
    <definedName name="Z_0B613FCD_ABCC_41BB_9177_F54C998CD9E2_.wvu.PrintArea" localSheetId="14" hidden="1">小学校費!$A$1:$K$365</definedName>
    <definedName name="Z_0B613FCD_ABCC_41BB_9177_F54C998CD9E2_.wvu.PrintArea" localSheetId="4" hidden="1">消防費!$A$1:$K$49</definedName>
    <definedName name="Z_0B613FCD_ABCC_41BB_9177_F54C998CD9E2_.wvu.PrintArea" localSheetId="23" hidden="1">清掃費!$A$1:$K$122</definedName>
    <definedName name="Z_0B613FCD_ABCC_41BB_9177_F54C998CD9E2_.wvu.PrintArea" localSheetId="2" hidden="1">総括表!$A$1:$O$52</definedName>
    <definedName name="Z_0B613FCD_ABCC_41BB_9177_F54C998CD9E2_.wvu.PrintArea" localSheetId="28" hidden="1">'地域振興費（人口）その２'!$A$1:$L$935</definedName>
    <definedName name="Z_0B613FCD_ABCC_41BB_9177_F54C998CD9E2_.wvu.PrintArea" localSheetId="27" hidden="1">'地域振興費・市（人口）その１'!$A$1:$K$331</definedName>
    <definedName name="Z_0B613FCD_ABCC_41BB_9177_F54C998CD9E2_.wvu.PrintArea" localSheetId="29" hidden="1">地域振興費・面積!$A$1:$K$68</definedName>
    <definedName name="Z_0B613FCD_ABCC_41BB_9177_F54C998CD9E2_.wvu.PrintArea" localSheetId="15" hidden="1">中学校費!$A$1:$K$381</definedName>
    <definedName name="Z_0B613FCD_ABCC_41BB_9177_F54C998CD9E2_.wvu.PrintArea" localSheetId="20" hidden="1">注!$A$1:$J$34</definedName>
    <definedName name="Z_0B613FCD_ABCC_41BB_9177_F54C998CD9E2_.wvu.PrintArea" localSheetId="8" hidden="1">都市計画費!$A$1:$K$560</definedName>
    <definedName name="Z_0B613FCD_ABCC_41BB_9177_F54C998CD9E2_.wvu.PrintArea" localSheetId="5" hidden="1">道路橋りょう費!$A$1:$K$235</definedName>
    <definedName name="Z_0B613FCD_ABCC_41BB_9177_F54C998CD9E2_.wvu.PrintArea" localSheetId="25" hidden="1">'農業行政費(2)'!$A$1:$L$218</definedName>
    <definedName name="Z_0B613FCD_ABCC_41BB_9177_F54C998CD9E2_.wvu.PrintArea" localSheetId="30" hidden="1">'附表１（財政力補正係数）'!$A$1:$AK$72</definedName>
    <definedName name="Z_0B613FCD_ABCC_41BB_9177_F54C998CD9E2_.wvu.PrintArea" localSheetId="31" hidden="1">'附表２（財政力係数）R6年度同意'!$A$1:$AM$49</definedName>
    <definedName name="Z_0B613FCD_ABCC_41BB_9177_F54C998CD9E2_.wvu.PrintArea" localSheetId="32" hidden="1">'附表３（財政力指数）'!$A$1:$AM$51</definedName>
    <definedName name="Z_0B613FCD_ABCC_41BB_9177_F54C998CD9E2_.wvu.PrintArea" localSheetId="18" hidden="1">保健衛生費!$A$1:$L$686</definedName>
    <definedName name="Z_0B613FCD_ABCC_41BB_9177_F54C998CD9E2_.wvu.PrintArea" localSheetId="26" hidden="1">林野水産行政費!$A$1:$L$64</definedName>
    <definedName name="Z_0B613FCD_ABCC_41BB_9177_F54C998CD9E2_.wvu.Rows" localSheetId="2" hidden="1">総括表!$39:$39</definedName>
    <definedName name="Z_0FF53720_42B0_4B1A_A491_0089CDA29CCF_.wvu.Cols" localSheetId="9" hidden="1">公園費!$N:$O</definedName>
    <definedName name="Z_0FF53720_42B0_4B1A_A491_0089CDA29CCF_.wvu.FilterData" localSheetId="13" hidden="1">その他の土木費!$L$1:$L$2</definedName>
    <definedName name="Z_0FF53720_42B0_4B1A_A491_0089CDA29CCF_.wvu.FilterData" localSheetId="1" hidden="1">基礎データ貼付用シート!$A$2:$C$2884</definedName>
    <definedName name="Z_0FF53720_42B0_4B1A_A491_0089CDA29CCF_.wvu.FilterData" localSheetId="38" hidden="1">財源対策債!$A$6:$BJ$6</definedName>
    <definedName name="Z_0FF53720_42B0_4B1A_A491_0089CDA29CCF_.wvu.FilterData" localSheetId="4" hidden="1">消防費!$A$6:$U$46</definedName>
    <definedName name="Z_0FF53720_42B0_4B1A_A491_0089CDA29CCF_.wvu.FilterData" localSheetId="35" hidden="1">'補正（11以降）'!$A$54:$K$116</definedName>
    <definedName name="Z_0FF53720_42B0_4B1A_A491_0089CDA29CCF_.wvu.FilterData" localSheetId="40" hidden="1">臨時財政対策!$A$6:$K$48</definedName>
    <definedName name="Z_0FF53720_42B0_4B1A_A491_0089CDA29CCF_.wvu.PrintArea" localSheetId="21" hidden="1">こども子育て費!$A$1:$K$115</definedName>
    <definedName name="Z_0FF53720_42B0_4B1A_A491_0089CDA29CCF_.wvu.PrintArea" localSheetId="13" hidden="1">その他の土木費!$A$1:$K$573</definedName>
    <definedName name="Z_0FF53720_42B0_4B1A_A491_0089CDA29CCF_.wvu.PrintArea" localSheetId="10" hidden="1">下水道費!$A$1:$K$396</definedName>
    <definedName name="Z_0FF53720_42B0_4B1A_A491_0089CDA29CCF_.wvu.PrintArea" localSheetId="12" hidden="1">下水道費２!$A$1:$K$344</definedName>
    <definedName name="Z_0FF53720_42B0_4B1A_A491_0089CDA29CCF_.wvu.PrintArea" localSheetId="11" hidden="1">下水道費附表!$A$1:$G$35</definedName>
    <definedName name="Z_0FF53720_42B0_4B1A_A491_0089CDA29CCF_.wvu.PrintArea" localSheetId="1" hidden="1">基礎データ貼付用シート!$A$1:$I$2894</definedName>
    <definedName name="Z_0FF53720_42B0_4B1A_A491_0089CDA29CCF_.wvu.PrintArea" localSheetId="9" hidden="1">公園費!$A$1:$L$11</definedName>
    <definedName name="Z_0FF53720_42B0_4B1A_A491_0089CDA29CCF_.wvu.PrintArea" localSheetId="7" hidden="1">'港湾費（漁港）'!$A$1:$K$59</definedName>
    <definedName name="Z_0FF53720_42B0_4B1A_A491_0089CDA29CCF_.wvu.PrintArea" localSheetId="6" hidden="1">'港湾費（港湾）'!$A$1:$K$59</definedName>
    <definedName name="Z_0FF53720_42B0_4B1A_A491_0089CDA29CCF_.wvu.PrintArea" localSheetId="33" hidden="1">災害復旧費!$A$1:$AN$52</definedName>
    <definedName name="Z_0FF53720_42B0_4B1A_A491_0089CDA29CCF_.wvu.PrintArea" localSheetId="38" hidden="1">財源対策債!$A$1:$K$132</definedName>
    <definedName name="Z_0FF53720_42B0_4B1A_A491_0089CDA29CCF_.wvu.PrintArea" localSheetId="3" hidden="1">財政力附表!$A$1:$AM$97</definedName>
    <definedName name="Z_0FF53720_42B0_4B1A_A491_0089CDA29CCF_.wvu.PrintArea" localSheetId="0" hidden="1">作業要領!$A$1:$AO$32</definedName>
    <definedName name="Z_0FF53720_42B0_4B1A_A491_0089CDA29CCF_.wvu.PrintArea" localSheetId="17" hidden="1">社会福祉費!$A$1:$K$45</definedName>
    <definedName name="Z_0FF53720_42B0_4B1A_A491_0089CDA29CCF_.wvu.PrintArea" localSheetId="14" hidden="1">小学校費!$A$1:$K$365</definedName>
    <definedName name="Z_0FF53720_42B0_4B1A_A491_0089CDA29CCF_.wvu.PrintArea" localSheetId="4" hidden="1">消防費!$A$1:$K$49</definedName>
    <definedName name="Z_0FF53720_42B0_4B1A_A491_0089CDA29CCF_.wvu.PrintArea" localSheetId="23" hidden="1">清掃費!$A$1:$K$122</definedName>
    <definedName name="Z_0FF53720_42B0_4B1A_A491_0089CDA29CCF_.wvu.PrintArea" localSheetId="2" hidden="1">総括表!$A$1:$O$52</definedName>
    <definedName name="Z_0FF53720_42B0_4B1A_A491_0089CDA29CCF_.wvu.PrintArea" localSheetId="28" hidden="1">'地域振興費（人口）その２'!$A$1:$L$935</definedName>
    <definedName name="Z_0FF53720_42B0_4B1A_A491_0089CDA29CCF_.wvu.PrintArea" localSheetId="27" hidden="1">'地域振興費・市（人口）その１'!$A$1:$K$331</definedName>
    <definedName name="Z_0FF53720_42B0_4B1A_A491_0089CDA29CCF_.wvu.PrintArea" localSheetId="29" hidden="1">地域振興費・面積!$A$1:$K$68</definedName>
    <definedName name="Z_0FF53720_42B0_4B1A_A491_0089CDA29CCF_.wvu.PrintArea" localSheetId="15" hidden="1">中学校費!$A$1:$K$381</definedName>
    <definedName name="Z_0FF53720_42B0_4B1A_A491_0089CDA29CCF_.wvu.PrintArea" localSheetId="20" hidden="1">注!$A$1:$J$34</definedName>
    <definedName name="Z_0FF53720_42B0_4B1A_A491_0089CDA29CCF_.wvu.PrintArea" localSheetId="8" hidden="1">都市計画費!$A$1:$K$560</definedName>
    <definedName name="Z_0FF53720_42B0_4B1A_A491_0089CDA29CCF_.wvu.PrintArea" localSheetId="5" hidden="1">道路橋りょう費!$A$1:$K$235</definedName>
    <definedName name="Z_0FF53720_42B0_4B1A_A491_0089CDA29CCF_.wvu.PrintArea" localSheetId="25" hidden="1">'農業行政費(2)'!$A$1:$L$218</definedName>
    <definedName name="Z_0FF53720_42B0_4B1A_A491_0089CDA29CCF_.wvu.PrintArea" localSheetId="30" hidden="1">'附表１（財政力補正係数）'!$A$1:$AK$72</definedName>
    <definedName name="Z_0FF53720_42B0_4B1A_A491_0089CDA29CCF_.wvu.PrintArea" localSheetId="31" hidden="1">'附表２（財政力係数）R6年度同意'!$A$1:$AM$49</definedName>
    <definedName name="Z_0FF53720_42B0_4B1A_A491_0089CDA29CCF_.wvu.PrintArea" localSheetId="32" hidden="1">'附表３（財政力指数）'!$A$1:$AM$51</definedName>
    <definedName name="Z_0FF53720_42B0_4B1A_A491_0089CDA29CCF_.wvu.PrintArea" localSheetId="18" hidden="1">保健衛生費!$A$1:$L$686</definedName>
    <definedName name="Z_0FF53720_42B0_4B1A_A491_0089CDA29CCF_.wvu.PrintArea" localSheetId="26" hidden="1">林野水産行政費!$A$1:$L$64</definedName>
    <definedName name="Z_0FF53720_42B0_4B1A_A491_0089CDA29CCF_.wvu.Rows" localSheetId="2" hidden="1">総括表!$39:$39</definedName>
    <definedName name="Z_1947FFE7_8D82_4F09_9510_9A27BB54E34B_.wvu.FilterData" localSheetId="35" hidden="1">'補正（11以降）'!$A$6:$K$66</definedName>
    <definedName name="Z_1947FFE7_8D82_4F09_9510_9A27BB54E34B_.wvu.PrintArea" localSheetId="10" hidden="1">下水道費!$A$1:$K$336</definedName>
    <definedName name="Z_1947FFE7_8D82_4F09_9510_9A27BB54E34B_.wvu.PrintArea" localSheetId="12" hidden="1">下水道費２!$A$1:$K$221</definedName>
    <definedName name="Z_1947FFE7_8D82_4F09_9510_9A27BB54E34B_.wvu.PrintArea" localSheetId="11" hidden="1">下水道費附表!$A$1:$G$38</definedName>
    <definedName name="Z_1947FFE7_8D82_4F09_9510_9A27BB54E34B_.wvu.PrintArea" localSheetId="33" hidden="1">災害復旧費!$A$1:$AN$46</definedName>
    <definedName name="Z_1947FFE7_8D82_4F09_9510_9A27BB54E34B_.wvu.PrintArea" localSheetId="3" hidden="1">財政力附表!$A$1:$AM$37</definedName>
    <definedName name="Z_1947FFE7_8D82_4F09_9510_9A27BB54E34B_.wvu.PrintArea" localSheetId="20" hidden="1">注!$A$1:$I$34</definedName>
    <definedName name="Z_1947FFE7_8D82_4F09_9510_9A27BB54E34B_.wvu.PrintArea" localSheetId="5" hidden="1">道路橋りょう費!$A$1:$K$238</definedName>
    <definedName name="Z_1947FFE7_8D82_4F09_9510_9A27BB54E34B_.wvu.PrintArea" localSheetId="32" hidden="1">'附表３（財政力指数）'!$A$1:$AM$33</definedName>
    <definedName name="Z_1947FFE7_8D82_4F09_9510_9A27BB54E34B_.wvu.PrintArea" localSheetId="18" hidden="1">保健衛生費!$A$1:$L$585</definedName>
    <definedName name="Z_1947FFE7_8D82_4F09_9510_9A27BB54E34B_.wvu.PrintArea" localSheetId="26" hidden="1">林野水産行政費!$A$1:$L$64</definedName>
    <definedName name="Z_1947FFE7_8D82_4F09_9510_9A27BB54E34B_.wvu.Rows" localSheetId="2" hidden="1">総括表!#REF!</definedName>
    <definedName name="Z_1F81339A_CB4E_4CB3_ABCA_C25ADEC8B9AC_.wvu.Cols" localSheetId="9" hidden="1">公園費!$N:$O</definedName>
    <definedName name="Z_1F81339A_CB4E_4CB3_ABCA_C25ADEC8B9AC_.wvu.FilterData" localSheetId="13" hidden="1">その他の土木費!$L$1:$L$2</definedName>
    <definedName name="Z_1F81339A_CB4E_4CB3_ABCA_C25ADEC8B9AC_.wvu.FilterData" localSheetId="1" hidden="1">基礎データ貼付用シート!$A$2:$C$2884</definedName>
    <definedName name="Z_1F81339A_CB4E_4CB3_ABCA_C25ADEC8B9AC_.wvu.FilterData" localSheetId="38" hidden="1">財源対策債!$A$6:$BJ$6</definedName>
    <definedName name="Z_1F81339A_CB4E_4CB3_ABCA_C25ADEC8B9AC_.wvu.FilterData" localSheetId="4" hidden="1">消防費!$A$6:$U$46</definedName>
    <definedName name="Z_1F81339A_CB4E_4CB3_ABCA_C25ADEC8B9AC_.wvu.FilterData" localSheetId="35" hidden="1">'補正（11以降）'!$A$54:$K$116</definedName>
    <definedName name="Z_1F81339A_CB4E_4CB3_ABCA_C25ADEC8B9AC_.wvu.FilterData" localSheetId="40" hidden="1">臨時財政対策!$A$6:$K$48</definedName>
    <definedName name="Z_1F81339A_CB4E_4CB3_ABCA_C25ADEC8B9AC_.wvu.PrintArea" localSheetId="21" hidden="1">こども子育て費!$A$1:$K$115</definedName>
    <definedName name="Z_1F81339A_CB4E_4CB3_ABCA_C25ADEC8B9AC_.wvu.PrintArea" localSheetId="13" hidden="1">その他の土木費!$A$1:$K$573</definedName>
    <definedName name="Z_1F81339A_CB4E_4CB3_ABCA_C25ADEC8B9AC_.wvu.PrintArea" localSheetId="10" hidden="1">下水道費!$A$1:$K$396</definedName>
    <definedName name="Z_1F81339A_CB4E_4CB3_ABCA_C25ADEC8B9AC_.wvu.PrintArea" localSheetId="12" hidden="1">下水道費２!$A$1:$K$344</definedName>
    <definedName name="Z_1F81339A_CB4E_4CB3_ABCA_C25ADEC8B9AC_.wvu.PrintArea" localSheetId="11" hidden="1">下水道費附表!$A$1:$G$35</definedName>
    <definedName name="Z_1F81339A_CB4E_4CB3_ABCA_C25ADEC8B9AC_.wvu.PrintArea" localSheetId="1" hidden="1">基礎データ貼付用シート!$A$1:$I$2894</definedName>
    <definedName name="Z_1F81339A_CB4E_4CB3_ABCA_C25ADEC8B9AC_.wvu.PrintArea" localSheetId="9" hidden="1">公園費!$A$1:$L$11</definedName>
    <definedName name="Z_1F81339A_CB4E_4CB3_ABCA_C25ADEC8B9AC_.wvu.PrintArea" localSheetId="7" hidden="1">'港湾費（漁港）'!$A$1:$K$59</definedName>
    <definedName name="Z_1F81339A_CB4E_4CB3_ABCA_C25ADEC8B9AC_.wvu.PrintArea" localSheetId="6" hidden="1">'港湾費（港湾）'!$A$1:$K$59</definedName>
    <definedName name="Z_1F81339A_CB4E_4CB3_ABCA_C25ADEC8B9AC_.wvu.PrintArea" localSheetId="33" hidden="1">災害復旧費!$A$1:$AN$52</definedName>
    <definedName name="Z_1F81339A_CB4E_4CB3_ABCA_C25ADEC8B9AC_.wvu.PrintArea" localSheetId="38" hidden="1">財源対策債!$A$1:$K$132</definedName>
    <definedName name="Z_1F81339A_CB4E_4CB3_ABCA_C25ADEC8B9AC_.wvu.PrintArea" localSheetId="3" hidden="1">財政力附表!$A$1:$AM$97</definedName>
    <definedName name="Z_1F81339A_CB4E_4CB3_ABCA_C25ADEC8B9AC_.wvu.PrintArea" localSheetId="0" hidden="1">作業要領!$A$1:$AO$32</definedName>
    <definedName name="Z_1F81339A_CB4E_4CB3_ABCA_C25ADEC8B9AC_.wvu.PrintArea" localSheetId="17" hidden="1">社会福祉費!$A$1:$K$45</definedName>
    <definedName name="Z_1F81339A_CB4E_4CB3_ABCA_C25ADEC8B9AC_.wvu.PrintArea" localSheetId="14" hidden="1">小学校費!$A$1:$K$365</definedName>
    <definedName name="Z_1F81339A_CB4E_4CB3_ABCA_C25ADEC8B9AC_.wvu.PrintArea" localSheetId="4" hidden="1">消防費!$A$1:$K$49</definedName>
    <definedName name="Z_1F81339A_CB4E_4CB3_ABCA_C25ADEC8B9AC_.wvu.PrintArea" localSheetId="23" hidden="1">清掃費!$A$1:$K$122</definedName>
    <definedName name="Z_1F81339A_CB4E_4CB3_ABCA_C25ADEC8B9AC_.wvu.PrintArea" localSheetId="2" hidden="1">総括表!$A$1:$O$52</definedName>
    <definedName name="Z_1F81339A_CB4E_4CB3_ABCA_C25ADEC8B9AC_.wvu.PrintArea" localSheetId="28" hidden="1">'地域振興費（人口）その２'!$A$1:$L$935</definedName>
    <definedName name="Z_1F81339A_CB4E_4CB3_ABCA_C25ADEC8B9AC_.wvu.PrintArea" localSheetId="27" hidden="1">'地域振興費・市（人口）その１'!$A$1:$K$331</definedName>
    <definedName name="Z_1F81339A_CB4E_4CB3_ABCA_C25ADEC8B9AC_.wvu.PrintArea" localSheetId="29" hidden="1">地域振興費・面積!$A$1:$K$68</definedName>
    <definedName name="Z_1F81339A_CB4E_4CB3_ABCA_C25ADEC8B9AC_.wvu.PrintArea" localSheetId="15" hidden="1">中学校費!$A$1:$K$381</definedName>
    <definedName name="Z_1F81339A_CB4E_4CB3_ABCA_C25ADEC8B9AC_.wvu.PrintArea" localSheetId="20" hidden="1">注!$A$1:$J$34</definedName>
    <definedName name="Z_1F81339A_CB4E_4CB3_ABCA_C25ADEC8B9AC_.wvu.PrintArea" localSheetId="8" hidden="1">都市計画費!$A$1:$K$560</definedName>
    <definedName name="Z_1F81339A_CB4E_4CB3_ABCA_C25ADEC8B9AC_.wvu.PrintArea" localSheetId="5" hidden="1">道路橋りょう費!$A$1:$K$235</definedName>
    <definedName name="Z_1F81339A_CB4E_4CB3_ABCA_C25ADEC8B9AC_.wvu.PrintArea" localSheetId="25" hidden="1">'農業行政費(2)'!$A$1:$L$218</definedName>
    <definedName name="Z_1F81339A_CB4E_4CB3_ABCA_C25ADEC8B9AC_.wvu.PrintArea" localSheetId="30" hidden="1">'附表１（財政力補正係数）'!$A$1:$AK$72</definedName>
    <definedName name="Z_1F81339A_CB4E_4CB3_ABCA_C25ADEC8B9AC_.wvu.PrintArea" localSheetId="31" hidden="1">'附表２（財政力係数）R6年度同意'!$A$1:$AM$49</definedName>
    <definedName name="Z_1F81339A_CB4E_4CB3_ABCA_C25ADEC8B9AC_.wvu.PrintArea" localSheetId="32" hidden="1">'附表３（財政力指数）'!$A$1:$AM$51</definedName>
    <definedName name="Z_1F81339A_CB4E_4CB3_ABCA_C25ADEC8B9AC_.wvu.PrintArea" localSheetId="18" hidden="1">保健衛生費!$A$1:$L$686</definedName>
    <definedName name="Z_1F81339A_CB4E_4CB3_ABCA_C25ADEC8B9AC_.wvu.PrintArea" localSheetId="26" hidden="1">林野水産行政費!$A$1:$L$64</definedName>
    <definedName name="Z_1F81339A_CB4E_4CB3_ABCA_C25ADEC8B9AC_.wvu.Rows" localSheetId="2" hidden="1">総括表!$39:$39</definedName>
    <definedName name="Z_33BE930D_9EAB_4AFB_BDCD_43112CB50749_.wvu.Cols" localSheetId="9" hidden="1">公園費!$N:$O</definedName>
    <definedName name="Z_33BE930D_9EAB_4AFB_BDCD_43112CB50749_.wvu.FilterData" localSheetId="13" hidden="1">その他の土木費!$L$1:$L$2</definedName>
    <definedName name="Z_33BE930D_9EAB_4AFB_BDCD_43112CB50749_.wvu.FilterData" localSheetId="1" hidden="1">基礎データ貼付用シート!$A$2:$C$2869</definedName>
    <definedName name="Z_33BE930D_9EAB_4AFB_BDCD_43112CB50749_.wvu.FilterData" localSheetId="38" hidden="1">財源対策債!$A$6:$BJ$6</definedName>
    <definedName name="Z_33BE930D_9EAB_4AFB_BDCD_43112CB50749_.wvu.FilterData" localSheetId="35" hidden="1">'補正（11以降）'!$A$6:$BK$6</definedName>
    <definedName name="Z_33BE930D_9EAB_4AFB_BDCD_43112CB50749_.wvu.FilterData" localSheetId="40" hidden="1">臨時財政対策!$A$6:$BI$34</definedName>
    <definedName name="Z_33BE930D_9EAB_4AFB_BDCD_43112CB50749_.wvu.PrintArea" localSheetId="21" hidden="1">こども子育て費!$A$1:$K$115</definedName>
    <definedName name="Z_33BE930D_9EAB_4AFB_BDCD_43112CB50749_.wvu.PrintArea" localSheetId="13" hidden="1">その他の土木費!$A$1:$K$540</definedName>
    <definedName name="Z_33BE930D_9EAB_4AFB_BDCD_43112CB50749_.wvu.PrintArea" localSheetId="10" hidden="1">下水道費!$A$1:$K$396</definedName>
    <definedName name="Z_33BE930D_9EAB_4AFB_BDCD_43112CB50749_.wvu.PrintArea" localSheetId="12" hidden="1">下水道費２!$A$1:$K$247</definedName>
    <definedName name="Z_33BE930D_9EAB_4AFB_BDCD_43112CB50749_.wvu.PrintArea" localSheetId="11" hidden="1">下水道費附表!$A$1:$G$35</definedName>
    <definedName name="Z_33BE930D_9EAB_4AFB_BDCD_43112CB50749_.wvu.PrintArea" localSheetId="1" hidden="1">基礎データ貼付用シート!$A$1:$I$2869</definedName>
    <definedName name="Z_33BE930D_9EAB_4AFB_BDCD_43112CB50749_.wvu.PrintArea" localSheetId="9" hidden="1">公園費!$A$1:$L$11</definedName>
    <definedName name="Z_33BE930D_9EAB_4AFB_BDCD_43112CB50749_.wvu.PrintArea" localSheetId="7" hidden="1">'港湾費（漁港）'!$A$1:$K$59</definedName>
    <definedName name="Z_33BE930D_9EAB_4AFB_BDCD_43112CB50749_.wvu.PrintArea" localSheetId="6" hidden="1">'港湾費（港湾）'!$A$1:$K$59</definedName>
    <definedName name="Z_33BE930D_9EAB_4AFB_BDCD_43112CB50749_.wvu.PrintArea" localSheetId="33" hidden="1">災害復旧費!$A$1:$AN$52</definedName>
    <definedName name="Z_33BE930D_9EAB_4AFB_BDCD_43112CB50749_.wvu.PrintArea" localSheetId="38" hidden="1">財源対策債!$A$1:$K$94</definedName>
    <definedName name="Z_33BE930D_9EAB_4AFB_BDCD_43112CB50749_.wvu.PrintArea" localSheetId="3" hidden="1">財政力附表!$A$1:$AM$71</definedName>
    <definedName name="Z_33BE930D_9EAB_4AFB_BDCD_43112CB50749_.wvu.PrintArea" localSheetId="17" hidden="1">社会福祉費!$A$1:$K$45</definedName>
    <definedName name="Z_33BE930D_9EAB_4AFB_BDCD_43112CB50749_.wvu.PrintArea" localSheetId="14" hidden="1">小学校費!$A$1:$K$365</definedName>
    <definedName name="Z_33BE930D_9EAB_4AFB_BDCD_43112CB50749_.wvu.PrintArea" localSheetId="4" hidden="1">消防費!$A$1:$K$49</definedName>
    <definedName name="Z_33BE930D_9EAB_4AFB_BDCD_43112CB50749_.wvu.PrintArea" localSheetId="23" hidden="1">清掃費!$A$1:$K$122</definedName>
    <definedName name="Z_33BE930D_9EAB_4AFB_BDCD_43112CB50749_.wvu.PrintArea" localSheetId="2" hidden="1">総括表!$A$1:$O$52</definedName>
    <definedName name="Z_33BE930D_9EAB_4AFB_BDCD_43112CB50749_.wvu.PrintArea" localSheetId="28" hidden="1">'地域振興費（人口）その２'!$A$1:$L$935</definedName>
    <definedName name="Z_33BE930D_9EAB_4AFB_BDCD_43112CB50749_.wvu.PrintArea" localSheetId="27" hidden="1">'地域振興費・市（人口）その１'!$A$1:$K$331</definedName>
    <definedName name="Z_33BE930D_9EAB_4AFB_BDCD_43112CB50749_.wvu.PrintArea" localSheetId="29" hidden="1">地域振興費・面積!$A$1:$K$68</definedName>
    <definedName name="Z_33BE930D_9EAB_4AFB_BDCD_43112CB50749_.wvu.PrintArea" localSheetId="15" hidden="1">中学校費!$A$1:$K$381</definedName>
    <definedName name="Z_33BE930D_9EAB_4AFB_BDCD_43112CB50749_.wvu.PrintArea" localSheetId="20" hidden="1">注!$A$1:$J$34</definedName>
    <definedName name="Z_33BE930D_9EAB_4AFB_BDCD_43112CB50749_.wvu.PrintArea" localSheetId="8" hidden="1">都市計画費!$A$1:$K$560</definedName>
    <definedName name="Z_33BE930D_9EAB_4AFB_BDCD_43112CB50749_.wvu.PrintArea" localSheetId="5" hidden="1">道路橋りょう費!$A$1:$K$235</definedName>
    <definedName name="Z_33BE930D_9EAB_4AFB_BDCD_43112CB50749_.wvu.PrintArea" localSheetId="25" hidden="1">'農業行政費(2)'!$A$1:$L$218</definedName>
    <definedName name="Z_33BE930D_9EAB_4AFB_BDCD_43112CB50749_.wvu.PrintArea" localSheetId="30" hidden="1">'附表１（財政力補正係数）'!$A$1:$AK$72</definedName>
    <definedName name="Z_33BE930D_9EAB_4AFB_BDCD_43112CB50749_.wvu.PrintArea" localSheetId="31" hidden="1">'附表２（財政力係数）R6年度同意'!$A$1:$AM$49</definedName>
    <definedName name="Z_33BE930D_9EAB_4AFB_BDCD_43112CB50749_.wvu.PrintArea" localSheetId="32" hidden="1">'附表３（財政力指数）'!$A$1:$AM$51</definedName>
    <definedName name="Z_33BE930D_9EAB_4AFB_BDCD_43112CB50749_.wvu.PrintArea" localSheetId="18" hidden="1">保健衛生費!$A$1:$L$686</definedName>
    <definedName name="Z_33BE930D_9EAB_4AFB_BDCD_43112CB50749_.wvu.PrintArea" localSheetId="26" hidden="1">林野水産行政費!$A$1:$L$64</definedName>
    <definedName name="Z_33BE930D_9EAB_4AFB_BDCD_43112CB50749_.wvu.Rows" localSheetId="2" hidden="1">総括表!$39:$39</definedName>
    <definedName name="Z_3440C0F6_9CA9_4EA5_9903_1F2301F788AC_.wvu.FilterData" localSheetId="35" hidden="1">'補正（11以降）'!$A$6:$K$66</definedName>
    <definedName name="Z_3440C0F6_9CA9_4EA5_9903_1F2301F788AC_.wvu.PrintArea" localSheetId="10" hidden="1">下水道費!$A$1:$K$336</definedName>
    <definedName name="Z_3440C0F6_9CA9_4EA5_9903_1F2301F788AC_.wvu.PrintArea" localSheetId="12" hidden="1">下水道費２!$A$1:$K$221</definedName>
    <definedName name="Z_3440C0F6_9CA9_4EA5_9903_1F2301F788AC_.wvu.PrintArea" localSheetId="11" hidden="1">下水道費附表!$A$1:$G$38</definedName>
    <definedName name="Z_3440C0F6_9CA9_4EA5_9903_1F2301F788AC_.wvu.PrintArea" localSheetId="33" hidden="1">災害復旧費!$A$1:$AN$46</definedName>
    <definedName name="Z_3440C0F6_9CA9_4EA5_9903_1F2301F788AC_.wvu.PrintArea" localSheetId="3" hidden="1">財政力附表!$A$1:$AM$37</definedName>
    <definedName name="Z_3440C0F6_9CA9_4EA5_9903_1F2301F788AC_.wvu.PrintArea" localSheetId="20" hidden="1">注!$A$1:$I$34</definedName>
    <definedName name="Z_3440C0F6_9CA9_4EA5_9903_1F2301F788AC_.wvu.PrintArea" localSheetId="8" hidden="1">都市計画費!$A$1:$K$560</definedName>
    <definedName name="Z_3440C0F6_9CA9_4EA5_9903_1F2301F788AC_.wvu.PrintArea" localSheetId="5" hidden="1">道路橋りょう費!$A$1:$K$238</definedName>
    <definedName name="Z_3440C0F6_9CA9_4EA5_9903_1F2301F788AC_.wvu.PrintArea" localSheetId="32" hidden="1">'附表３（財政力指数）'!$A$1:$AM$33</definedName>
    <definedName name="Z_3440C0F6_9CA9_4EA5_9903_1F2301F788AC_.wvu.PrintArea" localSheetId="18" hidden="1">保健衛生費!$A$1:$L$585</definedName>
    <definedName name="Z_3440C0F6_9CA9_4EA5_9903_1F2301F788AC_.wvu.PrintArea" localSheetId="26" hidden="1">林野水産行政費!$A$1:$L$64</definedName>
    <definedName name="Z_3440C0F6_9CA9_4EA5_9903_1F2301F788AC_.wvu.Rows" localSheetId="2" hidden="1">総括表!#REF!</definedName>
    <definedName name="Z_3B4A68D1_1B68_46E4_B8BF_4F65CEA2EB4B_.wvu.Cols" localSheetId="9" hidden="1">公園費!$N:$O</definedName>
    <definedName name="Z_3B4A68D1_1B68_46E4_B8BF_4F65CEA2EB4B_.wvu.FilterData" localSheetId="13" hidden="1">その他の土木費!$L$1:$L$2</definedName>
    <definedName name="Z_3B4A68D1_1B68_46E4_B8BF_4F65CEA2EB4B_.wvu.FilterData" localSheetId="1" hidden="1">基礎データ貼付用シート!$A$2:$C$2869</definedName>
    <definedName name="Z_3B4A68D1_1B68_46E4_B8BF_4F65CEA2EB4B_.wvu.FilterData" localSheetId="38" hidden="1">財源対策債!$A$6:$BJ$6</definedName>
    <definedName name="Z_3B4A68D1_1B68_46E4_B8BF_4F65CEA2EB4B_.wvu.FilterData" localSheetId="4" hidden="1">消防費!$A$6:$U$46</definedName>
    <definedName name="Z_3B4A68D1_1B68_46E4_B8BF_4F65CEA2EB4B_.wvu.FilterData" localSheetId="35" hidden="1">'補正（11以降）'!$A$54:$K$116</definedName>
    <definedName name="Z_3B4A68D1_1B68_46E4_B8BF_4F65CEA2EB4B_.wvu.FilterData" localSheetId="40" hidden="1">臨時財政対策!$A$6:$K$48</definedName>
    <definedName name="Z_3B4A68D1_1B68_46E4_B8BF_4F65CEA2EB4B_.wvu.PrintArea" localSheetId="21" hidden="1">こども子育て費!$A$1:$K$115</definedName>
    <definedName name="Z_3B4A68D1_1B68_46E4_B8BF_4F65CEA2EB4B_.wvu.PrintArea" localSheetId="13" hidden="1">その他の土木費!$A$1:$K$573</definedName>
    <definedName name="Z_3B4A68D1_1B68_46E4_B8BF_4F65CEA2EB4B_.wvu.PrintArea" localSheetId="10" hidden="1">下水道費!$A$1:$K$396</definedName>
    <definedName name="Z_3B4A68D1_1B68_46E4_B8BF_4F65CEA2EB4B_.wvu.PrintArea" localSheetId="12" hidden="1">下水道費２!$A$1:$K$344</definedName>
    <definedName name="Z_3B4A68D1_1B68_46E4_B8BF_4F65CEA2EB4B_.wvu.PrintArea" localSheetId="11" hidden="1">下水道費附表!$A$1:$G$35</definedName>
    <definedName name="Z_3B4A68D1_1B68_46E4_B8BF_4F65CEA2EB4B_.wvu.PrintArea" localSheetId="1" hidden="1">基礎データ貼付用シート!$A$1:$I$2894</definedName>
    <definedName name="Z_3B4A68D1_1B68_46E4_B8BF_4F65CEA2EB4B_.wvu.PrintArea" localSheetId="9" hidden="1">公園費!$A$1:$L$11</definedName>
    <definedName name="Z_3B4A68D1_1B68_46E4_B8BF_4F65CEA2EB4B_.wvu.PrintArea" localSheetId="7" hidden="1">'港湾費（漁港）'!$A$1:$K$59</definedName>
    <definedName name="Z_3B4A68D1_1B68_46E4_B8BF_4F65CEA2EB4B_.wvu.PrintArea" localSheetId="6" hidden="1">'港湾費（港湾）'!$A$1:$K$59</definedName>
    <definedName name="Z_3B4A68D1_1B68_46E4_B8BF_4F65CEA2EB4B_.wvu.PrintArea" localSheetId="33" hidden="1">災害復旧費!$A$1:$AN$52</definedName>
    <definedName name="Z_3B4A68D1_1B68_46E4_B8BF_4F65CEA2EB4B_.wvu.PrintArea" localSheetId="38" hidden="1">財源対策債!$A$1:$K$132</definedName>
    <definedName name="Z_3B4A68D1_1B68_46E4_B8BF_4F65CEA2EB4B_.wvu.PrintArea" localSheetId="3" hidden="1">財政力附表!$A$1:$AM$97</definedName>
    <definedName name="Z_3B4A68D1_1B68_46E4_B8BF_4F65CEA2EB4B_.wvu.PrintArea" localSheetId="0" hidden="1">作業要領!$A$1:$AO$32</definedName>
    <definedName name="Z_3B4A68D1_1B68_46E4_B8BF_4F65CEA2EB4B_.wvu.PrintArea" localSheetId="17" hidden="1">社会福祉費!$A$1:$K$45</definedName>
    <definedName name="Z_3B4A68D1_1B68_46E4_B8BF_4F65CEA2EB4B_.wvu.PrintArea" localSheetId="14" hidden="1">小学校費!$A$1:$K$365</definedName>
    <definedName name="Z_3B4A68D1_1B68_46E4_B8BF_4F65CEA2EB4B_.wvu.PrintArea" localSheetId="4" hidden="1">消防費!$A$1:$K$49</definedName>
    <definedName name="Z_3B4A68D1_1B68_46E4_B8BF_4F65CEA2EB4B_.wvu.PrintArea" localSheetId="23" hidden="1">清掃費!$A$1:$K$122</definedName>
    <definedName name="Z_3B4A68D1_1B68_46E4_B8BF_4F65CEA2EB4B_.wvu.PrintArea" localSheetId="2" hidden="1">総括表!$A$1:$O$52</definedName>
    <definedName name="Z_3B4A68D1_1B68_46E4_B8BF_4F65CEA2EB4B_.wvu.PrintArea" localSheetId="28" hidden="1">'地域振興費（人口）その２'!$A$1:$L$935</definedName>
    <definedName name="Z_3B4A68D1_1B68_46E4_B8BF_4F65CEA2EB4B_.wvu.PrintArea" localSheetId="27" hidden="1">'地域振興費・市（人口）その１'!$A$1:$K$331</definedName>
    <definedName name="Z_3B4A68D1_1B68_46E4_B8BF_4F65CEA2EB4B_.wvu.PrintArea" localSheetId="29" hidden="1">地域振興費・面積!$A$1:$K$68</definedName>
    <definedName name="Z_3B4A68D1_1B68_46E4_B8BF_4F65CEA2EB4B_.wvu.PrintArea" localSheetId="15" hidden="1">中学校費!$A$1:$K$381</definedName>
    <definedName name="Z_3B4A68D1_1B68_46E4_B8BF_4F65CEA2EB4B_.wvu.PrintArea" localSheetId="20" hidden="1">注!$A$1:$J$34</definedName>
    <definedName name="Z_3B4A68D1_1B68_46E4_B8BF_4F65CEA2EB4B_.wvu.PrintArea" localSheetId="8" hidden="1">都市計画費!$A$1:$K$560</definedName>
    <definedName name="Z_3B4A68D1_1B68_46E4_B8BF_4F65CEA2EB4B_.wvu.PrintArea" localSheetId="5" hidden="1">道路橋りょう費!$A$1:$K$235</definedName>
    <definedName name="Z_3B4A68D1_1B68_46E4_B8BF_4F65CEA2EB4B_.wvu.PrintArea" localSheetId="25" hidden="1">'農業行政費(2)'!$A$1:$L$218</definedName>
    <definedName name="Z_3B4A68D1_1B68_46E4_B8BF_4F65CEA2EB4B_.wvu.PrintArea" localSheetId="30" hidden="1">'附表１（財政力補正係数）'!$A$1:$AK$72</definedName>
    <definedName name="Z_3B4A68D1_1B68_46E4_B8BF_4F65CEA2EB4B_.wvu.PrintArea" localSheetId="31" hidden="1">'附表２（財政力係数）R6年度同意'!$A$1:$AM$49</definedName>
    <definedName name="Z_3B4A68D1_1B68_46E4_B8BF_4F65CEA2EB4B_.wvu.PrintArea" localSheetId="32" hidden="1">'附表３（財政力指数）'!$A$1:$AM$51</definedName>
    <definedName name="Z_3B4A68D1_1B68_46E4_B8BF_4F65CEA2EB4B_.wvu.PrintArea" localSheetId="18" hidden="1">保健衛生費!$A$1:$L$686</definedName>
    <definedName name="Z_3B4A68D1_1B68_46E4_B8BF_4F65CEA2EB4B_.wvu.PrintArea" localSheetId="26" hidden="1">林野水産行政費!$A$1:$L$64</definedName>
    <definedName name="Z_3B4A68D1_1B68_46E4_B8BF_4F65CEA2EB4B_.wvu.Rows" localSheetId="2" hidden="1">総括表!$39:$39</definedName>
    <definedName name="Z_3C9FE015_CE13_4E3B_ACAB_8D7E22E34744_.wvu.Cols" localSheetId="9" hidden="1">公園費!$N:$O</definedName>
    <definedName name="Z_3C9FE015_CE13_4E3B_ACAB_8D7E22E34744_.wvu.FilterData" localSheetId="13" hidden="1">その他の土木費!$L$1:$L$2</definedName>
    <definedName name="Z_3C9FE015_CE13_4E3B_ACAB_8D7E22E34744_.wvu.FilterData" localSheetId="1" hidden="1">基礎データ貼付用シート!$A$2:$C$2869</definedName>
    <definedName name="Z_3C9FE015_CE13_4E3B_ACAB_8D7E22E34744_.wvu.FilterData" localSheetId="38" hidden="1">財源対策債!$A$6:$BJ$6</definedName>
    <definedName name="Z_3C9FE015_CE13_4E3B_ACAB_8D7E22E34744_.wvu.FilterData" localSheetId="35" hidden="1">'補正（11以降）'!$A$6:$BK$6</definedName>
    <definedName name="Z_3C9FE015_CE13_4E3B_ACAB_8D7E22E34744_.wvu.FilterData" localSheetId="40" hidden="1">臨時財政対策!$A$6:$BI$34</definedName>
    <definedName name="Z_3C9FE015_CE13_4E3B_ACAB_8D7E22E34744_.wvu.PrintArea" localSheetId="21" hidden="1">こども子育て費!$A$1:$K$115</definedName>
    <definedName name="Z_3C9FE015_CE13_4E3B_ACAB_8D7E22E34744_.wvu.PrintArea" localSheetId="13" hidden="1">その他の土木費!$A$1:$K$540</definedName>
    <definedName name="Z_3C9FE015_CE13_4E3B_ACAB_8D7E22E34744_.wvu.PrintArea" localSheetId="10" hidden="1">下水道費!$A$1:$K$396</definedName>
    <definedName name="Z_3C9FE015_CE13_4E3B_ACAB_8D7E22E34744_.wvu.PrintArea" localSheetId="12" hidden="1">下水道費２!$A$1:$K$247</definedName>
    <definedName name="Z_3C9FE015_CE13_4E3B_ACAB_8D7E22E34744_.wvu.PrintArea" localSheetId="11" hidden="1">下水道費附表!$A$1:$G$35</definedName>
    <definedName name="Z_3C9FE015_CE13_4E3B_ACAB_8D7E22E34744_.wvu.PrintArea" localSheetId="1" hidden="1">基礎データ貼付用シート!$A$1:$I$2869</definedName>
    <definedName name="Z_3C9FE015_CE13_4E3B_ACAB_8D7E22E34744_.wvu.PrintArea" localSheetId="9" hidden="1">公園費!$A$1:$L$11</definedName>
    <definedName name="Z_3C9FE015_CE13_4E3B_ACAB_8D7E22E34744_.wvu.PrintArea" localSheetId="7" hidden="1">'港湾費（漁港）'!$A$1:$K$59</definedName>
    <definedName name="Z_3C9FE015_CE13_4E3B_ACAB_8D7E22E34744_.wvu.PrintArea" localSheetId="6" hidden="1">'港湾費（港湾）'!$A$1:$K$59</definedName>
    <definedName name="Z_3C9FE015_CE13_4E3B_ACAB_8D7E22E34744_.wvu.PrintArea" localSheetId="33" hidden="1">災害復旧費!$A$1:$AN$52</definedName>
    <definedName name="Z_3C9FE015_CE13_4E3B_ACAB_8D7E22E34744_.wvu.PrintArea" localSheetId="38" hidden="1">財源対策債!$A$1:$K$94</definedName>
    <definedName name="Z_3C9FE015_CE13_4E3B_ACAB_8D7E22E34744_.wvu.PrintArea" localSheetId="3" hidden="1">財政力附表!$A$1:$AM$71</definedName>
    <definedName name="Z_3C9FE015_CE13_4E3B_ACAB_8D7E22E34744_.wvu.PrintArea" localSheetId="17" hidden="1">社会福祉費!$A$1:$K$45</definedName>
    <definedName name="Z_3C9FE015_CE13_4E3B_ACAB_8D7E22E34744_.wvu.PrintArea" localSheetId="14" hidden="1">小学校費!$A$1:$K$365</definedName>
    <definedName name="Z_3C9FE015_CE13_4E3B_ACAB_8D7E22E34744_.wvu.PrintArea" localSheetId="4" hidden="1">消防費!$A$1:$K$49</definedName>
    <definedName name="Z_3C9FE015_CE13_4E3B_ACAB_8D7E22E34744_.wvu.PrintArea" localSheetId="23" hidden="1">清掃費!$A$1:$K$122</definedName>
    <definedName name="Z_3C9FE015_CE13_4E3B_ACAB_8D7E22E34744_.wvu.PrintArea" localSheetId="2" hidden="1">総括表!$A$1:$O$52</definedName>
    <definedName name="Z_3C9FE015_CE13_4E3B_ACAB_8D7E22E34744_.wvu.PrintArea" localSheetId="28" hidden="1">'地域振興費（人口）その２'!$A$1:$L$935</definedName>
    <definedName name="Z_3C9FE015_CE13_4E3B_ACAB_8D7E22E34744_.wvu.PrintArea" localSheetId="27" hidden="1">'地域振興費・市（人口）その１'!$A$1:$K$331</definedName>
    <definedName name="Z_3C9FE015_CE13_4E3B_ACAB_8D7E22E34744_.wvu.PrintArea" localSheetId="29" hidden="1">地域振興費・面積!$A$1:$K$68</definedName>
    <definedName name="Z_3C9FE015_CE13_4E3B_ACAB_8D7E22E34744_.wvu.PrintArea" localSheetId="15" hidden="1">中学校費!$A$1:$K$381</definedName>
    <definedName name="Z_3C9FE015_CE13_4E3B_ACAB_8D7E22E34744_.wvu.PrintArea" localSheetId="20" hidden="1">注!$A$1:$J$34</definedName>
    <definedName name="Z_3C9FE015_CE13_4E3B_ACAB_8D7E22E34744_.wvu.PrintArea" localSheetId="8" hidden="1">都市計画費!$A$1:$K$560</definedName>
    <definedName name="Z_3C9FE015_CE13_4E3B_ACAB_8D7E22E34744_.wvu.PrintArea" localSheetId="5" hidden="1">道路橋りょう費!$A$1:$K$235</definedName>
    <definedName name="Z_3C9FE015_CE13_4E3B_ACAB_8D7E22E34744_.wvu.PrintArea" localSheetId="25" hidden="1">'農業行政費(2)'!$A$1:$L$218</definedName>
    <definedName name="Z_3C9FE015_CE13_4E3B_ACAB_8D7E22E34744_.wvu.PrintArea" localSheetId="30" hidden="1">'附表１（財政力補正係数）'!$A$1:$AK$72</definedName>
    <definedName name="Z_3C9FE015_CE13_4E3B_ACAB_8D7E22E34744_.wvu.PrintArea" localSheetId="31" hidden="1">'附表２（財政力係数）R6年度同意'!$A$1:$AM$49</definedName>
    <definedName name="Z_3C9FE015_CE13_4E3B_ACAB_8D7E22E34744_.wvu.PrintArea" localSheetId="32" hidden="1">'附表３（財政力指数）'!$A$1:$AM$51</definedName>
    <definedName name="Z_3C9FE015_CE13_4E3B_ACAB_8D7E22E34744_.wvu.PrintArea" localSheetId="18" hidden="1">保健衛生費!$A$1:$L$686</definedName>
    <definedName name="Z_3C9FE015_CE13_4E3B_ACAB_8D7E22E34744_.wvu.PrintArea" localSheetId="26" hidden="1">林野水産行政費!$A$1:$L$64</definedName>
    <definedName name="Z_3C9FE015_CE13_4E3B_ACAB_8D7E22E34744_.wvu.Rows" localSheetId="2" hidden="1">総括表!$39:$39</definedName>
    <definedName name="Z_3DDC5261_2F80_4A3C_AB53_F803DE8B7615_.wvu.Cols" localSheetId="9" hidden="1">公園費!$N:$O</definedName>
    <definedName name="Z_3DDC5261_2F80_4A3C_AB53_F803DE8B7615_.wvu.FilterData" localSheetId="13" hidden="1">その他の土木費!$L$1:$L$2</definedName>
    <definedName name="Z_3DDC5261_2F80_4A3C_AB53_F803DE8B7615_.wvu.FilterData" localSheetId="1" hidden="1">基礎データ貼付用シート!$A$2:$C$2869</definedName>
    <definedName name="Z_3DDC5261_2F80_4A3C_AB53_F803DE8B7615_.wvu.FilterData" localSheetId="38" hidden="1">財源対策債!$A$6:$BJ$6</definedName>
    <definedName name="Z_3DDC5261_2F80_4A3C_AB53_F803DE8B7615_.wvu.FilterData" localSheetId="4" hidden="1">消防費!$A$6:$U$46</definedName>
    <definedName name="Z_3DDC5261_2F80_4A3C_AB53_F803DE8B7615_.wvu.FilterData" localSheetId="35" hidden="1">'補正（11以降）'!$A$54:$K$116</definedName>
    <definedName name="Z_3DDC5261_2F80_4A3C_AB53_F803DE8B7615_.wvu.FilterData" localSheetId="40" hidden="1">臨時財政対策!$A$6:$BI$34</definedName>
    <definedName name="Z_3DDC5261_2F80_4A3C_AB53_F803DE8B7615_.wvu.PrintArea" localSheetId="21" hidden="1">こども子育て費!$A$1:$K$115</definedName>
    <definedName name="Z_3DDC5261_2F80_4A3C_AB53_F803DE8B7615_.wvu.PrintArea" localSheetId="13" hidden="1">その他の土木費!$A$1:$K$573</definedName>
    <definedName name="Z_3DDC5261_2F80_4A3C_AB53_F803DE8B7615_.wvu.PrintArea" localSheetId="10" hidden="1">下水道費!$A$1:$K$396</definedName>
    <definedName name="Z_3DDC5261_2F80_4A3C_AB53_F803DE8B7615_.wvu.PrintArea" localSheetId="12" hidden="1">下水道費２!$A$1:$K$344</definedName>
    <definedName name="Z_3DDC5261_2F80_4A3C_AB53_F803DE8B7615_.wvu.PrintArea" localSheetId="11" hidden="1">下水道費附表!$A$1:$G$35</definedName>
    <definedName name="Z_3DDC5261_2F80_4A3C_AB53_F803DE8B7615_.wvu.PrintArea" localSheetId="1" hidden="1">基礎データ貼付用シート!$A$1:$I$2894</definedName>
    <definedName name="Z_3DDC5261_2F80_4A3C_AB53_F803DE8B7615_.wvu.PrintArea" localSheetId="9" hidden="1">公園費!$A$1:$L$11</definedName>
    <definedName name="Z_3DDC5261_2F80_4A3C_AB53_F803DE8B7615_.wvu.PrintArea" localSheetId="7" hidden="1">'港湾費（漁港）'!$A$1:$K$59</definedName>
    <definedName name="Z_3DDC5261_2F80_4A3C_AB53_F803DE8B7615_.wvu.PrintArea" localSheetId="6" hidden="1">'港湾費（港湾）'!$A$1:$K$59</definedName>
    <definedName name="Z_3DDC5261_2F80_4A3C_AB53_F803DE8B7615_.wvu.PrintArea" localSheetId="33" hidden="1">災害復旧費!$A$1:$AN$52</definedName>
    <definedName name="Z_3DDC5261_2F80_4A3C_AB53_F803DE8B7615_.wvu.PrintArea" localSheetId="38" hidden="1">財源対策債!$A$1:$K$132</definedName>
    <definedName name="Z_3DDC5261_2F80_4A3C_AB53_F803DE8B7615_.wvu.PrintArea" localSheetId="3" hidden="1">財政力附表!$A$1:$AM$97</definedName>
    <definedName name="Z_3DDC5261_2F80_4A3C_AB53_F803DE8B7615_.wvu.PrintArea" localSheetId="0" hidden="1">作業要領!$A$1:$AO$32</definedName>
    <definedName name="Z_3DDC5261_2F80_4A3C_AB53_F803DE8B7615_.wvu.PrintArea" localSheetId="17" hidden="1">社会福祉費!$A$1:$K$45</definedName>
    <definedName name="Z_3DDC5261_2F80_4A3C_AB53_F803DE8B7615_.wvu.PrintArea" localSheetId="14" hidden="1">小学校費!$A$1:$K$365</definedName>
    <definedName name="Z_3DDC5261_2F80_4A3C_AB53_F803DE8B7615_.wvu.PrintArea" localSheetId="4" hidden="1">消防費!$A$1:$K$49</definedName>
    <definedName name="Z_3DDC5261_2F80_4A3C_AB53_F803DE8B7615_.wvu.PrintArea" localSheetId="23" hidden="1">清掃費!$A$1:$K$122</definedName>
    <definedName name="Z_3DDC5261_2F80_4A3C_AB53_F803DE8B7615_.wvu.PrintArea" localSheetId="2" hidden="1">総括表!$A$1:$O$52</definedName>
    <definedName name="Z_3DDC5261_2F80_4A3C_AB53_F803DE8B7615_.wvu.PrintArea" localSheetId="28" hidden="1">'地域振興費（人口）その２'!$A$1:$L$935</definedName>
    <definedName name="Z_3DDC5261_2F80_4A3C_AB53_F803DE8B7615_.wvu.PrintArea" localSheetId="27" hidden="1">'地域振興費・市（人口）その１'!$A$1:$K$331</definedName>
    <definedName name="Z_3DDC5261_2F80_4A3C_AB53_F803DE8B7615_.wvu.PrintArea" localSheetId="29" hidden="1">地域振興費・面積!$A$1:$K$68</definedName>
    <definedName name="Z_3DDC5261_2F80_4A3C_AB53_F803DE8B7615_.wvu.PrintArea" localSheetId="15" hidden="1">中学校費!$A$1:$K$381</definedName>
    <definedName name="Z_3DDC5261_2F80_4A3C_AB53_F803DE8B7615_.wvu.PrintArea" localSheetId="20" hidden="1">注!$A$1:$J$34</definedName>
    <definedName name="Z_3DDC5261_2F80_4A3C_AB53_F803DE8B7615_.wvu.PrintArea" localSheetId="8" hidden="1">都市計画費!$A$1:$K$560</definedName>
    <definedName name="Z_3DDC5261_2F80_4A3C_AB53_F803DE8B7615_.wvu.PrintArea" localSheetId="5" hidden="1">道路橋りょう費!$A$1:$K$235</definedName>
    <definedName name="Z_3DDC5261_2F80_4A3C_AB53_F803DE8B7615_.wvu.PrintArea" localSheetId="25" hidden="1">'農業行政費(2)'!$A$1:$L$218</definedName>
    <definedName name="Z_3DDC5261_2F80_4A3C_AB53_F803DE8B7615_.wvu.PrintArea" localSheetId="30" hidden="1">'附表１（財政力補正係数）'!$A$1:$AK$72</definedName>
    <definedName name="Z_3DDC5261_2F80_4A3C_AB53_F803DE8B7615_.wvu.PrintArea" localSheetId="31" hidden="1">'附表２（財政力係数）R6年度同意'!$A$1:$AM$49</definedName>
    <definedName name="Z_3DDC5261_2F80_4A3C_AB53_F803DE8B7615_.wvu.PrintArea" localSheetId="32" hidden="1">'附表３（財政力指数）'!$A$1:$AM$51</definedName>
    <definedName name="Z_3DDC5261_2F80_4A3C_AB53_F803DE8B7615_.wvu.PrintArea" localSheetId="18" hidden="1">保健衛生費!$A$1:$L$686</definedName>
    <definedName name="Z_3DDC5261_2F80_4A3C_AB53_F803DE8B7615_.wvu.PrintArea" localSheetId="26" hidden="1">林野水産行政費!$A$1:$L$64</definedName>
    <definedName name="Z_3DDC5261_2F80_4A3C_AB53_F803DE8B7615_.wvu.Rows" localSheetId="2" hidden="1">総括表!$39:$39</definedName>
    <definedName name="Z_42F2F959_EC3E_49AA_9D91_9629A96700BE_.wvu.PrintArea" localSheetId="20" hidden="1">注!$A$1:$I$34</definedName>
    <definedName name="Z_42F2F959_EC3E_49AA_9D91_9629A96700BE_.wvu.PrintArea" localSheetId="18" hidden="1">保健衛生費!$A$1:$L$585</definedName>
    <definedName name="Z_44914D11_FA26_4FFB_9D64_353FA38F5634_.wvu.Cols" localSheetId="9" hidden="1">公園費!$N:$O</definedName>
    <definedName name="Z_44914D11_FA26_4FFB_9D64_353FA38F5634_.wvu.FilterData" localSheetId="13" hidden="1">その他の土木費!$L$1:$L$2</definedName>
    <definedName name="Z_44914D11_FA26_4FFB_9D64_353FA38F5634_.wvu.FilterData" localSheetId="1" hidden="1">基礎データ貼付用シート!$A$2:$C$2869</definedName>
    <definedName name="Z_44914D11_FA26_4FFB_9D64_353FA38F5634_.wvu.FilterData" localSheetId="38" hidden="1">財源対策債!$A$6:$BJ$6</definedName>
    <definedName name="Z_44914D11_FA26_4FFB_9D64_353FA38F5634_.wvu.FilterData" localSheetId="4" hidden="1">消防費!$A$6:$U$46</definedName>
    <definedName name="Z_44914D11_FA26_4FFB_9D64_353FA38F5634_.wvu.FilterData" localSheetId="35" hidden="1">'補正（11以降）'!$A$6:$BK$6</definedName>
    <definedName name="Z_44914D11_FA26_4FFB_9D64_353FA38F5634_.wvu.FilterData" localSheetId="40" hidden="1">臨時財政対策!$A$6:$BI$34</definedName>
    <definedName name="Z_44914D11_FA26_4FFB_9D64_353FA38F5634_.wvu.PrintArea" localSheetId="21" hidden="1">こども子育て費!$A$1:$K$115</definedName>
    <definedName name="Z_44914D11_FA26_4FFB_9D64_353FA38F5634_.wvu.PrintArea" localSheetId="13" hidden="1">その他の土木費!$A$1:$K$573</definedName>
    <definedName name="Z_44914D11_FA26_4FFB_9D64_353FA38F5634_.wvu.PrintArea" localSheetId="10" hidden="1">下水道費!$A$1:$K$396</definedName>
    <definedName name="Z_44914D11_FA26_4FFB_9D64_353FA38F5634_.wvu.PrintArea" localSheetId="12" hidden="1">下水道費２!$A$1:$K$344</definedName>
    <definedName name="Z_44914D11_FA26_4FFB_9D64_353FA38F5634_.wvu.PrintArea" localSheetId="11" hidden="1">下水道費附表!$A$1:$G$35</definedName>
    <definedName name="Z_44914D11_FA26_4FFB_9D64_353FA38F5634_.wvu.PrintArea" localSheetId="1" hidden="1">基礎データ貼付用シート!$A$1:$I$2894</definedName>
    <definedName name="Z_44914D11_FA26_4FFB_9D64_353FA38F5634_.wvu.PrintArea" localSheetId="9" hidden="1">公園費!$A$1:$L$11</definedName>
    <definedName name="Z_44914D11_FA26_4FFB_9D64_353FA38F5634_.wvu.PrintArea" localSheetId="7" hidden="1">'港湾費（漁港）'!$A$1:$K$59</definedName>
    <definedName name="Z_44914D11_FA26_4FFB_9D64_353FA38F5634_.wvu.PrintArea" localSheetId="6" hidden="1">'港湾費（港湾）'!$A$1:$K$59</definedName>
    <definedName name="Z_44914D11_FA26_4FFB_9D64_353FA38F5634_.wvu.PrintArea" localSheetId="33" hidden="1">災害復旧費!$A$1:$AN$52</definedName>
    <definedName name="Z_44914D11_FA26_4FFB_9D64_353FA38F5634_.wvu.PrintArea" localSheetId="38" hidden="1">財源対策債!$A$1:$K$132</definedName>
    <definedName name="Z_44914D11_FA26_4FFB_9D64_353FA38F5634_.wvu.PrintArea" localSheetId="3" hidden="1">財政力附表!$A$1:$AM$97</definedName>
    <definedName name="Z_44914D11_FA26_4FFB_9D64_353FA38F5634_.wvu.PrintArea" localSheetId="0" hidden="1">作業要領!$A$1:$AO$32</definedName>
    <definedName name="Z_44914D11_FA26_4FFB_9D64_353FA38F5634_.wvu.PrintArea" localSheetId="17" hidden="1">社会福祉費!$A$1:$K$45</definedName>
    <definedName name="Z_44914D11_FA26_4FFB_9D64_353FA38F5634_.wvu.PrintArea" localSheetId="14" hidden="1">小学校費!$A$1:$K$365</definedName>
    <definedName name="Z_44914D11_FA26_4FFB_9D64_353FA38F5634_.wvu.PrintArea" localSheetId="4" hidden="1">消防費!$A$1:$K$49</definedName>
    <definedName name="Z_44914D11_FA26_4FFB_9D64_353FA38F5634_.wvu.PrintArea" localSheetId="23" hidden="1">清掃費!$A$1:$K$122</definedName>
    <definedName name="Z_44914D11_FA26_4FFB_9D64_353FA38F5634_.wvu.PrintArea" localSheetId="2" hidden="1">総括表!$A$1:$O$52</definedName>
    <definedName name="Z_44914D11_FA26_4FFB_9D64_353FA38F5634_.wvu.PrintArea" localSheetId="28" hidden="1">'地域振興費（人口）その２'!$A$1:$L$935</definedName>
    <definedName name="Z_44914D11_FA26_4FFB_9D64_353FA38F5634_.wvu.PrintArea" localSheetId="27" hidden="1">'地域振興費・市（人口）その１'!$A$1:$K$331</definedName>
    <definedName name="Z_44914D11_FA26_4FFB_9D64_353FA38F5634_.wvu.PrintArea" localSheetId="29" hidden="1">地域振興費・面積!$A$1:$K$68</definedName>
    <definedName name="Z_44914D11_FA26_4FFB_9D64_353FA38F5634_.wvu.PrintArea" localSheetId="15" hidden="1">中学校費!$A$1:$K$381</definedName>
    <definedName name="Z_44914D11_FA26_4FFB_9D64_353FA38F5634_.wvu.PrintArea" localSheetId="20" hidden="1">注!$A$1:$J$34</definedName>
    <definedName name="Z_44914D11_FA26_4FFB_9D64_353FA38F5634_.wvu.PrintArea" localSheetId="8" hidden="1">都市計画費!$A$1:$K$560</definedName>
    <definedName name="Z_44914D11_FA26_4FFB_9D64_353FA38F5634_.wvu.PrintArea" localSheetId="5" hidden="1">道路橋りょう費!$A$1:$K$235</definedName>
    <definedName name="Z_44914D11_FA26_4FFB_9D64_353FA38F5634_.wvu.PrintArea" localSheetId="25" hidden="1">'農業行政費(2)'!$A$1:$L$218</definedName>
    <definedName name="Z_44914D11_FA26_4FFB_9D64_353FA38F5634_.wvu.PrintArea" localSheetId="30" hidden="1">'附表１（財政力補正係数）'!$A$1:$AK$72</definedName>
    <definedName name="Z_44914D11_FA26_4FFB_9D64_353FA38F5634_.wvu.PrintArea" localSheetId="31" hidden="1">'附表２（財政力係数）R6年度同意'!$A$1:$AM$49</definedName>
    <definedName name="Z_44914D11_FA26_4FFB_9D64_353FA38F5634_.wvu.PrintArea" localSheetId="32" hidden="1">'附表３（財政力指数）'!$A$1:$AM$51</definedName>
    <definedName name="Z_44914D11_FA26_4FFB_9D64_353FA38F5634_.wvu.PrintArea" localSheetId="18" hidden="1">保健衛生費!$A$1:$L$686</definedName>
    <definedName name="Z_44914D11_FA26_4FFB_9D64_353FA38F5634_.wvu.PrintArea" localSheetId="26" hidden="1">林野水産行政費!$A$1:$L$64</definedName>
    <definedName name="Z_44914D11_FA26_4FFB_9D64_353FA38F5634_.wvu.Rows" localSheetId="2" hidden="1">総括表!$39:$39</definedName>
    <definedName name="Z_4501AAA6_52C2_4DE0_8371_DF05BC835EB0_.wvu.Cols" localSheetId="9" hidden="1">公園費!$N:$O</definedName>
    <definedName name="Z_4501AAA6_52C2_4DE0_8371_DF05BC835EB0_.wvu.FilterData" localSheetId="13" hidden="1">その他の土木費!$L$1:$L$2</definedName>
    <definedName name="Z_4501AAA6_52C2_4DE0_8371_DF05BC835EB0_.wvu.FilterData" localSheetId="1" hidden="1">基礎データ貼付用シート!$A$2:$C$2869</definedName>
    <definedName name="Z_4501AAA6_52C2_4DE0_8371_DF05BC835EB0_.wvu.FilterData" localSheetId="38" hidden="1">財源対策債!$A$6:$BJ$6</definedName>
    <definedName name="Z_4501AAA6_52C2_4DE0_8371_DF05BC835EB0_.wvu.FilterData" localSheetId="35" hidden="1">'補正（11以降）'!$A$6:$BK$6</definedName>
    <definedName name="Z_4501AAA6_52C2_4DE0_8371_DF05BC835EB0_.wvu.FilterData" localSheetId="40" hidden="1">臨時財政対策!$A$6:$BI$34</definedName>
    <definedName name="Z_4501AAA6_52C2_4DE0_8371_DF05BC835EB0_.wvu.PrintArea" localSheetId="21" hidden="1">こども子育て費!$A$1:$K$115</definedName>
    <definedName name="Z_4501AAA6_52C2_4DE0_8371_DF05BC835EB0_.wvu.PrintArea" localSheetId="13" hidden="1">その他の土木費!$A$1:$K$540</definedName>
    <definedName name="Z_4501AAA6_52C2_4DE0_8371_DF05BC835EB0_.wvu.PrintArea" localSheetId="10" hidden="1">下水道費!$A$1:$K$396</definedName>
    <definedName name="Z_4501AAA6_52C2_4DE0_8371_DF05BC835EB0_.wvu.PrintArea" localSheetId="12" hidden="1">下水道費２!$A$1:$K$247</definedName>
    <definedName name="Z_4501AAA6_52C2_4DE0_8371_DF05BC835EB0_.wvu.PrintArea" localSheetId="11" hidden="1">下水道費附表!$A$1:$G$35</definedName>
    <definedName name="Z_4501AAA6_52C2_4DE0_8371_DF05BC835EB0_.wvu.PrintArea" localSheetId="1" hidden="1">基礎データ貼付用シート!$A$1:$I$2869</definedName>
    <definedName name="Z_4501AAA6_52C2_4DE0_8371_DF05BC835EB0_.wvu.PrintArea" localSheetId="9" hidden="1">公園費!$A$1:$L$11</definedName>
    <definedName name="Z_4501AAA6_52C2_4DE0_8371_DF05BC835EB0_.wvu.PrintArea" localSheetId="7" hidden="1">'港湾費（漁港）'!$A$1:$K$59</definedName>
    <definedName name="Z_4501AAA6_52C2_4DE0_8371_DF05BC835EB0_.wvu.PrintArea" localSheetId="6" hidden="1">'港湾費（港湾）'!$A$1:$K$59</definedName>
    <definedName name="Z_4501AAA6_52C2_4DE0_8371_DF05BC835EB0_.wvu.PrintArea" localSheetId="33" hidden="1">災害復旧費!$A$1:$AN$52</definedName>
    <definedName name="Z_4501AAA6_52C2_4DE0_8371_DF05BC835EB0_.wvu.PrintArea" localSheetId="38" hidden="1">財源対策債!$A$1:$K$94</definedName>
    <definedName name="Z_4501AAA6_52C2_4DE0_8371_DF05BC835EB0_.wvu.PrintArea" localSheetId="3" hidden="1">財政力附表!$A$1:$AM$71</definedName>
    <definedName name="Z_4501AAA6_52C2_4DE0_8371_DF05BC835EB0_.wvu.PrintArea" localSheetId="17" hidden="1">社会福祉費!$A$1:$K$45</definedName>
    <definedName name="Z_4501AAA6_52C2_4DE0_8371_DF05BC835EB0_.wvu.PrintArea" localSheetId="14" hidden="1">小学校費!$A$1:$K$365</definedName>
    <definedName name="Z_4501AAA6_52C2_4DE0_8371_DF05BC835EB0_.wvu.PrintArea" localSheetId="4" hidden="1">消防費!$A$1:$K$49</definedName>
    <definedName name="Z_4501AAA6_52C2_4DE0_8371_DF05BC835EB0_.wvu.PrintArea" localSheetId="23" hidden="1">清掃費!$A$1:$K$122</definedName>
    <definedName name="Z_4501AAA6_52C2_4DE0_8371_DF05BC835EB0_.wvu.PrintArea" localSheetId="2" hidden="1">総括表!$A$1:$O$52</definedName>
    <definedName name="Z_4501AAA6_52C2_4DE0_8371_DF05BC835EB0_.wvu.PrintArea" localSheetId="28" hidden="1">'地域振興費（人口）その２'!$A$1:$L$935</definedName>
    <definedName name="Z_4501AAA6_52C2_4DE0_8371_DF05BC835EB0_.wvu.PrintArea" localSheetId="27" hidden="1">'地域振興費・市（人口）その１'!$A$1:$K$331</definedName>
    <definedName name="Z_4501AAA6_52C2_4DE0_8371_DF05BC835EB0_.wvu.PrintArea" localSheetId="29" hidden="1">地域振興費・面積!$A$1:$K$68</definedName>
    <definedName name="Z_4501AAA6_52C2_4DE0_8371_DF05BC835EB0_.wvu.PrintArea" localSheetId="15" hidden="1">中学校費!$A$1:$K$381</definedName>
    <definedName name="Z_4501AAA6_52C2_4DE0_8371_DF05BC835EB0_.wvu.PrintArea" localSheetId="20" hidden="1">注!$A$1:$J$34</definedName>
    <definedName name="Z_4501AAA6_52C2_4DE0_8371_DF05BC835EB0_.wvu.PrintArea" localSheetId="8" hidden="1">都市計画費!$A$1:$K$560</definedName>
    <definedName name="Z_4501AAA6_52C2_4DE0_8371_DF05BC835EB0_.wvu.PrintArea" localSheetId="5" hidden="1">道路橋りょう費!$A$1:$K$235</definedName>
    <definedName name="Z_4501AAA6_52C2_4DE0_8371_DF05BC835EB0_.wvu.PrintArea" localSheetId="25" hidden="1">'農業行政費(2)'!$A$1:$L$218</definedName>
    <definedName name="Z_4501AAA6_52C2_4DE0_8371_DF05BC835EB0_.wvu.PrintArea" localSheetId="30" hidden="1">'附表１（財政力補正係数）'!$A$1:$AK$72</definedName>
    <definedName name="Z_4501AAA6_52C2_4DE0_8371_DF05BC835EB0_.wvu.PrintArea" localSheetId="31" hidden="1">'附表２（財政力係数）R6年度同意'!$A$1:$AM$49</definedName>
    <definedName name="Z_4501AAA6_52C2_4DE0_8371_DF05BC835EB0_.wvu.PrintArea" localSheetId="32" hidden="1">'附表３（財政力指数）'!$A$1:$AM$51</definedName>
    <definedName name="Z_4501AAA6_52C2_4DE0_8371_DF05BC835EB0_.wvu.PrintArea" localSheetId="18" hidden="1">保健衛生費!$A$1:$L$686</definedName>
    <definedName name="Z_4501AAA6_52C2_4DE0_8371_DF05BC835EB0_.wvu.PrintArea" localSheetId="26" hidden="1">林野水産行政費!$A$1:$L$64</definedName>
    <definedName name="Z_4501AAA6_52C2_4DE0_8371_DF05BC835EB0_.wvu.Rows" localSheetId="2" hidden="1">総括表!$39:$39</definedName>
    <definedName name="Z_54A21A3E_4298_4286_B2ED_02DAC831852D_.wvu.FilterData" localSheetId="1" hidden="1">基礎データ貼付用シート!$A$2:$C$2869</definedName>
    <definedName name="Z_589CC1DC_63E7_447D_98B0_3ACFA594E418_.wvu.Cols" localSheetId="9" hidden="1">公園費!$N:$O</definedName>
    <definedName name="Z_589CC1DC_63E7_447D_98B0_3ACFA594E418_.wvu.FilterData" localSheetId="13" hidden="1">その他の土木費!$L$1:$L$2</definedName>
    <definedName name="Z_589CC1DC_63E7_447D_98B0_3ACFA594E418_.wvu.FilterData" localSheetId="1" hidden="1">基礎データ貼付用シート!$A$2:$C$2869</definedName>
    <definedName name="Z_589CC1DC_63E7_447D_98B0_3ACFA594E418_.wvu.FilterData" localSheetId="38" hidden="1">財源対策債!$A$6:$BJ$6</definedName>
    <definedName name="Z_589CC1DC_63E7_447D_98B0_3ACFA594E418_.wvu.FilterData" localSheetId="35" hidden="1">'補正（11以降）'!$A$6:$BK$6</definedName>
    <definedName name="Z_589CC1DC_63E7_447D_98B0_3ACFA594E418_.wvu.FilterData" localSheetId="40" hidden="1">臨時財政対策!$A$6:$BI$34</definedName>
    <definedName name="Z_589CC1DC_63E7_447D_98B0_3ACFA594E418_.wvu.PrintArea" localSheetId="21" hidden="1">こども子育て費!$A$1:$K$115</definedName>
    <definedName name="Z_589CC1DC_63E7_447D_98B0_3ACFA594E418_.wvu.PrintArea" localSheetId="13" hidden="1">その他の土木費!$A$1:$K$540</definedName>
    <definedName name="Z_589CC1DC_63E7_447D_98B0_3ACFA594E418_.wvu.PrintArea" localSheetId="10" hidden="1">下水道費!$A$1:$K$396</definedName>
    <definedName name="Z_589CC1DC_63E7_447D_98B0_3ACFA594E418_.wvu.PrintArea" localSheetId="12" hidden="1">下水道費２!$A$1:$K$247</definedName>
    <definedName name="Z_589CC1DC_63E7_447D_98B0_3ACFA594E418_.wvu.PrintArea" localSheetId="11" hidden="1">下水道費附表!$A$1:$G$35</definedName>
    <definedName name="Z_589CC1DC_63E7_447D_98B0_3ACFA594E418_.wvu.PrintArea" localSheetId="1" hidden="1">基礎データ貼付用シート!$A$1:$I$2869</definedName>
    <definedName name="Z_589CC1DC_63E7_447D_98B0_3ACFA594E418_.wvu.PrintArea" localSheetId="9" hidden="1">公園費!$A$1:$L$11</definedName>
    <definedName name="Z_589CC1DC_63E7_447D_98B0_3ACFA594E418_.wvu.PrintArea" localSheetId="7" hidden="1">'港湾費（漁港）'!$A$1:$K$59</definedName>
    <definedName name="Z_589CC1DC_63E7_447D_98B0_3ACFA594E418_.wvu.PrintArea" localSheetId="6" hidden="1">'港湾費（港湾）'!$A$1:$K$59</definedName>
    <definedName name="Z_589CC1DC_63E7_447D_98B0_3ACFA594E418_.wvu.PrintArea" localSheetId="33" hidden="1">災害復旧費!$A$1:$AN$52</definedName>
    <definedName name="Z_589CC1DC_63E7_447D_98B0_3ACFA594E418_.wvu.PrintArea" localSheetId="38" hidden="1">財源対策債!$A$1:$K$94</definedName>
    <definedName name="Z_589CC1DC_63E7_447D_98B0_3ACFA594E418_.wvu.PrintArea" localSheetId="3" hidden="1">財政力附表!$A$1:$AM$71</definedName>
    <definedName name="Z_589CC1DC_63E7_447D_98B0_3ACFA594E418_.wvu.PrintArea" localSheetId="17" hidden="1">社会福祉費!$A$1:$K$45</definedName>
    <definedName name="Z_589CC1DC_63E7_447D_98B0_3ACFA594E418_.wvu.PrintArea" localSheetId="14" hidden="1">小学校費!$A$1:$K$365</definedName>
    <definedName name="Z_589CC1DC_63E7_447D_98B0_3ACFA594E418_.wvu.PrintArea" localSheetId="4" hidden="1">消防費!$A$1:$K$49</definedName>
    <definedName name="Z_589CC1DC_63E7_447D_98B0_3ACFA594E418_.wvu.PrintArea" localSheetId="23" hidden="1">清掃費!$A$1:$K$122</definedName>
    <definedName name="Z_589CC1DC_63E7_447D_98B0_3ACFA594E418_.wvu.PrintArea" localSheetId="2" hidden="1">総括表!$A$1:$O$52</definedName>
    <definedName name="Z_589CC1DC_63E7_447D_98B0_3ACFA594E418_.wvu.PrintArea" localSheetId="28" hidden="1">'地域振興費（人口）その２'!$A$1:$L$935</definedName>
    <definedName name="Z_589CC1DC_63E7_447D_98B0_3ACFA594E418_.wvu.PrintArea" localSheetId="27" hidden="1">'地域振興費・市（人口）その１'!$A$1:$K$331</definedName>
    <definedName name="Z_589CC1DC_63E7_447D_98B0_3ACFA594E418_.wvu.PrintArea" localSheetId="29" hidden="1">地域振興費・面積!$A$1:$K$68</definedName>
    <definedName name="Z_589CC1DC_63E7_447D_98B0_3ACFA594E418_.wvu.PrintArea" localSheetId="15" hidden="1">中学校費!$A$1:$K$381</definedName>
    <definedName name="Z_589CC1DC_63E7_447D_98B0_3ACFA594E418_.wvu.PrintArea" localSheetId="20" hidden="1">注!$A$1:$J$34</definedName>
    <definedName name="Z_589CC1DC_63E7_447D_98B0_3ACFA594E418_.wvu.PrintArea" localSheetId="8" hidden="1">都市計画費!$A$1:$K$560</definedName>
    <definedName name="Z_589CC1DC_63E7_447D_98B0_3ACFA594E418_.wvu.PrintArea" localSheetId="5" hidden="1">道路橋りょう費!$A$1:$K$235</definedName>
    <definedName name="Z_589CC1DC_63E7_447D_98B0_3ACFA594E418_.wvu.PrintArea" localSheetId="25" hidden="1">'農業行政費(2)'!$A$1:$L$218</definedName>
    <definedName name="Z_589CC1DC_63E7_447D_98B0_3ACFA594E418_.wvu.PrintArea" localSheetId="30" hidden="1">'附表１（財政力補正係数）'!$A$1:$AK$72</definedName>
    <definedName name="Z_589CC1DC_63E7_447D_98B0_3ACFA594E418_.wvu.PrintArea" localSheetId="31" hidden="1">'附表２（財政力係数）R6年度同意'!$A$1:$AM$49</definedName>
    <definedName name="Z_589CC1DC_63E7_447D_98B0_3ACFA594E418_.wvu.PrintArea" localSheetId="32" hidden="1">'附表３（財政力指数）'!$A$1:$AM$51</definedName>
    <definedName name="Z_589CC1DC_63E7_447D_98B0_3ACFA594E418_.wvu.PrintArea" localSheetId="18" hidden="1">保健衛生費!$A$1:$L$686</definedName>
    <definedName name="Z_589CC1DC_63E7_447D_98B0_3ACFA594E418_.wvu.PrintArea" localSheetId="26" hidden="1">林野水産行政費!$A$1:$L$64</definedName>
    <definedName name="Z_589CC1DC_63E7_447D_98B0_3ACFA594E418_.wvu.Rows" localSheetId="2" hidden="1">総括表!$39:$39</definedName>
    <definedName name="Z_60164960_A02C_4B81_A042_4F7F421EC2AD_.wvu.FilterData" localSheetId="35" hidden="1">'補正（11以降）'!$A$6:$K$66</definedName>
    <definedName name="Z_60164960_A02C_4B81_A042_4F7F421EC2AD_.wvu.PrintArea" localSheetId="10" hidden="1">下水道費!$A$1:$K$336</definedName>
    <definedName name="Z_60164960_A02C_4B81_A042_4F7F421EC2AD_.wvu.PrintArea" localSheetId="12" hidden="1">下水道費２!$A$1:$K$221</definedName>
    <definedName name="Z_60164960_A02C_4B81_A042_4F7F421EC2AD_.wvu.PrintArea" localSheetId="11" hidden="1">下水道費附表!$A$1:$G$38</definedName>
    <definedName name="Z_60164960_A02C_4B81_A042_4F7F421EC2AD_.wvu.PrintArea" localSheetId="33" hidden="1">災害復旧費!$A$1:$AN$46</definedName>
    <definedName name="Z_60164960_A02C_4B81_A042_4F7F421EC2AD_.wvu.PrintArea" localSheetId="3" hidden="1">財政力附表!$A$1:$AM$37</definedName>
    <definedName name="Z_60164960_A02C_4B81_A042_4F7F421EC2AD_.wvu.PrintArea" localSheetId="20" hidden="1">注!$A$1:$I$34</definedName>
    <definedName name="Z_60164960_A02C_4B81_A042_4F7F421EC2AD_.wvu.PrintArea" localSheetId="5" hidden="1">道路橋りょう費!$A$1:$K$238</definedName>
    <definedName name="Z_60164960_A02C_4B81_A042_4F7F421EC2AD_.wvu.PrintArea" localSheetId="32" hidden="1">'附表３（財政力指数）'!$A$1:$AM$33</definedName>
    <definedName name="Z_60164960_A02C_4B81_A042_4F7F421EC2AD_.wvu.PrintArea" localSheetId="18" hidden="1">保健衛生費!$A$1:$L$585</definedName>
    <definedName name="Z_60164960_A02C_4B81_A042_4F7F421EC2AD_.wvu.PrintArea" localSheetId="26" hidden="1">林野水産行政費!$A$1:$L$64</definedName>
    <definedName name="Z_60164960_A02C_4B81_A042_4F7F421EC2AD_.wvu.Rows" localSheetId="2" hidden="1">総括表!#REF!</definedName>
    <definedName name="Z_60A3B263_4602_4F01_9F3F_2B992FCD2F0D_.wvu.Cols" localSheetId="9" hidden="1">公園費!$N:$O</definedName>
    <definedName name="Z_60A3B263_4602_4F01_9F3F_2B992FCD2F0D_.wvu.FilterData" localSheetId="13" hidden="1">その他の土木費!$L$1:$L$2</definedName>
    <definedName name="Z_60A3B263_4602_4F01_9F3F_2B992FCD2F0D_.wvu.FilterData" localSheetId="1" hidden="1">基礎データ貼付用シート!$A$2:$C$2869</definedName>
    <definedName name="Z_60A3B263_4602_4F01_9F3F_2B992FCD2F0D_.wvu.FilterData" localSheetId="38" hidden="1">財源対策債!$A$6:$BJ$6</definedName>
    <definedName name="Z_60A3B263_4602_4F01_9F3F_2B992FCD2F0D_.wvu.FilterData" localSheetId="35" hidden="1">'補正（11以降）'!$A$6:$BK$6</definedName>
    <definedName name="Z_60A3B263_4602_4F01_9F3F_2B992FCD2F0D_.wvu.FilterData" localSheetId="40" hidden="1">臨時財政対策!$A$6:$BI$34</definedName>
    <definedName name="Z_60A3B263_4602_4F01_9F3F_2B992FCD2F0D_.wvu.PrintArea" localSheetId="21" hidden="1">こども子育て費!$A$1:$K$115</definedName>
    <definedName name="Z_60A3B263_4602_4F01_9F3F_2B992FCD2F0D_.wvu.PrintArea" localSheetId="13" hidden="1">その他の土木費!$A$1:$K$540</definedName>
    <definedName name="Z_60A3B263_4602_4F01_9F3F_2B992FCD2F0D_.wvu.PrintArea" localSheetId="10" hidden="1">下水道費!$A$1:$K$396</definedName>
    <definedName name="Z_60A3B263_4602_4F01_9F3F_2B992FCD2F0D_.wvu.PrintArea" localSheetId="12" hidden="1">下水道費２!$A$1:$K$247</definedName>
    <definedName name="Z_60A3B263_4602_4F01_9F3F_2B992FCD2F0D_.wvu.PrintArea" localSheetId="11" hidden="1">下水道費附表!$A$1:$G$35</definedName>
    <definedName name="Z_60A3B263_4602_4F01_9F3F_2B992FCD2F0D_.wvu.PrintArea" localSheetId="1" hidden="1">基礎データ貼付用シート!$A$1:$I$2869</definedName>
    <definedName name="Z_60A3B263_4602_4F01_9F3F_2B992FCD2F0D_.wvu.PrintArea" localSheetId="9" hidden="1">公園費!$A$1:$L$11</definedName>
    <definedName name="Z_60A3B263_4602_4F01_9F3F_2B992FCD2F0D_.wvu.PrintArea" localSheetId="7" hidden="1">'港湾費（漁港）'!$A$1:$K$59</definedName>
    <definedName name="Z_60A3B263_4602_4F01_9F3F_2B992FCD2F0D_.wvu.PrintArea" localSheetId="6" hidden="1">'港湾費（港湾）'!$A$1:$K$59</definedName>
    <definedName name="Z_60A3B263_4602_4F01_9F3F_2B992FCD2F0D_.wvu.PrintArea" localSheetId="33" hidden="1">災害復旧費!$A$1:$AN$52</definedName>
    <definedName name="Z_60A3B263_4602_4F01_9F3F_2B992FCD2F0D_.wvu.PrintArea" localSheetId="38" hidden="1">財源対策債!$A$1:$K$94</definedName>
    <definedName name="Z_60A3B263_4602_4F01_9F3F_2B992FCD2F0D_.wvu.PrintArea" localSheetId="3" hidden="1">財政力附表!$A$1:$AM$71</definedName>
    <definedName name="Z_60A3B263_4602_4F01_9F3F_2B992FCD2F0D_.wvu.PrintArea" localSheetId="17" hidden="1">社会福祉費!$A$1:$K$45</definedName>
    <definedName name="Z_60A3B263_4602_4F01_9F3F_2B992FCD2F0D_.wvu.PrintArea" localSheetId="14" hidden="1">小学校費!$A$1:$K$365</definedName>
    <definedName name="Z_60A3B263_4602_4F01_9F3F_2B992FCD2F0D_.wvu.PrintArea" localSheetId="4" hidden="1">消防費!$A$1:$K$49</definedName>
    <definedName name="Z_60A3B263_4602_4F01_9F3F_2B992FCD2F0D_.wvu.PrintArea" localSheetId="23" hidden="1">清掃費!$A$1:$K$122</definedName>
    <definedName name="Z_60A3B263_4602_4F01_9F3F_2B992FCD2F0D_.wvu.PrintArea" localSheetId="2" hidden="1">総括表!$A$1:$O$52</definedName>
    <definedName name="Z_60A3B263_4602_4F01_9F3F_2B992FCD2F0D_.wvu.PrintArea" localSheetId="28" hidden="1">'地域振興費（人口）その２'!$A$1:$L$935</definedName>
    <definedName name="Z_60A3B263_4602_4F01_9F3F_2B992FCD2F0D_.wvu.PrintArea" localSheetId="27" hidden="1">'地域振興費・市（人口）その１'!$A$1:$K$331</definedName>
    <definedName name="Z_60A3B263_4602_4F01_9F3F_2B992FCD2F0D_.wvu.PrintArea" localSheetId="29" hidden="1">地域振興費・面積!$A$1:$K$68</definedName>
    <definedName name="Z_60A3B263_4602_4F01_9F3F_2B992FCD2F0D_.wvu.PrintArea" localSheetId="15" hidden="1">中学校費!$A$1:$K$381</definedName>
    <definedName name="Z_60A3B263_4602_4F01_9F3F_2B992FCD2F0D_.wvu.PrintArea" localSheetId="20" hidden="1">注!$A$1:$J$34</definedName>
    <definedName name="Z_60A3B263_4602_4F01_9F3F_2B992FCD2F0D_.wvu.PrintArea" localSheetId="8" hidden="1">都市計画費!$A$1:$K$560</definedName>
    <definedName name="Z_60A3B263_4602_4F01_9F3F_2B992FCD2F0D_.wvu.PrintArea" localSheetId="5" hidden="1">道路橋りょう費!$A$1:$K$235</definedName>
    <definedName name="Z_60A3B263_4602_4F01_9F3F_2B992FCD2F0D_.wvu.PrintArea" localSheetId="25" hidden="1">'農業行政費(2)'!$A$1:$L$218</definedName>
    <definedName name="Z_60A3B263_4602_4F01_9F3F_2B992FCD2F0D_.wvu.PrintArea" localSheetId="30" hidden="1">'附表１（財政力補正係数）'!$A$1:$AK$72</definedName>
    <definedName name="Z_60A3B263_4602_4F01_9F3F_2B992FCD2F0D_.wvu.PrintArea" localSheetId="31" hidden="1">'附表２（財政力係数）R6年度同意'!$A$1:$AM$49</definedName>
    <definedName name="Z_60A3B263_4602_4F01_9F3F_2B992FCD2F0D_.wvu.PrintArea" localSheetId="32" hidden="1">'附表３（財政力指数）'!$A$1:$AM$51</definedName>
    <definedName name="Z_60A3B263_4602_4F01_9F3F_2B992FCD2F0D_.wvu.PrintArea" localSheetId="18" hidden="1">保健衛生費!$A$1:$L$686</definedName>
    <definedName name="Z_60A3B263_4602_4F01_9F3F_2B992FCD2F0D_.wvu.PrintArea" localSheetId="26" hidden="1">林野水産行政費!$A$1:$L$64</definedName>
    <definedName name="Z_60A3B263_4602_4F01_9F3F_2B992FCD2F0D_.wvu.Rows" localSheetId="2" hidden="1">総括表!$39:$39</definedName>
    <definedName name="Z_6580A8AE_FA6B_4B5A_83A0_1CF78E68E0A6_.wvu.Cols" localSheetId="9" hidden="1">公園費!$N:$O</definedName>
    <definedName name="Z_6580A8AE_FA6B_4B5A_83A0_1CF78E68E0A6_.wvu.FilterData" localSheetId="13" hidden="1">その他の土木費!$L$1:$L$2</definedName>
    <definedName name="Z_6580A8AE_FA6B_4B5A_83A0_1CF78E68E0A6_.wvu.FilterData" localSheetId="1" hidden="1">基礎データ貼付用シート!$A$2:$C$2869</definedName>
    <definedName name="Z_6580A8AE_FA6B_4B5A_83A0_1CF78E68E0A6_.wvu.FilterData" localSheetId="38" hidden="1">財源対策債!$A$6:$BJ$6</definedName>
    <definedName name="Z_6580A8AE_FA6B_4B5A_83A0_1CF78E68E0A6_.wvu.FilterData" localSheetId="35" hidden="1">'補正（11以降）'!$A$6:$BK$6</definedName>
    <definedName name="Z_6580A8AE_FA6B_4B5A_83A0_1CF78E68E0A6_.wvu.FilterData" localSheetId="40" hidden="1">臨時財政対策!$A$6:$BI$34</definedName>
    <definedName name="Z_6580A8AE_FA6B_4B5A_83A0_1CF78E68E0A6_.wvu.PrintArea" localSheetId="21" hidden="1">こども子育て費!$A$1:$K$115</definedName>
    <definedName name="Z_6580A8AE_FA6B_4B5A_83A0_1CF78E68E0A6_.wvu.PrintArea" localSheetId="13" hidden="1">その他の土木費!$A$1:$K$540</definedName>
    <definedName name="Z_6580A8AE_FA6B_4B5A_83A0_1CF78E68E0A6_.wvu.PrintArea" localSheetId="10" hidden="1">下水道費!$A$1:$K$396</definedName>
    <definedName name="Z_6580A8AE_FA6B_4B5A_83A0_1CF78E68E0A6_.wvu.PrintArea" localSheetId="12" hidden="1">下水道費２!$A$1:$K$247</definedName>
    <definedName name="Z_6580A8AE_FA6B_4B5A_83A0_1CF78E68E0A6_.wvu.PrintArea" localSheetId="11" hidden="1">下水道費附表!$A$1:$G$35</definedName>
    <definedName name="Z_6580A8AE_FA6B_4B5A_83A0_1CF78E68E0A6_.wvu.PrintArea" localSheetId="1" hidden="1">基礎データ貼付用シート!$A$1:$I$2869</definedName>
    <definedName name="Z_6580A8AE_FA6B_4B5A_83A0_1CF78E68E0A6_.wvu.PrintArea" localSheetId="9" hidden="1">公園費!$A$1:$L$11</definedName>
    <definedName name="Z_6580A8AE_FA6B_4B5A_83A0_1CF78E68E0A6_.wvu.PrintArea" localSheetId="7" hidden="1">'港湾費（漁港）'!$A$1:$K$59</definedName>
    <definedName name="Z_6580A8AE_FA6B_4B5A_83A0_1CF78E68E0A6_.wvu.PrintArea" localSheetId="6" hidden="1">'港湾費（港湾）'!$A$1:$K$59</definedName>
    <definedName name="Z_6580A8AE_FA6B_4B5A_83A0_1CF78E68E0A6_.wvu.PrintArea" localSheetId="33" hidden="1">災害復旧費!$A$1:$AN$52</definedName>
    <definedName name="Z_6580A8AE_FA6B_4B5A_83A0_1CF78E68E0A6_.wvu.PrintArea" localSheetId="38" hidden="1">財源対策債!$A$1:$K$94</definedName>
    <definedName name="Z_6580A8AE_FA6B_4B5A_83A0_1CF78E68E0A6_.wvu.PrintArea" localSheetId="3" hidden="1">財政力附表!$A$1:$AM$71</definedName>
    <definedName name="Z_6580A8AE_FA6B_4B5A_83A0_1CF78E68E0A6_.wvu.PrintArea" localSheetId="17" hidden="1">社会福祉費!$A$1:$K$45</definedName>
    <definedName name="Z_6580A8AE_FA6B_4B5A_83A0_1CF78E68E0A6_.wvu.PrintArea" localSheetId="14" hidden="1">小学校費!$A$1:$K$365</definedName>
    <definedName name="Z_6580A8AE_FA6B_4B5A_83A0_1CF78E68E0A6_.wvu.PrintArea" localSheetId="4" hidden="1">消防費!$A$1:$K$49</definedName>
    <definedName name="Z_6580A8AE_FA6B_4B5A_83A0_1CF78E68E0A6_.wvu.PrintArea" localSheetId="23" hidden="1">清掃費!$A$1:$K$122</definedName>
    <definedName name="Z_6580A8AE_FA6B_4B5A_83A0_1CF78E68E0A6_.wvu.PrintArea" localSheetId="2" hidden="1">総括表!$A$1:$O$52</definedName>
    <definedName name="Z_6580A8AE_FA6B_4B5A_83A0_1CF78E68E0A6_.wvu.PrintArea" localSheetId="28" hidden="1">'地域振興費（人口）その２'!$A$1:$L$935</definedName>
    <definedName name="Z_6580A8AE_FA6B_4B5A_83A0_1CF78E68E0A6_.wvu.PrintArea" localSheetId="27" hidden="1">'地域振興費・市（人口）その１'!$A$1:$K$331</definedName>
    <definedName name="Z_6580A8AE_FA6B_4B5A_83A0_1CF78E68E0A6_.wvu.PrintArea" localSheetId="29" hidden="1">地域振興費・面積!$A$1:$K$68</definedName>
    <definedName name="Z_6580A8AE_FA6B_4B5A_83A0_1CF78E68E0A6_.wvu.PrintArea" localSheetId="15" hidden="1">中学校費!$A$1:$K$381</definedName>
    <definedName name="Z_6580A8AE_FA6B_4B5A_83A0_1CF78E68E0A6_.wvu.PrintArea" localSheetId="20" hidden="1">注!$A$1:$J$34</definedName>
    <definedName name="Z_6580A8AE_FA6B_4B5A_83A0_1CF78E68E0A6_.wvu.PrintArea" localSheetId="8" hidden="1">都市計画費!$A$1:$K$560</definedName>
    <definedName name="Z_6580A8AE_FA6B_4B5A_83A0_1CF78E68E0A6_.wvu.PrintArea" localSheetId="5" hidden="1">道路橋りょう費!$A$1:$K$235</definedName>
    <definedName name="Z_6580A8AE_FA6B_4B5A_83A0_1CF78E68E0A6_.wvu.PrintArea" localSheetId="25" hidden="1">'農業行政費(2)'!$A$1:$L$218</definedName>
    <definedName name="Z_6580A8AE_FA6B_4B5A_83A0_1CF78E68E0A6_.wvu.PrintArea" localSheetId="30" hidden="1">'附表１（財政力補正係数）'!$A$1:$AK$72</definedName>
    <definedName name="Z_6580A8AE_FA6B_4B5A_83A0_1CF78E68E0A6_.wvu.PrintArea" localSheetId="31" hidden="1">'附表２（財政力係数）R6年度同意'!$A$1:$AM$49</definedName>
    <definedName name="Z_6580A8AE_FA6B_4B5A_83A0_1CF78E68E0A6_.wvu.PrintArea" localSheetId="32" hidden="1">'附表３（財政力指数）'!$A$1:$AM$51</definedName>
    <definedName name="Z_6580A8AE_FA6B_4B5A_83A0_1CF78E68E0A6_.wvu.PrintArea" localSheetId="18" hidden="1">保健衛生費!$A$1:$L$686</definedName>
    <definedName name="Z_6580A8AE_FA6B_4B5A_83A0_1CF78E68E0A6_.wvu.PrintArea" localSheetId="26" hidden="1">林野水産行政費!$A$1:$L$64</definedName>
    <definedName name="Z_6580A8AE_FA6B_4B5A_83A0_1CF78E68E0A6_.wvu.Rows" localSheetId="2" hidden="1">総括表!$39:$39</definedName>
    <definedName name="Z_6BA8A50B_56F5_4A82_A2F9_F3001B2C1B67_.wvu.FilterData" localSheetId="13" hidden="1">その他の土木費!$L$1:$L$2</definedName>
    <definedName name="Z_6BA8A50B_56F5_4A82_A2F9_F3001B2C1B67_.wvu.FilterData" localSheetId="35" hidden="1">'補正（11以降）'!$A$6:$K$66</definedName>
    <definedName name="Z_6BA8A50B_56F5_4A82_A2F9_F3001B2C1B67_.wvu.PrintArea" localSheetId="13" hidden="1">その他の土木費!$A$1:$K$514</definedName>
    <definedName name="Z_6BA8A50B_56F5_4A82_A2F9_F3001B2C1B67_.wvu.PrintArea" localSheetId="10" hidden="1">下水道費!$A$1:$K$336</definedName>
    <definedName name="Z_6BA8A50B_56F5_4A82_A2F9_F3001B2C1B67_.wvu.PrintArea" localSheetId="12" hidden="1">下水道費２!$A$1:$K$221</definedName>
    <definedName name="Z_6BA8A50B_56F5_4A82_A2F9_F3001B2C1B67_.wvu.PrintArea" localSheetId="11" hidden="1">下水道費附表!$A$1:$G$38</definedName>
    <definedName name="Z_6BA8A50B_56F5_4A82_A2F9_F3001B2C1B67_.wvu.PrintArea" localSheetId="33" hidden="1">災害復旧費!$A$1:$AN$46</definedName>
    <definedName name="Z_6BA8A50B_56F5_4A82_A2F9_F3001B2C1B67_.wvu.PrintArea" localSheetId="3" hidden="1">財政力附表!$A$1:$AM$37</definedName>
    <definedName name="Z_6BA8A50B_56F5_4A82_A2F9_F3001B2C1B67_.wvu.PrintArea" localSheetId="8" hidden="1">都市計画費!$A$1:$K$560</definedName>
    <definedName name="Z_6BA8A50B_56F5_4A82_A2F9_F3001B2C1B67_.wvu.PrintArea" localSheetId="5" hidden="1">道路橋りょう費!$A$1:$K$238</definedName>
    <definedName name="Z_6BA8A50B_56F5_4A82_A2F9_F3001B2C1B67_.wvu.PrintArea" localSheetId="30" hidden="1">'附表１（財政力補正係数）'!$A$1:$AK$72</definedName>
    <definedName name="Z_6BA8A50B_56F5_4A82_A2F9_F3001B2C1B67_.wvu.PrintArea" localSheetId="32" hidden="1">'附表３（財政力指数）'!$A$1:$AM$33</definedName>
    <definedName name="Z_6BA8A50B_56F5_4A82_A2F9_F3001B2C1B67_.wvu.PrintArea" localSheetId="26" hidden="1">林野水産行政費!$A$1:$L$64</definedName>
    <definedName name="Z_6BA8A50B_56F5_4A82_A2F9_F3001B2C1B67_.wvu.Rows" localSheetId="2" hidden="1">総括表!#REF!</definedName>
    <definedName name="Z_7ECC69F7_CC97_4F9B_B486_7318BE064811_.wvu.FilterData" localSheetId="35" hidden="1">'補正（11以降）'!$A$6:$K$66</definedName>
    <definedName name="Z_7ECC69F7_CC97_4F9B_B486_7318BE064811_.wvu.PrintArea" localSheetId="10" hidden="1">下水道費!$A$1:$K$336</definedName>
    <definedName name="Z_7ECC69F7_CC97_4F9B_B486_7318BE064811_.wvu.PrintArea" localSheetId="12" hidden="1">下水道費２!$A$1:$K$221</definedName>
    <definedName name="Z_7ECC69F7_CC97_4F9B_B486_7318BE064811_.wvu.PrintArea" localSheetId="11" hidden="1">下水道費附表!$A$1:$G$38</definedName>
    <definedName name="Z_7ECC69F7_CC97_4F9B_B486_7318BE064811_.wvu.PrintArea" localSheetId="33" hidden="1">災害復旧費!$A$1:$AN$46</definedName>
    <definedName name="Z_7ECC69F7_CC97_4F9B_B486_7318BE064811_.wvu.PrintArea" localSheetId="3" hidden="1">財政力附表!$A$1:$AM$37</definedName>
    <definedName name="Z_7ECC69F7_CC97_4F9B_B486_7318BE064811_.wvu.PrintArea" localSheetId="20" hidden="1">注!$A$1:$I$34</definedName>
    <definedName name="Z_7ECC69F7_CC97_4F9B_B486_7318BE064811_.wvu.PrintArea" localSheetId="8" hidden="1">都市計画費!$A$1:$K$560</definedName>
    <definedName name="Z_7ECC69F7_CC97_4F9B_B486_7318BE064811_.wvu.PrintArea" localSheetId="5" hidden="1">道路橋りょう費!$A$1:$K$238</definedName>
    <definedName name="Z_7ECC69F7_CC97_4F9B_B486_7318BE064811_.wvu.PrintArea" localSheetId="32" hidden="1">'附表３（財政力指数）'!$A$1:$AM$33</definedName>
    <definedName name="Z_7ECC69F7_CC97_4F9B_B486_7318BE064811_.wvu.PrintArea" localSheetId="18" hidden="1">保健衛生費!$A$1:$L$585</definedName>
    <definedName name="Z_7ECC69F7_CC97_4F9B_B486_7318BE064811_.wvu.PrintArea" localSheetId="26" hidden="1">林野水産行政費!$A$1:$L$64</definedName>
    <definedName name="Z_7ECC69F7_CC97_4F9B_B486_7318BE064811_.wvu.Rows" localSheetId="2" hidden="1">総括表!#REF!</definedName>
    <definedName name="Z_7EEBD42C_6D62_4B33_B7C1_B904E6629538_.wvu.Cols" localSheetId="9" hidden="1">公園費!$N:$O</definedName>
    <definedName name="Z_7EEBD42C_6D62_4B33_B7C1_B904E6629538_.wvu.FilterData" localSheetId="13" hidden="1">その他の土木費!$L$1:$L$2</definedName>
    <definedName name="Z_7EEBD42C_6D62_4B33_B7C1_B904E6629538_.wvu.FilterData" localSheetId="1" hidden="1">基礎データ貼付用シート!$A$2:$C$2869</definedName>
    <definedName name="Z_7EEBD42C_6D62_4B33_B7C1_B904E6629538_.wvu.FilterData" localSheetId="38" hidden="1">財源対策債!$A$6:$BJ$6</definedName>
    <definedName name="Z_7EEBD42C_6D62_4B33_B7C1_B904E6629538_.wvu.FilterData" localSheetId="35" hidden="1">'補正（11以降）'!$A$6:$BK$6</definedName>
    <definedName name="Z_7EEBD42C_6D62_4B33_B7C1_B904E6629538_.wvu.FilterData" localSheetId="40" hidden="1">臨時財政対策!$A$6:$BI$34</definedName>
    <definedName name="Z_7EEBD42C_6D62_4B33_B7C1_B904E6629538_.wvu.PrintArea" localSheetId="21" hidden="1">こども子育て費!$A$1:$K$115</definedName>
    <definedName name="Z_7EEBD42C_6D62_4B33_B7C1_B904E6629538_.wvu.PrintArea" localSheetId="13" hidden="1">その他の土木費!$A$1:$K$540</definedName>
    <definedName name="Z_7EEBD42C_6D62_4B33_B7C1_B904E6629538_.wvu.PrintArea" localSheetId="10" hidden="1">下水道費!$A$1:$K$396</definedName>
    <definedName name="Z_7EEBD42C_6D62_4B33_B7C1_B904E6629538_.wvu.PrintArea" localSheetId="12" hidden="1">下水道費２!$A$1:$K$247</definedName>
    <definedName name="Z_7EEBD42C_6D62_4B33_B7C1_B904E6629538_.wvu.PrintArea" localSheetId="11" hidden="1">下水道費附表!$A$1:$G$35</definedName>
    <definedName name="Z_7EEBD42C_6D62_4B33_B7C1_B904E6629538_.wvu.PrintArea" localSheetId="1" hidden="1">基礎データ貼付用シート!$A$1:$I$2869</definedName>
    <definedName name="Z_7EEBD42C_6D62_4B33_B7C1_B904E6629538_.wvu.PrintArea" localSheetId="9" hidden="1">公園費!$A$1:$L$11</definedName>
    <definedName name="Z_7EEBD42C_6D62_4B33_B7C1_B904E6629538_.wvu.PrintArea" localSheetId="7" hidden="1">'港湾費（漁港）'!$A$1:$K$59</definedName>
    <definedName name="Z_7EEBD42C_6D62_4B33_B7C1_B904E6629538_.wvu.PrintArea" localSheetId="6" hidden="1">'港湾費（港湾）'!$A$1:$K$59</definedName>
    <definedName name="Z_7EEBD42C_6D62_4B33_B7C1_B904E6629538_.wvu.PrintArea" localSheetId="33" hidden="1">災害復旧費!$A$1:$AN$52</definedName>
    <definedName name="Z_7EEBD42C_6D62_4B33_B7C1_B904E6629538_.wvu.PrintArea" localSheetId="38" hidden="1">財源対策債!$A$1:$K$94</definedName>
    <definedName name="Z_7EEBD42C_6D62_4B33_B7C1_B904E6629538_.wvu.PrintArea" localSheetId="3" hidden="1">財政力附表!$A$1:$AM$71</definedName>
    <definedName name="Z_7EEBD42C_6D62_4B33_B7C1_B904E6629538_.wvu.PrintArea" localSheetId="17" hidden="1">社会福祉費!$A$1:$K$45</definedName>
    <definedName name="Z_7EEBD42C_6D62_4B33_B7C1_B904E6629538_.wvu.PrintArea" localSheetId="14" hidden="1">小学校費!$A$1:$K$365</definedName>
    <definedName name="Z_7EEBD42C_6D62_4B33_B7C1_B904E6629538_.wvu.PrintArea" localSheetId="4" hidden="1">消防費!$A$1:$K$49</definedName>
    <definedName name="Z_7EEBD42C_6D62_4B33_B7C1_B904E6629538_.wvu.PrintArea" localSheetId="23" hidden="1">清掃費!$A$1:$K$122</definedName>
    <definedName name="Z_7EEBD42C_6D62_4B33_B7C1_B904E6629538_.wvu.PrintArea" localSheetId="2" hidden="1">総括表!$A$1:$O$52</definedName>
    <definedName name="Z_7EEBD42C_6D62_4B33_B7C1_B904E6629538_.wvu.PrintArea" localSheetId="28" hidden="1">'地域振興費（人口）その２'!$A$1:$L$935</definedName>
    <definedName name="Z_7EEBD42C_6D62_4B33_B7C1_B904E6629538_.wvu.PrintArea" localSheetId="27" hidden="1">'地域振興費・市（人口）その１'!$A$1:$K$331</definedName>
    <definedName name="Z_7EEBD42C_6D62_4B33_B7C1_B904E6629538_.wvu.PrintArea" localSheetId="29" hidden="1">地域振興費・面積!$A$1:$K$68</definedName>
    <definedName name="Z_7EEBD42C_6D62_4B33_B7C1_B904E6629538_.wvu.PrintArea" localSheetId="15" hidden="1">中学校費!$A$1:$K$381</definedName>
    <definedName name="Z_7EEBD42C_6D62_4B33_B7C1_B904E6629538_.wvu.PrintArea" localSheetId="20" hidden="1">注!$A$1:$J$34</definedName>
    <definedName name="Z_7EEBD42C_6D62_4B33_B7C1_B904E6629538_.wvu.PrintArea" localSheetId="8" hidden="1">都市計画費!$A$1:$K$560</definedName>
    <definedName name="Z_7EEBD42C_6D62_4B33_B7C1_B904E6629538_.wvu.PrintArea" localSheetId="5" hidden="1">道路橋りょう費!$A$1:$K$235</definedName>
    <definedName name="Z_7EEBD42C_6D62_4B33_B7C1_B904E6629538_.wvu.PrintArea" localSheetId="25" hidden="1">'農業行政費(2)'!$A$1:$L$218</definedName>
    <definedName name="Z_7EEBD42C_6D62_4B33_B7C1_B904E6629538_.wvu.PrintArea" localSheetId="30" hidden="1">'附表１（財政力補正係数）'!$A$1:$AK$72</definedName>
    <definedName name="Z_7EEBD42C_6D62_4B33_B7C1_B904E6629538_.wvu.PrintArea" localSheetId="31" hidden="1">'附表２（財政力係数）R6年度同意'!$A$1:$AM$49</definedName>
    <definedName name="Z_7EEBD42C_6D62_4B33_B7C1_B904E6629538_.wvu.PrintArea" localSheetId="32" hidden="1">'附表３（財政力指数）'!$A$1:$AM$51</definedName>
    <definedName name="Z_7EEBD42C_6D62_4B33_B7C1_B904E6629538_.wvu.PrintArea" localSheetId="18" hidden="1">保健衛生費!$A$1:$L$686</definedName>
    <definedName name="Z_7EEBD42C_6D62_4B33_B7C1_B904E6629538_.wvu.PrintArea" localSheetId="26" hidden="1">林野水産行政費!$A$1:$L$64</definedName>
    <definedName name="Z_7EEBD42C_6D62_4B33_B7C1_B904E6629538_.wvu.Rows" localSheetId="2" hidden="1">総括表!$39:$39</definedName>
    <definedName name="Z_87FB8462_6403_4F20_8080_1AF11B55B90C_.wvu.Cols" localSheetId="9" hidden="1">公園費!$N:$O</definedName>
    <definedName name="Z_87FB8462_6403_4F20_8080_1AF11B55B90C_.wvu.FilterData" localSheetId="13" hidden="1">その他の土木費!$L$1:$L$2</definedName>
    <definedName name="Z_87FB8462_6403_4F20_8080_1AF11B55B90C_.wvu.FilterData" localSheetId="1" hidden="1">基礎データ貼付用シート!$A$2:$C$2884</definedName>
    <definedName name="Z_87FB8462_6403_4F20_8080_1AF11B55B90C_.wvu.FilterData" localSheetId="38" hidden="1">財源対策債!$A$6:$BJ$6</definedName>
    <definedName name="Z_87FB8462_6403_4F20_8080_1AF11B55B90C_.wvu.FilterData" localSheetId="4" hidden="1">消防費!$A$6:$U$46</definedName>
    <definedName name="Z_87FB8462_6403_4F20_8080_1AF11B55B90C_.wvu.FilterData" localSheetId="35" hidden="1">'補正（11以降）'!$A$54:$K$116</definedName>
    <definedName name="Z_87FB8462_6403_4F20_8080_1AF11B55B90C_.wvu.FilterData" localSheetId="40" hidden="1">臨時財政対策!$A$6:$K$48</definedName>
    <definedName name="Z_87FB8462_6403_4F20_8080_1AF11B55B90C_.wvu.PrintArea" localSheetId="21" hidden="1">こども子育て費!$A$1:$K$115</definedName>
    <definedName name="Z_87FB8462_6403_4F20_8080_1AF11B55B90C_.wvu.PrintArea" localSheetId="13" hidden="1">その他の土木費!$A$1:$K$573</definedName>
    <definedName name="Z_87FB8462_6403_4F20_8080_1AF11B55B90C_.wvu.PrintArea" localSheetId="10" hidden="1">下水道費!$A$1:$K$414</definedName>
    <definedName name="Z_87FB8462_6403_4F20_8080_1AF11B55B90C_.wvu.PrintArea" localSheetId="12" hidden="1">下水道費２!$A$1:$K$344</definedName>
    <definedName name="Z_87FB8462_6403_4F20_8080_1AF11B55B90C_.wvu.PrintArea" localSheetId="11" hidden="1">下水道費附表!$A$1:$G$35</definedName>
    <definedName name="Z_87FB8462_6403_4F20_8080_1AF11B55B90C_.wvu.PrintArea" localSheetId="1" hidden="1">基礎データ貼付用シート!$A$1:$I$2894</definedName>
    <definedName name="Z_87FB8462_6403_4F20_8080_1AF11B55B90C_.wvu.PrintArea" localSheetId="9" hidden="1">公園費!$A$1:$L$11</definedName>
    <definedName name="Z_87FB8462_6403_4F20_8080_1AF11B55B90C_.wvu.PrintArea" localSheetId="7" hidden="1">'港湾費（漁港）'!$A$1:$K$59</definedName>
    <definedName name="Z_87FB8462_6403_4F20_8080_1AF11B55B90C_.wvu.PrintArea" localSheetId="6" hidden="1">'港湾費（港湾）'!$A$1:$K$59</definedName>
    <definedName name="Z_87FB8462_6403_4F20_8080_1AF11B55B90C_.wvu.PrintArea" localSheetId="33" hidden="1">災害復旧費!$A$1:$AN$52</definedName>
    <definedName name="Z_87FB8462_6403_4F20_8080_1AF11B55B90C_.wvu.PrintArea" localSheetId="38" hidden="1">財源対策債!$A$1:$K$132</definedName>
    <definedName name="Z_87FB8462_6403_4F20_8080_1AF11B55B90C_.wvu.PrintArea" localSheetId="3" hidden="1">財政力附表!$A$1:$AM$97</definedName>
    <definedName name="Z_87FB8462_6403_4F20_8080_1AF11B55B90C_.wvu.PrintArea" localSheetId="0" hidden="1">作業要領!$A$1:$AO$32</definedName>
    <definedName name="Z_87FB8462_6403_4F20_8080_1AF11B55B90C_.wvu.PrintArea" localSheetId="17" hidden="1">社会福祉費!$A$1:$K$45</definedName>
    <definedName name="Z_87FB8462_6403_4F20_8080_1AF11B55B90C_.wvu.PrintArea" localSheetId="14" hidden="1">小学校費!$A$1:$K$365</definedName>
    <definedName name="Z_87FB8462_6403_4F20_8080_1AF11B55B90C_.wvu.PrintArea" localSheetId="4" hidden="1">消防費!$A$1:$K$49</definedName>
    <definedName name="Z_87FB8462_6403_4F20_8080_1AF11B55B90C_.wvu.PrintArea" localSheetId="23" hidden="1">清掃費!$A$1:$K$122</definedName>
    <definedName name="Z_87FB8462_6403_4F20_8080_1AF11B55B90C_.wvu.PrintArea" localSheetId="2" hidden="1">総括表!$A$1:$O$52</definedName>
    <definedName name="Z_87FB8462_6403_4F20_8080_1AF11B55B90C_.wvu.PrintArea" localSheetId="28" hidden="1">'地域振興費（人口）その２'!$A$1:$L$935</definedName>
    <definedName name="Z_87FB8462_6403_4F20_8080_1AF11B55B90C_.wvu.PrintArea" localSheetId="27" hidden="1">'地域振興費・市（人口）その１'!$A$1:$K$331</definedName>
    <definedName name="Z_87FB8462_6403_4F20_8080_1AF11B55B90C_.wvu.PrintArea" localSheetId="29" hidden="1">地域振興費・面積!$A$1:$K$68</definedName>
    <definedName name="Z_87FB8462_6403_4F20_8080_1AF11B55B90C_.wvu.PrintArea" localSheetId="15" hidden="1">中学校費!$A$1:$K$381</definedName>
    <definedName name="Z_87FB8462_6403_4F20_8080_1AF11B55B90C_.wvu.PrintArea" localSheetId="20" hidden="1">注!$A$1:$J$34</definedName>
    <definedName name="Z_87FB8462_6403_4F20_8080_1AF11B55B90C_.wvu.PrintArea" localSheetId="8" hidden="1">都市計画費!$A$1:$K$560</definedName>
    <definedName name="Z_87FB8462_6403_4F20_8080_1AF11B55B90C_.wvu.PrintArea" localSheetId="5" hidden="1">道路橋りょう費!$A$1:$K$235</definedName>
    <definedName name="Z_87FB8462_6403_4F20_8080_1AF11B55B90C_.wvu.PrintArea" localSheetId="25" hidden="1">'農業行政費(2)'!$A$1:$L$218</definedName>
    <definedName name="Z_87FB8462_6403_4F20_8080_1AF11B55B90C_.wvu.PrintArea" localSheetId="30" hidden="1">'附表１（財政力補正係数）'!$A$1:$AK$72</definedName>
    <definedName name="Z_87FB8462_6403_4F20_8080_1AF11B55B90C_.wvu.PrintArea" localSheetId="31" hidden="1">'附表２（財政力係数）R6年度同意'!$A$1:$AM$49</definedName>
    <definedName name="Z_87FB8462_6403_4F20_8080_1AF11B55B90C_.wvu.PrintArea" localSheetId="32" hidden="1">'附表３（財政力指数）'!$A$1:$AM$51</definedName>
    <definedName name="Z_87FB8462_6403_4F20_8080_1AF11B55B90C_.wvu.PrintArea" localSheetId="18" hidden="1">保健衛生費!$A$1:$L$686</definedName>
    <definedName name="Z_87FB8462_6403_4F20_8080_1AF11B55B90C_.wvu.PrintArea" localSheetId="26" hidden="1">林野水産行政費!$A$1:$L$64</definedName>
    <definedName name="Z_87FB8462_6403_4F20_8080_1AF11B55B90C_.wvu.Rows" localSheetId="2" hidden="1">総括表!$39:$39</definedName>
    <definedName name="Z_994C6250_FA50_4C22_9B36_67FD48252EA7_.wvu.Cols" localSheetId="9" hidden="1">公園費!$N:$O</definedName>
    <definedName name="Z_994C6250_FA50_4C22_9B36_67FD48252EA7_.wvu.FilterData" localSheetId="13" hidden="1">その他の土木費!$L$1:$L$2</definedName>
    <definedName name="Z_994C6250_FA50_4C22_9B36_67FD48252EA7_.wvu.FilterData" localSheetId="1" hidden="1">基礎データ貼付用シート!$A$2:$C$2869</definedName>
    <definedName name="Z_994C6250_FA50_4C22_9B36_67FD48252EA7_.wvu.FilterData" localSheetId="38" hidden="1">財源対策債!$A$6:$BJ$6</definedName>
    <definedName name="Z_994C6250_FA50_4C22_9B36_67FD48252EA7_.wvu.FilterData" localSheetId="35" hidden="1">'補正（11以降）'!$A$6:$BK$6</definedName>
    <definedName name="Z_994C6250_FA50_4C22_9B36_67FD48252EA7_.wvu.FilterData" localSheetId="40" hidden="1">臨時財政対策!$A$6:$BI$34</definedName>
    <definedName name="Z_994C6250_FA50_4C22_9B36_67FD48252EA7_.wvu.PrintArea" localSheetId="21" hidden="1">こども子育て費!$A$1:$K$115</definedName>
    <definedName name="Z_994C6250_FA50_4C22_9B36_67FD48252EA7_.wvu.PrintArea" localSheetId="13" hidden="1">その他の土木費!$A$1:$K$540</definedName>
    <definedName name="Z_994C6250_FA50_4C22_9B36_67FD48252EA7_.wvu.PrintArea" localSheetId="10" hidden="1">下水道費!$A$1:$K$396</definedName>
    <definedName name="Z_994C6250_FA50_4C22_9B36_67FD48252EA7_.wvu.PrintArea" localSheetId="12" hidden="1">下水道費２!$A$1:$K$247</definedName>
    <definedName name="Z_994C6250_FA50_4C22_9B36_67FD48252EA7_.wvu.PrintArea" localSheetId="11" hidden="1">下水道費附表!$A$1:$G$35</definedName>
    <definedName name="Z_994C6250_FA50_4C22_9B36_67FD48252EA7_.wvu.PrintArea" localSheetId="1" hidden="1">基礎データ貼付用シート!$A$1:$I$2869</definedName>
    <definedName name="Z_994C6250_FA50_4C22_9B36_67FD48252EA7_.wvu.PrintArea" localSheetId="9" hidden="1">公園費!$A$1:$L$11</definedName>
    <definedName name="Z_994C6250_FA50_4C22_9B36_67FD48252EA7_.wvu.PrintArea" localSheetId="7" hidden="1">'港湾費（漁港）'!$A$1:$K$59</definedName>
    <definedName name="Z_994C6250_FA50_4C22_9B36_67FD48252EA7_.wvu.PrintArea" localSheetId="6" hidden="1">'港湾費（港湾）'!$A$1:$K$59</definedName>
    <definedName name="Z_994C6250_FA50_4C22_9B36_67FD48252EA7_.wvu.PrintArea" localSheetId="33" hidden="1">災害復旧費!$A$1:$AN$52</definedName>
    <definedName name="Z_994C6250_FA50_4C22_9B36_67FD48252EA7_.wvu.PrintArea" localSheetId="38" hidden="1">財源対策債!$A$1:$K$94</definedName>
    <definedName name="Z_994C6250_FA50_4C22_9B36_67FD48252EA7_.wvu.PrintArea" localSheetId="3" hidden="1">財政力附表!$A$1:$AM$71</definedName>
    <definedName name="Z_994C6250_FA50_4C22_9B36_67FD48252EA7_.wvu.PrintArea" localSheetId="17" hidden="1">社会福祉費!$A$1:$K$45</definedName>
    <definedName name="Z_994C6250_FA50_4C22_9B36_67FD48252EA7_.wvu.PrintArea" localSheetId="14" hidden="1">小学校費!$A$1:$K$365</definedName>
    <definedName name="Z_994C6250_FA50_4C22_9B36_67FD48252EA7_.wvu.PrintArea" localSheetId="4" hidden="1">消防費!$A$1:$K$49</definedName>
    <definedName name="Z_994C6250_FA50_4C22_9B36_67FD48252EA7_.wvu.PrintArea" localSheetId="23" hidden="1">清掃費!$A$1:$K$122</definedName>
    <definedName name="Z_994C6250_FA50_4C22_9B36_67FD48252EA7_.wvu.PrintArea" localSheetId="2" hidden="1">総括表!$A$1:$O$52</definedName>
    <definedName name="Z_994C6250_FA50_4C22_9B36_67FD48252EA7_.wvu.PrintArea" localSheetId="28" hidden="1">'地域振興費（人口）その２'!$A$1:$L$935</definedName>
    <definedName name="Z_994C6250_FA50_4C22_9B36_67FD48252EA7_.wvu.PrintArea" localSheetId="27" hidden="1">'地域振興費・市（人口）その１'!$A$1:$K$331</definedName>
    <definedName name="Z_994C6250_FA50_4C22_9B36_67FD48252EA7_.wvu.PrintArea" localSheetId="29" hidden="1">地域振興費・面積!$A$1:$K$68</definedName>
    <definedName name="Z_994C6250_FA50_4C22_9B36_67FD48252EA7_.wvu.PrintArea" localSheetId="15" hidden="1">中学校費!$A$1:$K$381</definedName>
    <definedName name="Z_994C6250_FA50_4C22_9B36_67FD48252EA7_.wvu.PrintArea" localSheetId="20" hidden="1">注!$A$1:$J$34</definedName>
    <definedName name="Z_994C6250_FA50_4C22_9B36_67FD48252EA7_.wvu.PrintArea" localSheetId="8" hidden="1">都市計画費!$A$1:$K$560</definedName>
    <definedName name="Z_994C6250_FA50_4C22_9B36_67FD48252EA7_.wvu.PrintArea" localSheetId="5" hidden="1">道路橋りょう費!$A$1:$K$235</definedName>
    <definedName name="Z_994C6250_FA50_4C22_9B36_67FD48252EA7_.wvu.PrintArea" localSheetId="24" hidden="1">'農業行政費(1)'!$A$1:$M$105</definedName>
    <definedName name="Z_994C6250_FA50_4C22_9B36_67FD48252EA7_.wvu.PrintArea" localSheetId="25" hidden="1">'農業行政費(2)'!$A$1:$L$218</definedName>
    <definedName name="Z_994C6250_FA50_4C22_9B36_67FD48252EA7_.wvu.PrintArea" localSheetId="30" hidden="1">'附表１（財政力補正係数）'!$A$1:$AK$72</definedName>
    <definedName name="Z_994C6250_FA50_4C22_9B36_67FD48252EA7_.wvu.PrintArea" localSheetId="31" hidden="1">'附表２（財政力係数）R6年度同意'!$A$1:$AM$49</definedName>
    <definedName name="Z_994C6250_FA50_4C22_9B36_67FD48252EA7_.wvu.PrintArea" localSheetId="32" hidden="1">'附表３（財政力指数）'!$A$1:$AM$51</definedName>
    <definedName name="Z_994C6250_FA50_4C22_9B36_67FD48252EA7_.wvu.PrintArea" localSheetId="18" hidden="1">保健衛生費!$A$1:$L$686</definedName>
    <definedName name="Z_994C6250_FA50_4C22_9B36_67FD48252EA7_.wvu.PrintArea" localSheetId="26" hidden="1">林野水産行政費!$A$1:$L$64</definedName>
    <definedName name="Z_994C6250_FA50_4C22_9B36_67FD48252EA7_.wvu.Rows" localSheetId="2" hidden="1">総括表!$39:$39</definedName>
    <definedName name="Z_A0BA9017_E5F3_4B91_9F5C_F0F36F625BCB_.wvu.Cols" localSheetId="9" hidden="1">公園費!$N:$O</definedName>
    <definedName name="Z_A0BA9017_E5F3_4B91_9F5C_F0F36F625BCB_.wvu.FilterData" localSheetId="13" hidden="1">その他の土木費!$L$1:$L$2</definedName>
    <definedName name="Z_A0BA9017_E5F3_4B91_9F5C_F0F36F625BCB_.wvu.FilterData" localSheetId="1" hidden="1">基礎データ貼付用シート!$A$2:$C$2869</definedName>
    <definedName name="Z_A0BA9017_E5F3_4B91_9F5C_F0F36F625BCB_.wvu.FilterData" localSheetId="38" hidden="1">財源対策債!$A$6:$BJ$6</definedName>
    <definedName name="Z_A0BA9017_E5F3_4B91_9F5C_F0F36F625BCB_.wvu.FilterData" localSheetId="4" hidden="1">消防費!$A$6:$U$46</definedName>
    <definedName name="Z_A0BA9017_E5F3_4B91_9F5C_F0F36F625BCB_.wvu.FilterData" localSheetId="35" hidden="1">'補正（11以降）'!$A$6:$BK$6</definedName>
    <definedName name="Z_A0BA9017_E5F3_4B91_9F5C_F0F36F625BCB_.wvu.FilterData" localSheetId="40" hidden="1">臨時財政対策!$A$6:$BI$34</definedName>
    <definedName name="Z_A0BA9017_E5F3_4B91_9F5C_F0F36F625BCB_.wvu.PrintArea" localSheetId="21" hidden="1">こども子育て費!$A$1:$K$115</definedName>
    <definedName name="Z_A0BA9017_E5F3_4B91_9F5C_F0F36F625BCB_.wvu.PrintArea" localSheetId="13" hidden="1">その他の土木費!$A$1:$K$573</definedName>
    <definedName name="Z_A0BA9017_E5F3_4B91_9F5C_F0F36F625BCB_.wvu.PrintArea" localSheetId="10" hidden="1">下水道費!$A$1:$K$396</definedName>
    <definedName name="Z_A0BA9017_E5F3_4B91_9F5C_F0F36F625BCB_.wvu.PrintArea" localSheetId="12" hidden="1">下水道費２!$A$1:$K$344</definedName>
    <definedName name="Z_A0BA9017_E5F3_4B91_9F5C_F0F36F625BCB_.wvu.PrintArea" localSheetId="11" hidden="1">下水道費附表!$A$1:$G$35</definedName>
    <definedName name="Z_A0BA9017_E5F3_4B91_9F5C_F0F36F625BCB_.wvu.PrintArea" localSheetId="1" hidden="1">基礎データ貼付用シート!$A$1:$I$2894</definedName>
    <definedName name="Z_A0BA9017_E5F3_4B91_9F5C_F0F36F625BCB_.wvu.PrintArea" localSheetId="9" hidden="1">公園費!$A$1:$L$11</definedName>
    <definedName name="Z_A0BA9017_E5F3_4B91_9F5C_F0F36F625BCB_.wvu.PrintArea" localSheetId="7" hidden="1">'港湾費（漁港）'!$A$1:$K$59</definedName>
    <definedName name="Z_A0BA9017_E5F3_4B91_9F5C_F0F36F625BCB_.wvu.PrintArea" localSheetId="6" hidden="1">'港湾費（港湾）'!$A$1:$K$59</definedName>
    <definedName name="Z_A0BA9017_E5F3_4B91_9F5C_F0F36F625BCB_.wvu.PrintArea" localSheetId="33" hidden="1">災害復旧費!$A$1:$AN$52</definedName>
    <definedName name="Z_A0BA9017_E5F3_4B91_9F5C_F0F36F625BCB_.wvu.PrintArea" localSheetId="38" hidden="1">財源対策債!$A$1:$K$132</definedName>
    <definedName name="Z_A0BA9017_E5F3_4B91_9F5C_F0F36F625BCB_.wvu.PrintArea" localSheetId="3" hidden="1">財政力附表!$A$1:$AM$97</definedName>
    <definedName name="Z_A0BA9017_E5F3_4B91_9F5C_F0F36F625BCB_.wvu.PrintArea" localSheetId="0" hidden="1">作業要領!$A$1:$AO$32</definedName>
    <definedName name="Z_A0BA9017_E5F3_4B91_9F5C_F0F36F625BCB_.wvu.PrintArea" localSheetId="17" hidden="1">社会福祉費!$A$1:$K$45</definedName>
    <definedName name="Z_A0BA9017_E5F3_4B91_9F5C_F0F36F625BCB_.wvu.PrintArea" localSheetId="14" hidden="1">小学校費!$A$1:$K$365</definedName>
    <definedName name="Z_A0BA9017_E5F3_4B91_9F5C_F0F36F625BCB_.wvu.PrintArea" localSheetId="4" hidden="1">消防費!$A$1:$K$49</definedName>
    <definedName name="Z_A0BA9017_E5F3_4B91_9F5C_F0F36F625BCB_.wvu.PrintArea" localSheetId="23" hidden="1">清掃費!$A$1:$K$122</definedName>
    <definedName name="Z_A0BA9017_E5F3_4B91_9F5C_F0F36F625BCB_.wvu.PrintArea" localSheetId="2" hidden="1">総括表!$A$1:$O$52</definedName>
    <definedName name="Z_A0BA9017_E5F3_4B91_9F5C_F0F36F625BCB_.wvu.PrintArea" localSheetId="28" hidden="1">'地域振興費（人口）その２'!$A$1:$L$935</definedName>
    <definedName name="Z_A0BA9017_E5F3_4B91_9F5C_F0F36F625BCB_.wvu.PrintArea" localSheetId="27" hidden="1">'地域振興費・市（人口）その１'!$A$1:$K$331</definedName>
    <definedName name="Z_A0BA9017_E5F3_4B91_9F5C_F0F36F625BCB_.wvu.PrintArea" localSheetId="29" hidden="1">地域振興費・面積!$A$1:$K$68</definedName>
    <definedName name="Z_A0BA9017_E5F3_4B91_9F5C_F0F36F625BCB_.wvu.PrintArea" localSheetId="15" hidden="1">中学校費!$A$1:$K$381</definedName>
    <definedName name="Z_A0BA9017_E5F3_4B91_9F5C_F0F36F625BCB_.wvu.PrintArea" localSheetId="20" hidden="1">注!$A$1:$J$34</definedName>
    <definedName name="Z_A0BA9017_E5F3_4B91_9F5C_F0F36F625BCB_.wvu.PrintArea" localSheetId="8" hidden="1">都市計画費!$A$1:$K$560</definedName>
    <definedName name="Z_A0BA9017_E5F3_4B91_9F5C_F0F36F625BCB_.wvu.PrintArea" localSheetId="5" hidden="1">道路橋りょう費!$A$1:$K$235</definedName>
    <definedName name="Z_A0BA9017_E5F3_4B91_9F5C_F0F36F625BCB_.wvu.PrintArea" localSheetId="25" hidden="1">'農業行政費(2)'!$A$1:$L$218</definedName>
    <definedName name="Z_A0BA9017_E5F3_4B91_9F5C_F0F36F625BCB_.wvu.PrintArea" localSheetId="30" hidden="1">'附表１（財政力補正係数）'!$A$1:$AK$72</definedName>
    <definedName name="Z_A0BA9017_E5F3_4B91_9F5C_F0F36F625BCB_.wvu.PrintArea" localSheetId="31" hidden="1">'附表２（財政力係数）R6年度同意'!$A$1:$AM$49</definedName>
    <definedName name="Z_A0BA9017_E5F3_4B91_9F5C_F0F36F625BCB_.wvu.PrintArea" localSheetId="32" hidden="1">'附表３（財政力指数）'!$A$1:$AM$51</definedName>
    <definedName name="Z_A0BA9017_E5F3_4B91_9F5C_F0F36F625BCB_.wvu.PrintArea" localSheetId="18" hidden="1">保健衛生費!$A$1:$L$686</definedName>
    <definedName name="Z_A0BA9017_E5F3_4B91_9F5C_F0F36F625BCB_.wvu.PrintArea" localSheetId="26" hidden="1">林野水産行政費!$A$1:$L$64</definedName>
    <definedName name="Z_A0BA9017_E5F3_4B91_9F5C_F0F36F625BCB_.wvu.Rows" localSheetId="2" hidden="1">総括表!$39:$39</definedName>
    <definedName name="Z_A5A20B3D_D424_4261_8AB6_D1F1115C976B_.wvu.FilterData" localSheetId="35" hidden="1">'補正（11以降）'!$A$6:$K$66</definedName>
    <definedName name="Z_A5A20B3D_D424_4261_8AB6_D1F1115C976B_.wvu.PrintArea" localSheetId="10" hidden="1">下水道費!$A$1:$K$336</definedName>
    <definedName name="Z_A5A20B3D_D424_4261_8AB6_D1F1115C976B_.wvu.PrintArea" localSheetId="12" hidden="1">下水道費２!$A$1:$K$221</definedName>
    <definedName name="Z_A5A20B3D_D424_4261_8AB6_D1F1115C976B_.wvu.PrintArea" localSheetId="11" hidden="1">下水道費附表!$A$1:$G$38</definedName>
    <definedName name="Z_A5A20B3D_D424_4261_8AB6_D1F1115C976B_.wvu.PrintArea" localSheetId="33" hidden="1">災害復旧費!$A$1:$AN$46</definedName>
    <definedName name="Z_A5A20B3D_D424_4261_8AB6_D1F1115C976B_.wvu.PrintArea" localSheetId="3" hidden="1">財政力附表!$A$1:$AM$37</definedName>
    <definedName name="Z_A5A20B3D_D424_4261_8AB6_D1F1115C976B_.wvu.PrintArea" localSheetId="20" hidden="1">注!$A$1:$I$34</definedName>
    <definedName name="Z_A5A20B3D_D424_4261_8AB6_D1F1115C976B_.wvu.PrintArea" localSheetId="5" hidden="1">道路橋りょう費!$A$1:$K$238</definedName>
    <definedName name="Z_A5A20B3D_D424_4261_8AB6_D1F1115C976B_.wvu.PrintArea" localSheetId="32" hidden="1">'附表３（財政力指数）'!$A$1:$AM$33</definedName>
    <definedName name="Z_A5A20B3D_D424_4261_8AB6_D1F1115C976B_.wvu.PrintArea" localSheetId="18" hidden="1">保健衛生費!$A$1:$L$585</definedName>
    <definedName name="Z_A5A20B3D_D424_4261_8AB6_D1F1115C976B_.wvu.PrintArea" localSheetId="26" hidden="1">林野水産行政費!$A$1:$L$64</definedName>
    <definedName name="Z_A5A20B3D_D424_4261_8AB6_D1F1115C976B_.wvu.Rows" localSheetId="2" hidden="1">総括表!#REF!</definedName>
    <definedName name="Z_B277AE7E_1032_4305_910D_1C8A935181B3_.wvu.FilterData" localSheetId="35" hidden="1">'補正（11以降）'!$A$6:$K$66</definedName>
    <definedName name="Z_B277AE7E_1032_4305_910D_1C8A935181B3_.wvu.PrintArea" localSheetId="10" hidden="1">下水道費!$A$1:$K$336</definedName>
    <definedName name="Z_B277AE7E_1032_4305_910D_1C8A935181B3_.wvu.PrintArea" localSheetId="12" hidden="1">下水道費２!$A$1:$K$221</definedName>
    <definedName name="Z_B277AE7E_1032_4305_910D_1C8A935181B3_.wvu.PrintArea" localSheetId="11" hidden="1">下水道費附表!$A$1:$G$38</definedName>
    <definedName name="Z_B277AE7E_1032_4305_910D_1C8A935181B3_.wvu.PrintArea" localSheetId="33" hidden="1">災害復旧費!$A$1:$AN$46</definedName>
    <definedName name="Z_B277AE7E_1032_4305_910D_1C8A935181B3_.wvu.PrintArea" localSheetId="3" hidden="1">財政力附表!$A$1:$AM$37</definedName>
    <definedName name="Z_B277AE7E_1032_4305_910D_1C8A935181B3_.wvu.PrintArea" localSheetId="20" hidden="1">注!$A$1:$I$34</definedName>
    <definedName name="Z_B277AE7E_1032_4305_910D_1C8A935181B3_.wvu.PrintArea" localSheetId="5" hidden="1">道路橋りょう費!$A$1:$K$238</definedName>
    <definedName name="Z_B277AE7E_1032_4305_910D_1C8A935181B3_.wvu.PrintArea" localSheetId="32" hidden="1">'附表３（財政力指数）'!$A$1:$AM$33</definedName>
    <definedName name="Z_B277AE7E_1032_4305_910D_1C8A935181B3_.wvu.PrintArea" localSheetId="18" hidden="1">保健衛生費!$A$1:$L$585</definedName>
    <definedName name="Z_B277AE7E_1032_4305_910D_1C8A935181B3_.wvu.PrintArea" localSheetId="26" hidden="1">林野水産行政費!$A$1:$L$64</definedName>
    <definedName name="Z_B277AE7E_1032_4305_910D_1C8A935181B3_.wvu.Rows" localSheetId="2" hidden="1">総括表!#REF!</definedName>
    <definedName name="Z_B71A276C_C16D_4248_B875_8414D93978D3_.wvu.Cols" localSheetId="9" hidden="1">公園費!$N:$O</definedName>
    <definedName name="Z_B71A276C_C16D_4248_B875_8414D93978D3_.wvu.FilterData" localSheetId="13" hidden="1">その他の土木費!$L$1:$L$2</definedName>
    <definedName name="Z_B71A276C_C16D_4248_B875_8414D93978D3_.wvu.FilterData" localSheetId="1" hidden="1">基礎データ貼付用シート!$A$2:$C$2869</definedName>
    <definedName name="Z_B71A276C_C16D_4248_B875_8414D93978D3_.wvu.FilterData" localSheetId="38" hidden="1">財源対策債!$A$6:$BJ$6</definedName>
    <definedName name="Z_B71A276C_C16D_4248_B875_8414D93978D3_.wvu.FilterData" localSheetId="35" hidden="1">'補正（11以降）'!$A$6:$BK$6</definedName>
    <definedName name="Z_B71A276C_C16D_4248_B875_8414D93978D3_.wvu.FilterData" localSheetId="40" hidden="1">臨時財政対策!$A$6:$BI$34</definedName>
    <definedName name="Z_B71A276C_C16D_4248_B875_8414D93978D3_.wvu.PrintArea" localSheetId="21" hidden="1">こども子育て費!$A$1:$K$115</definedName>
    <definedName name="Z_B71A276C_C16D_4248_B875_8414D93978D3_.wvu.PrintArea" localSheetId="13" hidden="1">その他の土木費!$A$1:$K$540</definedName>
    <definedName name="Z_B71A276C_C16D_4248_B875_8414D93978D3_.wvu.PrintArea" localSheetId="10" hidden="1">下水道費!$A$1:$K$396</definedName>
    <definedName name="Z_B71A276C_C16D_4248_B875_8414D93978D3_.wvu.PrintArea" localSheetId="12" hidden="1">下水道費２!$A$1:$K$247</definedName>
    <definedName name="Z_B71A276C_C16D_4248_B875_8414D93978D3_.wvu.PrintArea" localSheetId="11" hidden="1">下水道費附表!$A$1:$G$35</definedName>
    <definedName name="Z_B71A276C_C16D_4248_B875_8414D93978D3_.wvu.PrintArea" localSheetId="1" hidden="1">基礎データ貼付用シート!$A$1:$I$2869</definedName>
    <definedName name="Z_B71A276C_C16D_4248_B875_8414D93978D3_.wvu.PrintArea" localSheetId="9" hidden="1">公園費!$A$1:$L$11</definedName>
    <definedName name="Z_B71A276C_C16D_4248_B875_8414D93978D3_.wvu.PrintArea" localSheetId="7" hidden="1">'港湾費（漁港）'!$A$1:$K$59</definedName>
    <definedName name="Z_B71A276C_C16D_4248_B875_8414D93978D3_.wvu.PrintArea" localSheetId="6" hidden="1">'港湾費（港湾）'!$A$1:$K$59</definedName>
    <definedName name="Z_B71A276C_C16D_4248_B875_8414D93978D3_.wvu.PrintArea" localSheetId="33" hidden="1">災害復旧費!$A$1:$AN$52</definedName>
    <definedName name="Z_B71A276C_C16D_4248_B875_8414D93978D3_.wvu.PrintArea" localSheetId="38" hidden="1">財源対策債!$A$1:$K$94</definedName>
    <definedName name="Z_B71A276C_C16D_4248_B875_8414D93978D3_.wvu.PrintArea" localSheetId="3" hidden="1">財政力附表!$A$1:$AM$71</definedName>
    <definedName name="Z_B71A276C_C16D_4248_B875_8414D93978D3_.wvu.PrintArea" localSheetId="17" hidden="1">社会福祉費!$A$1:$K$45</definedName>
    <definedName name="Z_B71A276C_C16D_4248_B875_8414D93978D3_.wvu.PrintArea" localSheetId="14" hidden="1">小学校費!$A$1:$K$365</definedName>
    <definedName name="Z_B71A276C_C16D_4248_B875_8414D93978D3_.wvu.PrintArea" localSheetId="4" hidden="1">消防費!$A$1:$K$49</definedName>
    <definedName name="Z_B71A276C_C16D_4248_B875_8414D93978D3_.wvu.PrintArea" localSheetId="23" hidden="1">清掃費!$A$1:$K$122</definedName>
    <definedName name="Z_B71A276C_C16D_4248_B875_8414D93978D3_.wvu.PrintArea" localSheetId="2" hidden="1">総括表!$A$1:$O$52</definedName>
    <definedName name="Z_B71A276C_C16D_4248_B875_8414D93978D3_.wvu.PrintArea" localSheetId="28" hidden="1">'地域振興費（人口）その２'!$A$1:$L$935</definedName>
    <definedName name="Z_B71A276C_C16D_4248_B875_8414D93978D3_.wvu.PrintArea" localSheetId="27" hidden="1">'地域振興費・市（人口）その１'!$A$1:$K$331</definedName>
    <definedName name="Z_B71A276C_C16D_4248_B875_8414D93978D3_.wvu.PrintArea" localSheetId="29" hidden="1">地域振興費・面積!$A$1:$K$68</definedName>
    <definedName name="Z_B71A276C_C16D_4248_B875_8414D93978D3_.wvu.PrintArea" localSheetId="15" hidden="1">中学校費!$A$1:$K$381</definedName>
    <definedName name="Z_B71A276C_C16D_4248_B875_8414D93978D3_.wvu.PrintArea" localSheetId="20" hidden="1">注!$A$1:$J$34</definedName>
    <definedName name="Z_B71A276C_C16D_4248_B875_8414D93978D3_.wvu.PrintArea" localSheetId="8" hidden="1">都市計画費!$A$1:$K$560</definedName>
    <definedName name="Z_B71A276C_C16D_4248_B875_8414D93978D3_.wvu.PrintArea" localSheetId="5" hidden="1">道路橋りょう費!$A$1:$K$235</definedName>
    <definedName name="Z_B71A276C_C16D_4248_B875_8414D93978D3_.wvu.PrintArea" localSheetId="25" hidden="1">'農業行政費(2)'!$A$1:$L$218</definedName>
    <definedName name="Z_B71A276C_C16D_4248_B875_8414D93978D3_.wvu.PrintArea" localSheetId="30" hidden="1">'附表１（財政力補正係数）'!$A$1:$AK$72</definedName>
    <definedName name="Z_B71A276C_C16D_4248_B875_8414D93978D3_.wvu.PrintArea" localSheetId="31" hidden="1">'附表２（財政力係数）R6年度同意'!$A$1:$AM$49</definedName>
    <definedName name="Z_B71A276C_C16D_4248_B875_8414D93978D3_.wvu.PrintArea" localSheetId="32" hidden="1">'附表３（財政力指数）'!$A$1:$AM$51</definedName>
    <definedName name="Z_B71A276C_C16D_4248_B875_8414D93978D3_.wvu.PrintArea" localSheetId="18" hidden="1">保健衛生費!$A$1:$L$686</definedName>
    <definedName name="Z_B71A276C_C16D_4248_B875_8414D93978D3_.wvu.PrintArea" localSheetId="26" hidden="1">林野水産行政費!$A$1:$L$64</definedName>
    <definedName name="Z_B71A276C_C16D_4248_B875_8414D93978D3_.wvu.Rows" localSheetId="2" hidden="1">総括表!$39:$39</definedName>
    <definedName name="Z_BF35C5C6_A3C6_42F7_8627_51C970A332A1_.wvu.FilterData" localSheetId="35" hidden="1">'補正（11以降）'!$A$6:$K$66</definedName>
    <definedName name="Z_BF35C5C6_A3C6_42F7_8627_51C970A332A1_.wvu.PrintArea" localSheetId="10" hidden="1">下水道費!$A$1:$K$336</definedName>
    <definedName name="Z_BF35C5C6_A3C6_42F7_8627_51C970A332A1_.wvu.PrintArea" localSheetId="12" hidden="1">下水道費２!$A$1:$K$221</definedName>
    <definedName name="Z_BF35C5C6_A3C6_42F7_8627_51C970A332A1_.wvu.PrintArea" localSheetId="11" hidden="1">下水道費附表!$A$1:$G$38</definedName>
    <definedName name="Z_BF35C5C6_A3C6_42F7_8627_51C970A332A1_.wvu.PrintArea" localSheetId="33" hidden="1">災害復旧費!$A$1:$AN$46</definedName>
    <definedName name="Z_BF35C5C6_A3C6_42F7_8627_51C970A332A1_.wvu.PrintArea" localSheetId="3" hidden="1">財政力附表!$A$1:$AM$37</definedName>
    <definedName name="Z_BF35C5C6_A3C6_42F7_8627_51C970A332A1_.wvu.PrintArea" localSheetId="8" hidden="1">都市計画費!$A$1:$K$560</definedName>
    <definedName name="Z_BF35C5C6_A3C6_42F7_8627_51C970A332A1_.wvu.PrintArea" localSheetId="5" hidden="1">道路橋りょう費!$A$1:$K$238</definedName>
    <definedName name="Z_BF35C5C6_A3C6_42F7_8627_51C970A332A1_.wvu.PrintArea" localSheetId="32" hidden="1">'附表３（財政力指数）'!$A$1:$AM$33</definedName>
    <definedName name="Z_BF35C5C6_A3C6_42F7_8627_51C970A332A1_.wvu.PrintArea" localSheetId="26" hidden="1">林野水産行政費!$A$1:$L$64</definedName>
    <definedName name="Z_BF35C5C6_A3C6_42F7_8627_51C970A332A1_.wvu.Rows" localSheetId="2" hidden="1">総括表!#REF!</definedName>
    <definedName name="Z_C21E437E_A9AE_4D92_B0B3_1AE7931C1507_.wvu.FilterData" localSheetId="35" hidden="1">'補正（11以降）'!$A$6:$K$66</definedName>
    <definedName name="Z_C21E437E_A9AE_4D92_B0B3_1AE7931C1507_.wvu.PrintArea" localSheetId="10" hidden="1">下水道費!$A$1:$K$336</definedName>
    <definedName name="Z_C21E437E_A9AE_4D92_B0B3_1AE7931C1507_.wvu.PrintArea" localSheetId="12" hidden="1">下水道費２!$A$1:$K$221</definedName>
    <definedName name="Z_C21E437E_A9AE_4D92_B0B3_1AE7931C1507_.wvu.PrintArea" localSheetId="11" hidden="1">下水道費附表!$A$1:$G$38</definedName>
    <definedName name="Z_C21E437E_A9AE_4D92_B0B3_1AE7931C1507_.wvu.PrintArea" localSheetId="33" hidden="1">災害復旧費!$A$1:$AN$46</definedName>
    <definedName name="Z_C21E437E_A9AE_4D92_B0B3_1AE7931C1507_.wvu.PrintArea" localSheetId="3" hidden="1">財政力附表!$A$1:$AM$37</definedName>
    <definedName name="Z_C21E437E_A9AE_4D92_B0B3_1AE7931C1507_.wvu.PrintArea" localSheetId="20" hidden="1">注!$A$1:$I$34</definedName>
    <definedName name="Z_C21E437E_A9AE_4D92_B0B3_1AE7931C1507_.wvu.PrintArea" localSheetId="5" hidden="1">道路橋りょう費!$A$1:$K$238</definedName>
    <definedName name="Z_C21E437E_A9AE_4D92_B0B3_1AE7931C1507_.wvu.PrintArea" localSheetId="32" hidden="1">'附表３（財政力指数）'!$A$1:$AM$33</definedName>
    <definedName name="Z_C21E437E_A9AE_4D92_B0B3_1AE7931C1507_.wvu.PrintArea" localSheetId="18" hidden="1">保健衛生費!$A$1:$L$585</definedName>
    <definedName name="Z_C21E437E_A9AE_4D92_B0B3_1AE7931C1507_.wvu.PrintArea" localSheetId="26" hidden="1">林野水産行政費!$A$1:$L$64</definedName>
    <definedName name="Z_C21E437E_A9AE_4D92_B0B3_1AE7931C1507_.wvu.Rows" localSheetId="2" hidden="1">総括表!#REF!</definedName>
    <definedName name="Z_C30AA9B7_41F3_42AD_9B8E_7396EE9C2375_.wvu.FilterData" localSheetId="35" hidden="1">'補正（11以降）'!$A$6:$K$66</definedName>
    <definedName name="Z_C30AA9B7_41F3_42AD_9B8E_7396EE9C2375_.wvu.PrintArea" localSheetId="10" hidden="1">下水道費!$A$1:$K$336</definedName>
    <definedName name="Z_C30AA9B7_41F3_42AD_9B8E_7396EE9C2375_.wvu.PrintArea" localSheetId="12" hidden="1">下水道費２!$A$1:$K$221</definedName>
    <definedName name="Z_C30AA9B7_41F3_42AD_9B8E_7396EE9C2375_.wvu.PrintArea" localSheetId="11" hidden="1">下水道費附表!$A$1:$G$38</definedName>
    <definedName name="Z_C30AA9B7_41F3_42AD_9B8E_7396EE9C2375_.wvu.PrintArea" localSheetId="33" hidden="1">災害復旧費!$A$1:$AN$46</definedName>
    <definedName name="Z_C30AA9B7_41F3_42AD_9B8E_7396EE9C2375_.wvu.PrintArea" localSheetId="3" hidden="1">財政力附表!$A$1:$AM$37</definedName>
    <definedName name="Z_C30AA9B7_41F3_42AD_9B8E_7396EE9C2375_.wvu.PrintArea" localSheetId="20" hidden="1">注!$A$1:$I$34</definedName>
    <definedName name="Z_C30AA9B7_41F3_42AD_9B8E_7396EE9C2375_.wvu.PrintArea" localSheetId="5" hidden="1">道路橋りょう費!$A$1:$K$238</definedName>
    <definedName name="Z_C30AA9B7_41F3_42AD_9B8E_7396EE9C2375_.wvu.PrintArea" localSheetId="32" hidden="1">'附表３（財政力指数）'!$A$1:$AM$33</definedName>
    <definedName name="Z_C30AA9B7_41F3_42AD_9B8E_7396EE9C2375_.wvu.PrintArea" localSheetId="18" hidden="1">保健衛生費!$A$1:$L$585</definedName>
    <definedName name="Z_C30AA9B7_41F3_42AD_9B8E_7396EE9C2375_.wvu.PrintArea" localSheetId="26" hidden="1">林野水産行政費!$A$1:$L$64</definedName>
    <definedName name="Z_C30AA9B7_41F3_42AD_9B8E_7396EE9C2375_.wvu.Rows" localSheetId="2" hidden="1">総括表!#REF!</definedName>
    <definedName name="Z_C8B40DBF_EDE0_406A_8960_74B2A681CE9F_.wvu.Cols" localSheetId="9" hidden="1">公園費!$N:$O</definedName>
    <definedName name="Z_C8B40DBF_EDE0_406A_8960_74B2A681CE9F_.wvu.FilterData" localSheetId="13" hidden="1">その他の土木費!$L$1:$L$2</definedName>
    <definedName name="Z_C8B40DBF_EDE0_406A_8960_74B2A681CE9F_.wvu.FilterData" localSheetId="1" hidden="1">基礎データ貼付用シート!$A$2:$C$2869</definedName>
    <definedName name="Z_C8B40DBF_EDE0_406A_8960_74B2A681CE9F_.wvu.FilterData" localSheetId="38" hidden="1">財源対策債!$A$6:$BJ$6</definedName>
    <definedName name="Z_C8B40DBF_EDE0_406A_8960_74B2A681CE9F_.wvu.FilterData" localSheetId="4" hidden="1">消防費!$A$6:$U$46</definedName>
    <definedName name="Z_C8B40DBF_EDE0_406A_8960_74B2A681CE9F_.wvu.FilterData" localSheetId="35" hidden="1">'補正（11以降）'!$A$6:$BK$6</definedName>
    <definedName name="Z_C8B40DBF_EDE0_406A_8960_74B2A681CE9F_.wvu.FilterData" localSheetId="40" hidden="1">臨時財政対策!$A$6:$BI$34</definedName>
    <definedName name="Z_C8B40DBF_EDE0_406A_8960_74B2A681CE9F_.wvu.PrintArea" localSheetId="21" hidden="1">こども子育て費!$A$1:$K$115</definedName>
    <definedName name="Z_C8B40DBF_EDE0_406A_8960_74B2A681CE9F_.wvu.PrintArea" localSheetId="13" hidden="1">その他の土木費!$A$1:$K$573</definedName>
    <definedName name="Z_C8B40DBF_EDE0_406A_8960_74B2A681CE9F_.wvu.PrintArea" localSheetId="10" hidden="1">下水道費!$A$1:$K$396</definedName>
    <definedName name="Z_C8B40DBF_EDE0_406A_8960_74B2A681CE9F_.wvu.PrintArea" localSheetId="12" hidden="1">下水道費２!$A$1:$K$344</definedName>
    <definedName name="Z_C8B40DBF_EDE0_406A_8960_74B2A681CE9F_.wvu.PrintArea" localSheetId="11" hidden="1">下水道費附表!$A$1:$G$35</definedName>
    <definedName name="Z_C8B40DBF_EDE0_406A_8960_74B2A681CE9F_.wvu.PrintArea" localSheetId="1" hidden="1">基礎データ貼付用シート!$A$1:$I$2894</definedName>
    <definedName name="Z_C8B40DBF_EDE0_406A_8960_74B2A681CE9F_.wvu.PrintArea" localSheetId="9" hidden="1">公園費!$A$1:$L$11</definedName>
    <definedName name="Z_C8B40DBF_EDE0_406A_8960_74B2A681CE9F_.wvu.PrintArea" localSheetId="7" hidden="1">'港湾費（漁港）'!$A$1:$K$59</definedName>
    <definedName name="Z_C8B40DBF_EDE0_406A_8960_74B2A681CE9F_.wvu.PrintArea" localSheetId="6" hidden="1">'港湾費（港湾）'!$A$1:$K$59</definedName>
    <definedName name="Z_C8B40DBF_EDE0_406A_8960_74B2A681CE9F_.wvu.PrintArea" localSheetId="33" hidden="1">災害復旧費!$A$1:$AN$52</definedName>
    <definedName name="Z_C8B40DBF_EDE0_406A_8960_74B2A681CE9F_.wvu.PrintArea" localSheetId="38" hidden="1">財源対策債!$A$1:$K$132</definedName>
    <definedName name="Z_C8B40DBF_EDE0_406A_8960_74B2A681CE9F_.wvu.PrintArea" localSheetId="3" hidden="1">財政力附表!$A$1:$AM$97</definedName>
    <definedName name="Z_C8B40DBF_EDE0_406A_8960_74B2A681CE9F_.wvu.PrintArea" localSheetId="0" hidden="1">作業要領!$A$1:$AO$32</definedName>
    <definedName name="Z_C8B40DBF_EDE0_406A_8960_74B2A681CE9F_.wvu.PrintArea" localSheetId="17" hidden="1">社会福祉費!$A$1:$K$45</definedName>
    <definedName name="Z_C8B40DBF_EDE0_406A_8960_74B2A681CE9F_.wvu.PrintArea" localSheetId="14" hidden="1">小学校費!$A$1:$K$365</definedName>
    <definedName name="Z_C8B40DBF_EDE0_406A_8960_74B2A681CE9F_.wvu.PrintArea" localSheetId="4" hidden="1">消防費!$A$1:$K$49</definedName>
    <definedName name="Z_C8B40DBF_EDE0_406A_8960_74B2A681CE9F_.wvu.PrintArea" localSheetId="23" hidden="1">清掃費!$A$1:$K$122</definedName>
    <definedName name="Z_C8B40DBF_EDE0_406A_8960_74B2A681CE9F_.wvu.PrintArea" localSheetId="2" hidden="1">総括表!$A$1:$O$52</definedName>
    <definedName name="Z_C8B40DBF_EDE0_406A_8960_74B2A681CE9F_.wvu.PrintArea" localSheetId="28" hidden="1">'地域振興費（人口）その２'!$A$1:$L$935</definedName>
    <definedName name="Z_C8B40DBF_EDE0_406A_8960_74B2A681CE9F_.wvu.PrintArea" localSheetId="27" hidden="1">'地域振興費・市（人口）その１'!$A$1:$K$331</definedName>
    <definedName name="Z_C8B40DBF_EDE0_406A_8960_74B2A681CE9F_.wvu.PrintArea" localSheetId="29" hidden="1">地域振興費・面積!$A$1:$K$68</definedName>
    <definedName name="Z_C8B40DBF_EDE0_406A_8960_74B2A681CE9F_.wvu.PrintArea" localSheetId="15" hidden="1">中学校費!$A$1:$K$381</definedName>
    <definedName name="Z_C8B40DBF_EDE0_406A_8960_74B2A681CE9F_.wvu.PrintArea" localSheetId="20" hidden="1">注!$A$1:$J$34</definedName>
    <definedName name="Z_C8B40DBF_EDE0_406A_8960_74B2A681CE9F_.wvu.PrintArea" localSheetId="8" hidden="1">都市計画費!$A$1:$K$560</definedName>
    <definedName name="Z_C8B40DBF_EDE0_406A_8960_74B2A681CE9F_.wvu.PrintArea" localSheetId="5" hidden="1">道路橋りょう費!$A$1:$K$235</definedName>
    <definedName name="Z_C8B40DBF_EDE0_406A_8960_74B2A681CE9F_.wvu.PrintArea" localSheetId="25" hidden="1">'農業行政費(2)'!$A$1:$L$218</definedName>
    <definedName name="Z_C8B40DBF_EDE0_406A_8960_74B2A681CE9F_.wvu.PrintArea" localSheetId="30" hidden="1">'附表１（財政力補正係数）'!$A$1:$AK$72</definedName>
    <definedName name="Z_C8B40DBF_EDE0_406A_8960_74B2A681CE9F_.wvu.PrintArea" localSheetId="31" hidden="1">'附表２（財政力係数）R6年度同意'!$A$1:$AM$49</definedName>
    <definedName name="Z_C8B40DBF_EDE0_406A_8960_74B2A681CE9F_.wvu.PrintArea" localSheetId="32" hidden="1">'附表３（財政力指数）'!$A$1:$AM$51</definedName>
    <definedName name="Z_C8B40DBF_EDE0_406A_8960_74B2A681CE9F_.wvu.PrintArea" localSheetId="18" hidden="1">保健衛生費!$A$1:$L$686</definedName>
    <definedName name="Z_C8B40DBF_EDE0_406A_8960_74B2A681CE9F_.wvu.PrintArea" localSheetId="26" hidden="1">林野水産行政費!$A$1:$L$64</definedName>
    <definedName name="Z_C8B40DBF_EDE0_406A_8960_74B2A681CE9F_.wvu.Rows" localSheetId="2" hidden="1">総括表!$39:$39</definedName>
    <definedName name="Z_C992E83C_24A9_4447_9C08_4F6D58B78F8B_.wvu.Cols" localSheetId="9" hidden="1">公園費!$N:$O</definedName>
    <definedName name="Z_C992E83C_24A9_4447_9C08_4F6D58B78F8B_.wvu.FilterData" localSheetId="13" hidden="1">その他の土木費!$L$1:$L$2</definedName>
    <definedName name="Z_C992E83C_24A9_4447_9C08_4F6D58B78F8B_.wvu.FilterData" localSheetId="1" hidden="1">基礎データ貼付用シート!$A$2:$C$2869</definedName>
    <definedName name="Z_C992E83C_24A9_4447_9C08_4F6D58B78F8B_.wvu.FilterData" localSheetId="38" hidden="1">財源対策債!$A$6:$BJ$6</definedName>
    <definedName name="Z_C992E83C_24A9_4447_9C08_4F6D58B78F8B_.wvu.FilterData" localSheetId="35" hidden="1">'補正（11以降）'!$A$6:$BK$6</definedName>
    <definedName name="Z_C992E83C_24A9_4447_9C08_4F6D58B78F8B_.wvu.FilterData" localSheetId="40" hidden="1">臨時財政対策!$A$6:$BI$34</definedName>
    <definedName name="Z_C992E83C_24A9_4447_9C08_4F6D58B78F8B_.wvu.PrintArea" localSheetId="21" hidden="1">こども子育て費!$A$1:$K$115</definedName>
    <definedName name="Z_C992E83C_24A9_4447_9C08_4F6D58B78F8B_.wvu.PrintArea" localSheetId="13" hidden="1">その他の土木費!$A$1:$K$540</definedName>
    <definedName name="Z_C992E83C_24A9_4447_9C08_4F6D58B78F8B_.wvu.PrintArea" localSheetId="10" hidden="1">下水道費!$A$1:$K$396</definedName>
    <definedName name="Z_C992E83C_24A9_4447_9C08_4F6D58B78F8B_.wvu.PrintArea" localSheetId="12" hidden="1">下水道費２!$A$1:$K$247</definedName>
    <definedName name="Z_C992E83C_24A9_4447_9C08_4F6D58B78F8B_.wvu.PrintArea" localSheetId="11" hidden="1">下水道費附表!$A$1:$G$35</definedName>
    <definedName name="Z_C992E83C_24A9_4447_9C08_4F6D58B78F8B_.wvu.PrintArea" localSheetId="1" hidden="1">基礎データ貼付用シート!$A$1:$I$2869</definedName>
    <definedName name="Z_C992E83C_24A9_4447_9C08_4F6D58B78F8B_.wvu.PrintArea" localSheetId="9" hidden="1">公園費!$A$1:$L$11</definedName>
    <definedName name="Z_C992E83C_24A9_4447_9C08_4F6D58B78F8B_.wvu.PrintArea" localSheetId="7" hidden="1">'港湾費（漁港）'!$A$1:$K$59</definedName>
    <definedName name="Z_C992E83C_24A9_4447_9C08_4F6D58B78F8B_.wvu.PrintArea" localSheetId="6" hidden="1">'港湾費（港湾）'!$A$1:$K$59</definedName>
    <definedName name="Z_C992E83C_24A9_4447_9C08_4F6D58B78F8B_.wvu.PrintArea" localSheetId="33" hidden="1">災害復旧費!$A$1:$AN$52</definedName>
    <definedName name="Z_C992E83C_24A9_4447_9C08_4F6D58B78F8B_.wvu.PrintArea" localSheetId="38" hidden="1">財源対策債!$A$1:$K$94</definedName>
    <definedName name="Z_C992E83C_24A9_4447_9C08_4F6D58B78F8B_.wvu.PrintArea" localSheetId="3" hidden="1">財政力附表!$A$1:$AM$71</definedName>
    <definedName name="Z_C992E83C_24A9_4447_9C08_4F6D58B78F8B_.wvu.PrintArea" localSheetId="17" hidden="1">社会福祉費!$A$1:$K$45</definedName>
    <definedName name="Z_C992E83C_24A9_4447_9C08_4F6D58B78F8B_.wvu.PrintArea" localSheetId="14" hidden="1">小学校費!$A$1:$K$365</definedName>
    <definedName name="Z_C992E83C_24A9_4447_9C08_4F6D58B78F8B_.wvu.PrintArea" localSheetId="4" hidden="1">消防費!$A$1:$K$49</definedName>
    <definedName name="Z_C992E83C_24A9_4447_9C08_4F6D58B78F8B_.wvu.PrintArea" localSheetId="23" hidden="1">清掃費!$A$1:$K$122</definedName>
    <definedName name="Z_C992E83C_24A9_4447_9C08_4F6D58B78F8B_.wvu.PrintArea" localSheetId="2" hidden="1">総括表!$A$1:$O$52</definedName>
    <definedName name="Z_C992E83C_24A9_4447_9C08_4F6D58B78F8B_.wvu.PrintArea" localSheetId="28" hidden="1">'地域振興費（人口）その２'!$A$1:$L$935</definedName>
    <definedName name="Z_C992E83C_24A9_4447_9C08_4F6D58B78F8B_.wvu.PrintArea" localSheetId="27" hidden="1">'地域振興費・市（人口）その１'!$A$1:$K$331</definedName>
    <definedName name="Z_C992E83C_24A9_4447_9C08_4F6D58B78F8B_.wvu.PrintArea" localSheetId="29" hidden="1">地域振興費・面積!$A$1:$K$68</definedName>
    <definedName name="Z_C992E83C_24A9_4447_9C08_4F6D58B78F8B_.wvu.PrintArea" localSheetId="15" hidden="1">中学校費!$A$1:$K$381</definedName>
    <definedName name="Z_C992E83C_24A9_4447_9C08_4F6D58B78F8B_.wvu.PrintArea" localSheetId="20" hidden="1">注!$A$1:$J$34</definedName>
    <definedName name="Z_C992E83C_24A9_4447_9C08_4F6D58B78F8B_.wvu.PrintArea" localSheetId="8" hidden="1">都市計画費!$A$1:$K$560</definedName>
    <definedName name="Z_C992E83C_24A9_4447_9C08_4F6D58B78F8B_.wvu.PrintArea" localSheetId="5" hidden="1">道路橋りょう費!$A$1:$K$235</definedName>
    <definedName name="Z_C992E83C_24A9_4447_9C08_4F6D58B78F8B_.wvu.PrintArea" localSheetId="25" hidden="1">'農業行政費(2)'!$A$1:$L$218</definedName>
    <definedName name="Z_C992E83C_24A9_4447_9C08_4F6D58B78F8B_.wvu.PrintArea" localSheetId="30" hidden="1">'附表１（財政力補正係数）'!$A$1:$AK$72</definedName>
    <definedName name="Z_C992E83C_24A9_4447_9C08_4F6D58B78F8B_.wvu.PrintArea" localSheetId="31" hidden="1">'附表２（財政力係数）R6年度同意'!$A$1:$AM$49</definedName>
    <definedName name="Z_C992E83C_24A9_4447_9C08_4F6D58B78F8B_.wvu.PrintArea" localSheetId="32" hidden="1">'附表３（財政力指数）'!$A$1:$AM$51</definedName>
    <definedName name="Z_C992E83C_24A9_4447_9C08_4F6D58B78F8B_.wvu.PrintArea" localSheetId="18" hidden="1">保健衛生費!$A$1:$L$686</definedName>
    <definedName name="Z_C992E83C_24A9_4447_9C08_4F6D58B78F8B_.wvu.PrintArea" localSheetId="26" hidden="1">林野水産行政費!$A$1:$L$64</definedName>
    <definedName name="Z_C992E83C_24A9_4447_9C08_4F6D58B78F8B_.wvu.Rows" localSheetId="2" hidden="1">総括表!$39:$39</definedName>
    <definedName name="Z_EC46CD94_62E4_4462_A1B3_5E8509EFFCDA_.wvu.FilterData" localSheetId="13" hidden="1">その他の土木費!$L$1:$L$2</definedName>
    <definedName name="Z_EC46CD94_62E4_4462_A1B3_5E8509EFFCDA_.wvu.FilterData" localSheetId="35" hidden="1">'補正（11以降）'!$A$6:$K$66</definedName>
    <definedName name="Z_EC46CD94_62E4_4462_A1B3_5E8509EFFCDA_.wvu.PrintArea" localSheetId="13" hidden="1">その他の土木費!$A$1:$K$514</definedName>
    <definedName name="Z_EC46CD94_62E4_4462_A1B3_5E8509EFFCDA_.wvu.PrintArea" localSheetId="10" hidden="1">下水道費!$A$1:$K$336</definedName>
    <definedName name="Z_EC46CD94_62E4_4462_A1B3_5E8509EFFCDA_.wvu.PrintArea" localSheetId="12" hidden="1">下水道費２!$A$1:$K$221</definedName>
    <definedName name="Z_EC46CD94_62E4_4462_A1B3_5E8509EFFCDA_.wvu.PrintArea" localSheetId="11" hidden="1">下水道費附表!$A$1:$G$38</definedName>
    <definedName name="Z_EC46CD94_62E4_4462_A1B3_5E8509EFFCDA_.wvu.PrintArea" localSheetId="33" hidden="1">災害復旧費!$A$1:$AN$46</definedName>
    <definedName name="Z_EC46CD94_62E4_4462_A1B3_5E8509EFFCDA_.wvu.PrintArea" localSheetId="3" hidden="1">財政力附表!$A$1:$AM$37</definedName>
    <definedName name="Z_EC46CD94_62E4_4462_A1B3_5E8509EFFCDA_.wvu.PrintArea" localSheetId="8" hidden="1">都市計画費!$A$1:$K$560</definedName>
    <definedName name="Z_EC46CD94_62E4_4462_A1B3_5E8509EFFCDA_.wvu.PrintArea" localSheetId="5" hidden="1">道路橋りょう費!$A$1:$K$238</definedName>
    <definedName name="Z_EC46CD94_62E4_4462_A1B3_5E8509EFFCDA_.wvu.PrintArea" localSheetId="30" hidden="1">'附表１（財政力補正係数）'!$A$1:$AK$72</definedName>
    <definedName name="Z_EC46CD94_62E4_4462_A1B3_5E8509EFFCDA_.wvu.PrintArea" localSheetId="32" hidden="1">'附表３（財政力指数）'!$A$1:$AM$33</definedName>
    <definedName name="Z_EC46CD94_62E4_4462_A1B3_5E8509EFFCDA_.wvu.PrintArea" localSheetId="26" hidden="1">林野水産行政費!$A$1:$L$64</definedName>
    <definedName name="Z_EC46CD94_62E4_4462_A1B3_5E8509EFFCDA_.wvu.Rows" localSheetId="2" hidden="1">総括表!#REF!</definedName>
    <definedName name="Z_EE5E2BC8_B1EB_4466_BA38_D89D5EC0095B_.wvu.Cols" localSheetId="9" hidden="1">公園費!$N:$O</definedName>
    <definedName name="Z_EE5E2BC8_B1EB_4466_BA38_D89D5EC0095B_.wvu.FilterData" localSheetId="13" hidden="1">その他の土木費!$L$1:$L$2</definedName>
    <definedName name="Z_EE5E2BC8_B1EB_4466_BA38_D89D5EC0095B_.wvu.FilterData" localSheetId="1" hidden="1">基礎データ貼付用シート!$A$2:$C$2869</definedName>
    <definedName name="Z_EE5E2BC8_B1EB_4466_BA38_D89D5EC0095B_.wvu.FilterData" localSheetId="38" hidden="1">財源対策債!$A$6:$BJ$6</definedName>
    <definedName name="Z_EE5E2BC8_B1EB_4466_BA38_D89D5EC0095B_.wvu.FilterData" localSheetId="35" hidden="1">'補正（11以降）'!$A$6:$BK$6</definedName>
    <definedName name="Z_EE5E2BC8_B1EB_4466_BA38_D89D5EC0095B_.wvu.FilterData" localSheetId="40" hidden="1">臨時財政対策!$A$6:$BI$34</definedName>
    <definedName name="Z_EE5E2BC8_B1EB_4466_BA38_D89D5EC0095B_.wvu.PrintArea" localSheetId="21" hidden="1">こども子育て費!$A$1:$K$115</definedName>
    <definedName name="Z_EE5E2BC8_B1EB_4466_BA38_D89D5EC0095B_.wvu.PrintArea" localSheetId="13" hidden="1">その他の土木費!$A$1:$K$540</definedName>
    <definedName name="Z_EE5E2BC8_B1EB_4466_BA38_D89D5EC0095B_.wvu.PrintArea" localSheetId="10" hidden="1">下水道費!$A$1:$K$396</definedName>
    <definedName name="Z_EE5E2BC8_B1EB_4466_BA38_D89D5EC0095B_.wvu.PrintArea" localSheetId="12" hidden="1">下水道費２!$A$1:$K$247</definedName>
    <definedName name="Z_EE5E2BC8_B1EB_4466_BA38_D89D5EC0095B_.wvu.PrintArea" localSheetId="11" hidden="1">下水道費附表!$A$1:$G$35</definedName>
    <definedName name="Z_EE5E2BC8_B1EB_4466_BA38_D89D5EC0095B_.wvu.PrintArea" localSheetId="1" hidden="1">基礎データ貼付用シート!$A$1:$I$2869</definedName>
    <definedName name="Z_EE5E2BC8_B1EB_4466_BA38_D89D5EC0095B_.wvu.PrintArea" localSheetId="9" hidden="1">公園費!$A$1:$L$11</definedName>
    <definedName name="Z_EE5E2BC8_B1EB_4466_BA38_D89D5EC0095B_.wvu.PrintArea" localSheetId="7" hidden="1">'港湾費（漁港）'!$A$1:$K$59</definedName>
    <definedName name="Z_EE5E2BC8_B1EB_4466_BA38_D89D5EC0095B_.wvu.PrintArea" localSheetId="6" hidden="1">'港湾費（港湾）'!$A$1:$K$59</definedName>
    <definedName name="Z_EE5E2BC8_B1EB_4466_BA38_D89D5EC0095B_.wvu.PrintArea" localSheetId="33" hidden="1">災害復旧費!$A$1:$AN$52</definedName>
    <definedName name="Z_EE5E2BC8_B1EB_4466_BA38_D89D5EC0095B_.wvu.PrintArea" localSheetId="38" hidden="1">財源対策債!$A$1:$K$94</definedName>
    <definedName name="Z_EE5E2BC8_B1EB_4466_BA38_D89D5EC0095B_.wvu.PrintArea" localSheetId="3" hidden="1">財政力附表!$A$1:$AM$71</definedName>
    <definedName name="Z_EE5E2BC8_B1EB_4466_BA38_D89D5EC0095B_.wvu.PrintArea" localSheetId="17" hidden="1">社会福祉費!$A$1:$K$45</definedName>
    <definedName name="Z_EE5E2BC8_B1EB_4466_BA38_D89D5EC0095B_.wvu.PrintArea" localSheetId="14" hidden="1">小学校費!$A$1:$K$365</definedName>
    <definedName name="Z_EE5E2BC8_B1EB_4466_BA38_D89D5EC0095B_.wvu.PrintArea" localSheetId="4" hidden="1">消防費!$A$1:$K$49</definedName>
    <definedName name="Z_EE5E2BC8_B1EB_4466_BA38_D89D5EC0095B_.wvu.PrintArea" localSheetId="23" hidden="1">清掃費!$A$1:$K$122</definedName>
    <definedName name="Z_EE5E2BC8_B1EB_4466_BA38_D89D5EC0095B_.wvu.PrintArea" localSheetId="2" hidden="1">総括表!$A$1:$O$52</definedName>
    <definedName name="Z_EE5E2BC8_B1EB_4466_BA38_D89D5EC0095B_.wvu.PrintArea" localSheetId="28" hidden="1">'地域振興費（人口）その２'!$A$1:$L$935</definedName>
    <definedName name="Z_EE5E2BC8_B1EB_4466_BA38_D89D5EC0095B_.wvu.PrintArea" localSheetId="27" hidden="1">'地域振興費・市（人口）その１'!$A$1:$K$331</definedName>
    <definedName name="Z_EE5E2BC8_B1EB_4466_BA38_D89D5EC0095B_.wvu.PrintArea" localSheetId="29" hidden="1">地域振興費・面積!$A$1:$K$68</definedName>
    <definedName name="Z_EE5E2BC8_B1EB_4466_BA38_D89D5EC0095B_.wvu.PrintArea" localSheetId="15" hidden="1">中学校費!$A$1:$K$381</definedName>
    <definedName name="Z_EE5E2BC8_B1EB_4466_BA38_D89D5EC0095B_.wvu.PrintArea" localSheetId="20" hidden="1">注!$A$1:$J$34</definedName>
    <definedName name="Z_EE5E2BC8_B1EB_4466_BA38_D89D5EC0095B_.wvu.PrintArea" localSheetId="8" hidden="1">都市計画費!$A$1:$K$560</definedName>
    <definedName name="Z_EE5E2BC8_B1EB_4466_BA38_D89D5EC0095B_.wvu.PrintArea" localSheetId="5" hidden="1">道路橋りょう費!$A$1:$K$235</definedName>
    <definedName name="Z_EE5E2BC8_B1EB_4466_BA38_D89D5EC0095B_.wvu.PrintArea" localSheetId="25" hidden="1">'農業行政費(2)'!$A$1:$L$218</definedName>
    <definedName name="Z_EE5E2BC8_B1EB_4466_BA38_D89D5EC0095B_.wvu.PrintArea" localSheetId="30" hidden="1">'附表１（財政力補正係数）'!$A$1:$AK$72</definedName>
    <definedName name="Z_EE5E2BC8_B1EB_4466_BA38_D89D5EC0095B_.wvu.PrintArea" localSheetId="31" hidden="1">'附表２（財政力係数）R6年度同意'!$A$1:$AM$49</definedName>
    <definedName name="Z_EE5E2BC8_B1EB_4466_BA38_D89D5EC0095B_.wvu.PrintArea" localSheetId="32" hidden="1">'附表３（財政力指数）'!$A$1:$AM$51</definedName>
    <definedName name="Z_EE5E2BC8_B1EB_4466_BA38_D89D5EC0095B_.wvu.PrintArea" localSheetId="18" hidden="1">保健衛生費!$A$1:$L$686</definedName>
    <definedName name="Z_EE5E2BC8_B1EB_4466_BA38_D89D5EC0095B_.wvu.PrintArea" localSheetId="26" hidden="1">林野水産行政費!$A$1:$L$64</definedName>
    <definedName name="Z_EE5E2BC8_B1EB_4466_BA38_D89D5EC0095B_.wvu.Rows" localSheetId="2" hidden="1">総括表!$39:$39</definedName>
    <definedName name="Z_F99C1ACD_12A1_4398_A75C_0C6FF506F0BD_.wvu.PrintArea" localSheetId="20" hidden="1">注!$A$1:$I$34</definedName>
    <definedName name="Z_F99C1ACD_12A1_4398_A75C_0C6FF506F0BD_.wvu.PrintArea" localSheetId="18" hidden="1">保健衛生費!$A$1:$L$585</definedName>
    <definedName name="Z_FBEF397E_501A_47F5_85D4_EA7AA699BA70_.wvu.FilterData" localSheetId="4" hidden="1">消防費!$A$6:$U$46</definedName>
    <definedName name="Z_FBEF397E_501A_47F5_85D4_EA7AA699BA70_.wvu.PrintArea" localSheetId="4" hidden="1">消防費!$A$1:$K$49</definedName>
    <definedName name="Z_FBEF397E_501A_47F5_85D4_EA7AA699BA70_.wvu.PrintArea" localSheetId="26" hidden="1">林野水産行政費!$A$1:$L$64</definedName>
    <definedName name="一枚目" localSheetId="31">'附表２（財政力係数）R6年度同意'!#REF!</definedName>
    <definedName name="三枚目" localSheetId="21">'[1]その３（旧〃その土）'!#REF!</definedName>
    <definedName name="三枚目" localSheetId="42">'[1]その３（旧〃その土）'!#REF!</definedName>
    <definedName name="三枚目" localSheetId="31">'附表２（財政力係数）R6年度同意'!$B$2:$AL$4</definedName>
    <definedName name="三枚目" localSheetId="32">'[1]その３（旧〃その土）'!#REF!</definedName>
    <definedName name="三枚目">'[1]その３（旧〃その土）'!#REF!</definedName>
    <definedName name="二枚名" localSheetId="21">'[1]その３（旧〃その土）'!#REF!</definedName>
    <definedName name="二枚名" localSheetId="42">'[1]その３（旧〃その土）'!#REF!</definedName>
    <definedName name="二枚名" localSheetId="31">'附表２（財政力係数）R6年度同意'!#REF!</definedName>
    <definedName name="二枚名" localSheetId="32">'[1]その３（旧〃その土）'!#REF!</definedName>
    <definedName name="二枚名">'[1]その３（旧〃その土）'!#REF!</definedName>
  </definedNames>
  <calcPr calcId="191028"/>
  <customWorkbookViews>
    <customWorkbookView name="池田　幸優(014700) - 個人用ビュー" guid="{0FF53720-42B0-4B1A-A491-0089CDA29CCF}" mergeInterval="0" personalView="1" maximized="1" xWindow="1912" yWindow="-8" windowWidth="1936" windowHeight="1056" tabRatio="862" activeSheetId="19"/>
    <customWorkbookView name="堀田　大介 - 個人用ビュー" guid="{1F81339A-CB4E-4CB3-ABCA-C25ADEC8B9AC}" mergeInterval="0" personalView="1" maximized="1" xWindow="-11" yWindow="-11" windowWidth="1942" windowHeight="1042" tabRatio="862" activeSheetId="2"/>
    <customWorkbookView name="佐々木　俊輔 - 個人用ビュー" guid="{87FB8462-6403-4F20-8080-1AF11B55B90C}" mergeInterval="0" personalView="1" maximized="1" xWindow="-1928" yWindow="-118" windowWidth="1936" windowHeight="1176" tabRatio="862" activeSheetId="13"/>
    <customWorkbookView name="八木　聡(016520) - 個人用ビュー" guid="{3B4A68D1-1B68-46E4-B8BF-4F65CEA2EB4B}" mergeInterval="0" personalView="1" maximized="1" xWindow="-11" yWindow="-11" windowWidth="1942" windowHeight="1042" tabRatio="862" activeSheetId="22" showComments="commIndAndComment"/>
    <customWorkbookView name="高尾　昇平(015196) - 個人用ビュー" guid="{3DDC5261-2F80-4A3C-AB53-F803DE8B7615}" mergeInterval="0" personalView="1" maximized="1" xWindow="-8" yWindow="-8" windowWidth="1936" windowHeight="1056" tabRatio="862" activeSheetId="2"/>
    <customWorkbookView name="廣邊　健太郎(014400) - 個人用ビュー" guid="{44914D11-FA26-4FFB-9D64-353FA38F5634}" mergeInterval="0" personalView="1" maximized="1" xWindow="56" yWindow="-8" windowWidth="1872" windowHeight="1096" tabRatio="862" activeSheetId="26"/>
    <customWorkbookView name="島田　悠介(013765) - 個人用ビュー" guid="{6580A8AE-FA6B-4B5A-83A0-1CF78E68E0A6}" mergeInterval="0" personalView="1" xWindow="160" yWindow="56" windowWidth="1145" windowHeight="1024" tabRatio="844" activeSheetId="2"/>
    <customWorkbookView name="谷　悠一郎(015695) - 個人用ビュー" guid="{33BE930D-9EAB-4AFB-BDCD-43112CB50749}" mergeInterval="0" personalView="1" maximized="1" xWindow="-9" yWindow="-9" windowWidth="1938" windowHeight="1048" tabRatio="935" activeSheetId="22" showComments="commIndAndComment"/>
    <customWorkbookView name="佐藤　龍馬(015160) - 個人用ビュー" guid="{0B613FCD-ABCC-41BB-9177-F54C998CD9E2}" mergeInterval="0" personalView="1" maximized="1" xWindow="-8" yWindow="-8" windowWidth="1936" windowHeight="1056" tabRatio="935" activeSheetId="7"/>
    <customWorkbookView name="千々松　裕治(013713) - 個人用ビュー" guid="{B71A276C-C16D-4248-B875-8414D93978D3}" mergeInterval="0" personalView="1" maximized="1" xWindow="-9" yWindow="-9" windowWidth="1860" windowHeight="1098" tabRatio="935" activeSheetId="23"/>
    <customWorkbookView name="鈴木　洋平(911441) - 個人用ビュー" guid="{EE5E2BC8-B1EB-4466-BA38-D89D5EC0095B}" mergeInterval="0" personalView="1" maximized="1" xWindow="-9" yWindow="-9" windowWidth="1938" windowHeight="1048" tabRatio="935" activeSheetId="2"/>
    <customWorkbookView name="高添　幸博(911709) - 個人用ビュー" guid="{60A3B263-4602-4F01-9F3F-2B992FCD2F0D}" mergeInterval="0" personalView="1" maximized="1" xWindow="-11" yWindow="-11" windowWidth="1942" windowHeight="1042" tabRatio="935" activeSheetId="9"/>
    <customWorkbookView name="斉勝　大知(015188) - 個人用ビュー" guid="{4501AAA6-52C2-4DE0-8371-DF05BC835EB0}" mergeInterval="0" personalView="1" maximized="1" xWindow="-8" yWindow="-8" windowWidth="1936" windowHeight="1176" tabRatio="935" activeSheetId="16"/>
    <customWorkbookView name="佐々木　泉(911412) - 個人用ビュー" guid="{994C6250-FA50-4C22-9B36-67FD48252EA7}" mergeInterval="0" personalView="1" maximized="1" xWindow="-11" yWindow="-11" windowWidth="1942" windowHeight="1042" tabRatio="935" activeSheetId="11"/>
    <customWorkbookView name="交付税課 - 個人用ビュー" guid="{EC46CD94-62E4-4462-A1B3-5E8509EFFCDA}" mergeInterval="0" personalView="1" maximized="1" xWindow="1" yWindow="1" windowWidth="1436" windowHeight="632" tabRatio="885" activeSheetId="3"/>
    <customWorkbookView name="906013 - 個人用ビュー" guid="{BF35C5C6-A3C6-42F7-8627-51C970A332A1}" mergeInterval="0" personalView="1" maximized="1" xWindow="1" yWindow="1" windowWidth="1396" windowHeight="824" tabRatio="885" activeSheetId="26"/>
    <customWorkbookView name="010937 - 個人用ビュー" guid="{7ECC69F7-CC97-4F9B-B486-7318BE064811}" mergeInterval="0" personalView="1" maximized="1" xWindow="1" yWindow="1" windowWidth="1396" windowHeight="824" tabRatio="885" activeSheetId="3"/>
    <customWorkbookView name="007169 - 個人用ビュー" guid="{1947FFE7-8D82-4F09-9510-9A27BB54E34B}" mergeInterval="0" personalView="1" maximized="1" xWindow="1" yWindow="1" windowWidth="1396" windowHeight="824" tabRatio="885" activeSheetId="3"/>
    <customWorkbookView name="010347 - 個人用ビュー" guid="{C30AA9B7-41F3-42AD-9B8E-7396EE9C2375}" mergeInterval="0" personalView="1" maximized="1" xWindow="1" yWindow="1" windowWidth="1396" windowHeight="824" tabRatio="885" activeSheetId="22"/>
    <customWorkbookView name="009231 - 個人用ビュー" guid="{B277AE7E-1032-4305-910D-1C8A935181B3}" mergeInterval="0" personalView="1" maximized="1" xWindow="1" yWindow="1" windowWidth="1396" windowHeight="828" tabRatio="885" activeSheetId="18"/>
    <customWorkbookView name="和田克彦 - 個人用ビュー" guid="{C21E437E-A9AE-4D92-B0B3-1AE7931C1507}" mergeInterval="0" personalView="1" maximized="1" xWindow="1" yWindow="1" windowWidth="1042" windowHeight="530" tabRatio="885" activeSheetId="15"/>
    <customWorkbookView name="kijimatakeyuki - 個人用ビュー" guid="{60164960-A02C-4B81-A042-4F7F421EC2AD}" mergeInterval="0" personalView="1" maximized="1" xWindow="1" yWindow="1" windowWidth="1396" windowHeight="824" tabRatio="885" activeSheetId="17" showComments="commIndAndComment"/>
    <customWorkbookView name="008417 - 個人用ビュー" guid="{A5A20B3D-D424-4261-8AB6-D1F1115C976B}" mergeInterval="0" personalView="1" maximized="1" xWindow="1" yWindow="1" windowWidth="1396" windowHeight="833" tabRatio="885" activeSheetId="3"/>
    <customWorkbookView name="905543 - 個人用ビュー" guid="{3440C0F6-9CA9-4EA5-9903-1F2301F788AC}" mergeInterval="0" personalView="1" maximized="1" xWindow="1" yWindow="1" windowWidth="1396" windowHeight="811" tabRatio="885" activeSheetId="3"/>
    <customWorkbookView name="905544 - 個人用ビュー" guid="{6BA8A50B-56F5-4A82-A2F9-F3001B2C1B67}" mergeInterval="0" personalView="1" maximized="1" xWindow="1" yWindow="1" windowWidth="1396" windowHeight="862" tabRatio="885" activeSheetId="12"/>
    <customWorkbookView name="横山　悠太(911242) - 個人用ビュー" guid="{589CC1DC-63E7-447D-98B0-3ACFA594E418}" mergeInterval="0" personalView="1" xWindow="960" windowWidth="960" windowHeight="1030" tabRatio="935" activeSheetId="2"/>
    <customWorkbookView name="黒田　祐介(012457) - 個人用ビュー" guid="{C992E83C-24A9-4447-9C08-4F6D58B78F8B}" mergeInterval="0" personalView="1" maximized="1" xWindow="-11" yWindow="-11" windowWidth="1942" windowHeight="1042" tabRatio="935" activeSheetId="6"/>
    <customWorkbookView name="谷地元　健斗(911710) - 個人用ビュー" guid="{3C9FE015-CE13-4E3B-ACAB-8D7E22E34744}" mergeInterval="0" personalView="1" maximized="1" xWindow="-11" yWindow="-11" windowWidth="1942" windowHeight="1042" tabRatio="844" activeSheetId="31"/>
    <customWorkbookView name="山内　雄太(015187) - 個人用ビュー" guid="{7EEBD42C-6D62-4B33-B7C1-B904E6629538}" mergeInterval="0" personalView="1" maximized="1" xWindow="-8" yWindow="-8" windowWidth="1862" windowHeight="1096" tabRatio="844" activeSheetId="19"/>
    <customWorkbookView name="須永　卓弥(016060) - 個人用ビュー" guid="{C8B40DBF-EDE0-406A-8960-74B2A681CE9F}" mergeInterval="0" personalView="1" xWindow="960" windowWidth="960" windowHeight="1020" tabRatio="862" activeSheetId="15"/>
    <customWorkbookView name="冨澤　尚史(009673) - 個人用ビュー" guid="{A0BA9017-E5F3-4B91-9F5C-F0F36F625BCB}" mergeInterval="0" personalView="1" xWindow="217" yWindow="15" windowWidth="1440" windowHeight="724" tabRatio="862"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97" i="28" l="1"/>
  <c r="F296" i="28"/>
  <c r="F295" i="28"/>
  <c r="J29" i="15" l="1"/>
  <c r="J51" i="40" l="1"/>
  <c r="J50" i="40"/>
  <c r="F280" i="27" l="1"/>
  <c r="F292" i="9"/>
  <c r="F291" i="9"/>
  <c r="F44" i="5" l="1"/>
  <c r="J44" i="5" s="1"/>
  <c r="F43" i="5"/>
  <c r="J43" i="5" s="1"/>
  <c r="F580" i="14"/>
  <c r="J580" i="14" s="1"/>
  <c r="F579" i="14"/>
  <c r="J579" i="14" s="1"/>
  <c r="F537" i="14"/>
  <c r="J537" i="14" s="1"/>
  <c r="F536" i="14"/>
  <c r="J536" i="14" s="1"/>
  <c r="F495" i="14"/>
  <c r="F494" i="14"/>
  <c r="F493" i="14"/>
  <c r="J493" i="14" s="1"/>
  <c r="F492" i="14"/>
  <c r="J492" i="14" s="1"/>
  <c r="F568" i="14"/>
  <c r="J568" i="14" s="1"/>
  <c r="F567" i="14"/>
  <c r="J567" i="14" s="1"/>
  <c r="F171" i="14"/>
  <c r="J171" i="14" s="1"/>
  <c r="F170" i="14"/>
  <c r="J170" i="14" s="1"/>
  <c r="F118" i="14"/>
  <c r="F441" i="14"/>
  <c r="F440" i="14"/>
  <c r="F439" i="14"/>
  <c r="J439" i="14" s="1"/>
  <c r="F438" i="14"/>
  <c r="J438" i="14" s="1"/>
  <c r="F417" i="14"/>
  <c r="J417" i="14" s="1"/>
  <c r="F416" i="14"/>
  <c r="J416" i="14" s="1"/>
  <c r="F396" i="14"/>
  <c r="J396" i="14" s="1"/>
  <c r="F395" i="14"/>
  <c r="J395" i="14" s="1"/>
  <c r="F371" i="14"/>
  <c r="J371" i="14" s="1"/>
  <c r="F370" i="14"/>
  <c r="J370" i="14" s="1"/>
  <c r="F359" i="14"/>
  <c r="J359" i="14" s="1"/>
  <c r="F358" i="14"/>
  <c r="J358" i="14" s="1"/>
  <c r="F336" i="14"/>
  <c r="F335" i="14"/>
  <c r="J335" i="14" s="1"/>
  <c r="F334" i="14"/>
  <c r="J334" i="14" s="1"/>
  <c r="F290" i="14"/>
  <c r="F291" i="14"/>
  <c r="F289" i="14"/>
  <c r="J289" i="14" s="1"/>
  <c r="F288" i="14"/>
  <c r="J288" i="14" s="1"/>
  <c r="F248" i="14"/>
  <c r="F247" i="14"/>
  <c r="J247" i="14" s="1"/>
  <c r="F246" i="14"/>
  <c r="J246" i="14" s="1"/>
  <c r="F249" i="14"/>
  <c r="J107" i="14"/>
  <c r="B71" i="14"/>
  <c r="J106" i="14"/>
  <c r="J105" i="14"/>
  <c r="J52" i="14"/>
  <c r="J51" i="14"/>
  <c r="F111" i="44" l="1"/>
  <c r="F110" i="44"/>
  <c r="F102" i="44"/>
  <c r="F101" i="44"/>
  <c r="F94" i="44"/>
  <c r="F93" i="44"/>
  <c r="J93" i="44" s="1"/>
  <c r="F85" i="44"/>
  <c r="F84" i="44"/>
  <c r="F76" i="44"/>
  <c r="F75" i="44"/>
  <c r="F60" i="44"/>
  <c r="F59" i="44"/>
  <c r="F44" i="44"/>
  <c r="F43" i="44"/>
  <c r="F69" i="44"/>
  <c r="J111" i="44" l="1"/>
  <c r="J110" i="44"/>
  <c r="J102" i="44"/>
  <c r="J101" i="44"/>
  <c r="J94" i="44"/>
  <c r="J95" i="44" s="1"/>
  <c r="J85" i="44"/>
  <c r="J84" i="44"/>
  <c r="J75" i="44"/>
  <c r="J76" i="44"/>
  <c r="J60" i="44"/>
  <c r="J59" i="44"/>
  <c r="J44" i="44"/>
  <c r="J43" i="44"/>
  <c r="F352" i="16"/>
  <c r="J352" i="16" s="1"/>
  <c r="F351" i="16"/>
  <c r="J351" i="16" s="1"/>
  <c r="F310" i="16"/>
  <c r="J310" i="16" s="1"/>
  <c r="F309" i="16"/>
  <c r="J309" i="16" s="1"/>
  <c r="F264" i="16"/>
  <c r="J264" i="16" s="1"/>
  <c r="F263" i="16"/>
  <c r="J263" i="16" s="1"/>
  <c r="F262" i="16"/>
  <c r="J262" i="16" s="1"/>
  <c r="F261" i="16"/>
  <c r="J261" i="16" s="1"/>
  <c r="F260" i="16"/>
  <c r="J260" i="16" s="1"/>
  <c r="F259" i="16"/>
  <c r="J259" i="16" s="1"/>
  <c r="F258" i="16"/>
  <c r="J258" i="16" s="1"/>
  <c r="F257" i="16"/>
  <c r="J257" i="16" s="1"/>
  <c r="F256" i="16"/>
  <c r="J256" i="16" s="1"/>
  <c r="F255" i="16"/>
  <c r="J255" i="16" s="1"/>
  <c r="F254" i="16"/>
  <c r="J254" i="16" s="1"/>
  <c r="F253" i="16"/>
  <c r="J253" i="16" s="1"/>
  <c r="F252" i="16"/>
  <c r="J252" i="16" s="1"/>
  <c r="F251" i="16"/>
  <c r="J251" i="16" s="1"/>
  <c r="F336" i="15"/>
  <c r="J336" i="15" s="1"/>
  <c r="F335" i="15"/>
  <c r="J335" i="15" s="1"/>
  <c r="F294" i="15"/>
  <c r="J294" i="15" s="1"/>
  <c r="F293" i="15"/>
  <c r="J293" i="15" s="1"/>
  <c r="F201" i="6"/>
  <c r="F150" i="6"/>
  <c r="F52" i="6"/>
  <c r="F228" i="6"/>
  <c r="J228" i="6" s="1"/>
  <c r="F230" i="6"/>
  <c r="F227" i="6"/>
  <c r="J227" i="6" s="1"/>
  <c r="F229" i="6"/>
  <c r="J103" i="44" l="1"/>
  <c r="J112" i="44"/>
  <c r="J86" i="44"/>
  <c r="B229" i="6"/>
  <c r="B227" i="6"/>
  <c r="F200" i="6"/>
  <c r="J200" i="6" s="1"/>
  <c r="F44" i="22"/>
  <c r="F43" i="22"/>
  <c r="F42" i="22"/>
  <c r="F41" i="22"/>
  <c r="F149" i="6"/>
  <c r="J149" i="6" s="1"/>
  <c r="J43" i="22" l="1"/>
  <c r="J44" i="22"/>
  <c r="F248" i="15" l="1"/>
  <c r="J248" i="15" s="1"/>
  <c r="F247" i="15"/>
  <c r="J247" i="15" s="1"/>
  <c r="F246" i="15"/>
  <c r="J246" i="15" s="1"/>
  <c r="F245" i="15"/>
  <c r="J245" i="15" s="1"/>
  <c r="F244" i="15"/>
  <c r="J244" i="15" s="1"/>
  <c r="F243" i="15"/>
  <c r="J243" i="15" s="1"/>
  <c r="F242" i="15"/>
  <c r="J242" i="15" s="1"/>
  <c r="F241" i="15"/>
  <c r="J241" i="15" s="1"/>
  <c r="F240" i="15"/>
  <c r="J240" i="15" s="1"/>
  <c r="F239" i="15"/>
  <c r="J239" i="15" s="1"/>
  <c r="F238" i="15"/>
  <c r="J238" i="15" s="1"/>
  <c r="F237" i="15"/>
  <c r="J237" i="15" s="1"/>
  <c r="F236" i="15"/>
  <c r="J236" i="15" s="1"/>
  <c r="F235" i="15"/>
  <c r="J235" i="15" s="1"/>
  <c r="J297" i="28"/>
  <c r="J296" i="28"/>
  <c r="J295" i="28"/>
  <c r="F61" i="31"/>
  <c r="J61" i="31" s="1"/>
  <c r="F60" i="31"/>
  <c r="J60" i="31" s="1"/>
  <c r="F59" i="31"/>
  <c r="J59" i="31" s="1"/>
  <c r="F58" i="31"/>
  <c r="J58" i="31" s="1"/>
  <c r="F57" i="31"/>
  <c r="J57" i="31" s="1"/>
  <c r="F56" i="31"/>
  <c r="J56" i="31" s="1"/>
  <c r="F55" i="31"/>
  <c r="J55" i="31" s="1"/>
  <c r="F54" i="31"/>
  <c r="J54" i="31" s="1"/>
  <c r="F53" i="31"/>
  <c r="J53" i="31" s="1"/>
  <c r="F52" i="31"/>
  <c r="J52" i="31" s="1"/>
  <c r="F44" i="31"/>
  <c r="J44" i="31" s="1"/>
  <c r="F43" i="31"/>
  <c r="J43" i="31" s="1"/>
  <c r="F42" i="31"/>
  <c r="J42" i="31" s="1"/>
  <c r="F41" i="31"/>
  <c r="J41" i="31" s="1"/>
  <c r="F40" i="31"/>
  <c r="J40" i="31" s="1"/>
  <c r="F39" i="31"/>
  <c r="J39" i="31" s="1"/>
  <c r="F38" i="31"/>
  <c r="J38" i="31" s="1"/>
  <c r="F37" i="31"/>
  <c r="J37" i="31" s="1"/>
  <c r="F36" i="31"/>
  <c r="J36" i="31" s="1"/>
  <c r="F35" i="31"/>
  <c r="J35" i="31" s="1"/>
  <c r="F34" i="31"/>
  <c r="J34" i="31" s="1"/>
  <c r="F33" i="31"/>
  <c r="J33" i="31" s="1"/>
  <c r="F32" i="31"/>
  <c r="J32" i="31" s="1"/>
  <c r="F31" i="31"/>
  <c r="J31" i="31" s="1"/>
  <c r="F30" i="31"/>
  <c r="J30" i="31" s="1"/>
  <c r="F29" i="31"/>
  <c r="J29" i="31" s="1"/>
  <c r="F28" i="31"/>
  <c r="J28" i="31" s="1"/>
  <c r="F27" i="31"/>
  <c r="J27" i="31" s="1"/>
  <c r="F26" i="31"/>
  <c r="J26" i="31" s="1"/>
  <c r="F18" i="31"/>
  <c r="J18" i="31" s="1"/>
  <c r="F17" i="31"/>
  <c r="J17" i="31" s="1"/>
  <c r="F9" i="31"/>
  <c r="J9" i="31" s="1"/>
  <c r="F8" i="31"/>
  <c r="J8" i="31" s="1"/>
  <c r="F944" i="28"/>
  <c r="J944" i="28" s="1"/>
  <c r="F943" i="28"/>
  <c r="J943" i="28" s="1"/>
  <c r="F942" i="28"/>
  <c r="J942" i="28" s="1"/>
  <c r="F941" i="28"/>
  <c r="J941" i="28" s="1"/>
  <c r="F932" i="28"/>
  <c r="J932" i="28" s="1"/>
  <c r="F931" i="28"/>
  <c r="J931" i="28" s="1"/>
  <c r="F930" i="28"/>
  <c r="J930" i="28" s="1"/>
  <c r="F929" i="28"/>
  <c r="J929" i="28" s="1"/>
  <c r="F919" i="28"/>
  <c r="J919" i="28" s="1"/>
  <c r="F918" i="28"/>
  <c r="J918" i="28" s="1"/>
  <c r="F917" i="28"/>
  <c r="J917" i="28" s="1"/>
  <c r="F916" i="28"/>
  <c r="J916" i="28" s="1"/>
  <c r="F908" i="28"/>
  <c r="J908" i="28" s="1"/>
  <c r="F907" i="28"/>
  <c r="J907" i="28" s="1"/>
  <c r="F906" i="28"/>
  <c r="J906" i="28" s="1"/>
  <c r="F905" i="28"/>
  <c r="J905" i="28" s="1"/>
  <c r="F898" i="28"/>
  <c r="J898" i="28" s="1"/>
  <c r="F897" i="28"/>
  <c r="J897" i="28" s="1"/>
  <c r="F896" i="28"/>
  <c r="J896" i="28" s="1"/>
  <c r="F895" i="28"/>
  <c r="J895" i="28" s="1"/>
  <c r="F885" i="28"/>
  <c r="J885" i="28" s="1"/>
  <c r="F884" i="28"/>
  <c r="J884" i="28" s="1"/>
  <c r="F883" i="28"/>
  <c r="J883" i="28" s="1"/>
  <c r="F882" i="28"/>
  <c r="J882" i="28" s="1"/>
  <c r="F881" i="28"/>
  <c r="J881" i="28" s="1"/>
  <c r="F880" i="28"/>
  <c r="J880" i="28" s="1"/>
  <c r="F872" i="28"/>
  <c r="J872" i="28" s="1"/>
  <c r="F871" i="28"/>
  <c r="J871" i="28" s="1"/>
  <c r="F870" i="28"/>
  <c r="J870" i="28" s="1"/>
  <c r="F869" i="28"/>
  <c r="J869" i="28" s="1"/>
  <c r="F855" i="28"/>
  <c r="J855" i="28" s="1"/>
  <c r="F854" i="28"/>
  <c r="J854" i="28" s="1"/>
  <c r="F853" i="28"/>
  <c r="J853" i="28" s="1"/>
  <c r="F852" i="28"/>
  <c r="J852" i="28" s="1"/>
  <c r="F851" i="28"/>
  <c r="J851" i="28" s="1"/>
  <c r="F850" i="28"/>
  <c r="J850" i="28" s="1"/>
  <c r="F843" i="28"/>
  <c r="J843" i="28" s="1"/>
  <c r="F842" i="28"/>
  <c r="J842" i="28" s="1"/>
  <c r="F841" i="28"/>
  <c r="J841" i="28" s="1"/>
  <c r="F840" i="28"/>
  <c r="J840" i="28" s="1"/>
  <c r="F839" i="28"/>
  <c r="J839" i="28" s="1"/>
  <c r="F838" i="28"/>
  <c r="J838" i="28" s="1"/>
  <c r="F837" i="28"/>
  <c r="J837" i="28" s="1"/>
  <c r="F836" i="28"/>
  <c r="J836" i="28" s="1"/>
  <c r="F829" i="28"/>
  <c r="J829" i="28" s="1"/>
  <c r="F828" i="28"/>
  <c r="J828" i="28" s="1"/>
  <c r="F827" i="28"/>
  <c r="J827" i="28" s="1"/>
  <c r="F826" i="28"/>
  <c r="J826" i="28" s="1"/>
  <c r="F825" i="28"/>
  <c r="J825" i="28" s="1"/>
  <c r="F824" i="28"/>
  <c r="J824" i="28" s="1"/>
  <c r="F823" i="28"/>
  <c r="J823" i="28" s="1"/>
  <c r="F822" i="28"/>
  <c r="J822" i="28" s="1"/>
  <c r="F821" i="28"/>
  <c r="J821" i="28" s="1"/>
  <c r="F820" i="28"/>
  <c r="J820" i="28" s="1"/>
  <c r="F819" i="28"/>
  <c r="J819" i="28" s="1"/>
  <c r="F818" i="28"/>
  <c r="J818" i="28" s="1"/>
  <c r="F811" i="28"/>
  <c r="J811" i="28" s="1"/>
  <c r="F810" i="28"/>
  <c r="J810" i="28" s="1"/>
  <c r="F809" i="28"/>
  <c r="J809" i="28" s="1"/>
  <c r="F808" i="28"/>
  <c r="J808" i="28" s="1"/>
  <c r="F807" i="28"/>
  <c r="J807" i="28" s="1"/>
  <c r="F806" i="28"/>
  <c r="J806" i="28" s="1"/>
  <c r="F805" i="28"/>
  <c r="J805" i="28" s="1"/>
  <c r="F804" i="28"/>
  <c r="J804" i="28" s="1"/>
  <c r="F803" i="28"/>
  <c r="J803" i="28" s="1"/>
  <c r="F802" i="28"/>
  <c r="J802" i="28" s="1"/>
  <c r="F801" i="28"/>
  <c r="J801" i="28" s="1"/>
  <c r="F800" i="28"/>
  <c r="J800" i="28" s="1"/>
  <c r="F793" i="28"/>
  <c r="J793" i="28" s="1"/>
  <c r="F792" i="28"/>
  <c r="J792" i="28" s="1"/>
  <c r="F791" i="28"/>
  <c r="J791" i="28" s="1"/>
  <c r="F790" i="28"/>
  <c r="J790" i="28" s="1"/>
  <c r="F789" i="28"/>
  <c r="J789" i="28" s="1"/>
  <c r="F788" i="28"/>
  <c r="J788" i="28" s="1"/>
  <c r="F787" i="28"/>
  <c r="J787" i="28" s="1"/>
  <c r="F786" i="28"/>
  <c r="J786" i="28" s="1"/>
  <c r="F785" i="28"/>
  <c r="J785" i="28" s="1"/>
  <c r="F784" i="28"/>
  <c r="J784" i="28" s="1"/>
  <c r="F783" i="28"/>
  <c r="J783" i="28" s="1"/>
  <c r="F782" i="28"/>
  <c r="J782" i="28" s="1"/>
  <c r="F774" i="28"/>
  <c r="J774" i="28" s="1"/>
  <c r="F773" i="28"/>
  <c r="J773" i="28" s="1"/>
  <c r="F772" i="28"/>
  <c r="J772" i="28" s="1"/>
  <c r="F771" i="28"/>
  <c r="J771" i="28" s="1"/>
  <c r="F770" i="28"/>
  <c r="J770" i="28" s="1"/>
  <c r="F769" i="28"/>
  <c r="J769" i="28" s="1"/>
  <c r="F768" i="28"/>
  <c r="J768" i="28" s="1"/>
  <c r="F767" i="28"/>
  <c r="J767" i="28" s="1"/>
  <c r="F766" i="28"/>
  <c r="J766" i="28" s="1"/>
  <c r="F765" i="28"/>
  <c r="J765" i="28" s="1"/>
  <c r="F764" i="28"/>
  <c r="J764" i="28" s="1"/>
  <c r="F763" i="28"/>
  <c r="J763" i="28" s="1"/>
  <c r="F755" i="28"/>
  <c r="J755" i="28" s="1"/>
  <c r="F754" i="28"/>
  <c r="J754" i="28" s="1"/>
  <c r="F753" i="28"/>
  <c r="J753" i="28" s="1"/>
  <c r="F752" i="28"/>
  <c r="J752" i="28" s="1"/>
  <c r="F751" i="28"/>
  <c r="J751" i="28" s="1"/>
  <c r="F750" i="28"/>
  <c r="J750" i="28" s="1"/>
  <c r="F749" i="28"/>
  <c r="J749" i="28" s="1"/>
  <c r="F748" i="28"/>
  <c r="J748" i="28" s="1"/>
  <c r="F747" i="28"/>
  <c r="J747" i="28" s="1"/>
  <c r="F746" i="28"/>
  <c r="J746" i="28" s="1"/>
  <c r="F745" i="28"/>
  <c r="J745" i="28" s="1"/>
  <c r="F744" i="28"/>
  <c r="J744" i="28" s="1"/>
  <c r="F743" i="28"/>
  <c r="J743" i="28" s="1"/>
  <c r="F742" i="28"/>
  <c r="J742" i="28" s="1"/>
  <c r="F734" i="28"/>
  <c r="J734" i="28" s="1"/>
  <c r="F733" i="28"/>
  <c r="J733" i="28" s="1"/>
  <c r="F732" i="28"/>
  <c r="J732" i="28" s="1"/>
  <c r="F731" i="28"/>
  <c r="J731" i="28" s="1"/>
  <c r="F730" i="28"/>
  <c r="J730" i="28" s="1"/>
  <c r="F729" i="28"/>
  <c r="J729" i="28" s="1"/>
  <c r="F728" i="28"/>
  <c r="J728" i="28" s="1"/>
  <c r="F727" i="28"/>
  <c r="J727" i="28" s="1"/>
  <c r="F726" i="28"/>
  <c r="J726" i="28" s="1"/>
  <c r="F725" i="28"/>
  <c r="J725" i="28" s="1"/>
  <c r="F724" i="28"/>
  <c r="J724" i="28" s="1"/>
  <c r="F723" i="28"/>
  <c r="J723" i="28" s="1"/>
  <c r="F722" i="28"/>
  <c r="J722" i="28" s="1"/>
  <c r="F721" i="28"/>
  <c r="J721" i="28" s="1"/>
  <c r="F713" i="28"/>
  <c r="J713" i="28" s="1"/>
  <c r="F712" i="28"/>
  <c r="J712" i="28" s="1"/>
  <c r="F711" i="28"/>
  <c r="J711" i="28" s="1"/>
  <c r="F710" i="28"/>
  <c r="J710" i="28" s="1"/>
  <c r="F709" i="28"/>
  <c r="J709" i="28" s="1"/>
  <c r="F708" i="28"/>
  <c r="J708" i="28" s="1"/>
  <c r="F707" i="28"/>
  <c r="J707" i="28" s="1"/>
  <c r="F706" i="28"/>
  <c r="J706" i="28" s="1"/>
  <c r="F705" i="28"/>
  <c r="J705" i="28" s="1"/>
  <c r="F704" i="28"/>
  <c r="J704" i="28" s="1"/>
  <c r="F703" i="28"/>
  <c r="J703" i="28" s="1"/>
  <c r="F702" i="28"/>
  <c r="J702" i="28" s="1"/>
  <c r="F701" i="28"/>
  <c r="J701" i="28" s="1"/>
  <c r="F700" i="28"/>
  <c r="J700" i="28" s="1"/>
  <c r="F625" i="28"/>
  <c r="J625" i="28" s="1"/>
  <c r="F624" i="28"/>
  <c r="J624" i="28" s="1"/>
  <c r="F623" i="28"/>
  <c r="J623" i="28" s="1"/>
  <c r="F622" i="28"/>
  <c r="J622" i="28" s="1"/>
  <c r="F621" i="28"/>
  <c r="J621" i="28" s="1"/>
  <c r="F620" i="28"/>
  <c r="J620" i="28" s="1"/>
  <c r="F619" i="28"/>
  <c r="J619" i="28" s="1"/>
  <c r="F618" i="28"/>
  <c r="J618" i="28" s="1"/>
  <c r="F610" i="28"/>
  <c r="F609" i="28"/>
  <c r="F608" i="28"/>
  <c r="F607" i="28"/>
  <c r="F606" i="28"/>
  <c r="F605" i="28"/>
  <c r="F604" i="28"/>
  <c r="F603" i="28"/>
  <c r="F602" i="28"/>
  <c r="F601" i="28"/>
  <c r="F600" i="28"/>
  <c r="F599" i="28"/>
  <c r="F598" i="28"/>
  <c r="F597" i="28"/>
  <c r="F596" i="28"/>
  <c r="F595" i="28"/>
  <c r="F594" i="28"/>
  <c r="F593" i="28"/>
  <c r="F585" i="28"/>
  <c r="F584" i="28"/>
  <c r="F562" i="28"/>
  <c r="F561" i="28"/>
  <c r="F535" i="28"/>
  <c r="F534" i="28"/>
  <c r="F583" i="28"/>
  <c r="F582" i="28"/>
  <c r="F581" i="28"/>
  <c r="F580" i="28"/>
  <c r="F579" i="28"/>
  <c r="F578" i="28"/>
  <c r="F577" i="28"/>
  <c r="F576" i="28"/>
  <c r="F575" i="28"/>
  <c r="F574" i="28"/>
  <c r="F573" i="28"/>
  <c r="F572" i="28"/>
  <c r="F560" i="28"/>
  <c r="F559" i="28"/>
  <c r="F558" i="28"/>
  <c r="F557" i="28"/>
  <c r="F556" i="28"/>
  <c r="F555" i="28"/>
  <c r="F554" i="28"/>
  <c r="F553" i="28"/>
  <c r="F552" i="28"/>
  <c r="F551" i="28"/>
  <c r="F550" i="28"/>
  <c r="F549" i="28"/>
  <c r="F533" i="28"/>
  <c r="F532" i="28"/>
  <c r="F531" i="28"/>
  <c r="F530" i="28"/>
  <c r="F529" i="28"/>
  <c r="F528" i="28"/>
  <c r="F527" i="28"/>
  <c r="F526" i="28"/>
  <c r="F525" i="28"/>
  <c r="F524" i="28"/>
  <c r="F523" i="28"/>
  <c r="F522" i="28"/>
  <c r="F513" i="28"/>
  <c r="F512" i="28"/>
  <c r="F504" i="28"/>
  <c r="F503" i="28"/>
  <c r="F502" i="28"/>
  <c r="F501" i="28"/>
  <c r="F500" i="28"/>
  <c r="F499" i="28"/>
  <c r="F498" i="28"/>
  <c r="F497" i="28"/>
  <c r="F496" i="28"/>
  <c r="F495" i="28"/>
  <c r="F494" i="28"/>
  <c r="F493" i="28"/>
  <c r="F492" i="28"/>
  <c r="F491" i="28"/>
  <c r="F490" i="28"/>
  <c r="F489" i="28"/>
  <c r="F481" i="28"/>
  <c r="F480" i="28"/>
  <c r="F479" i="28"/>
  <c r="F478" i="28"/>
  <c r="F470" i="28"/>
  <c r="F469" i="28"/>
  <c r="F468" i="28"/>
  <c r="F467" i="28"/>
  <c r="F466" i="28"/>
  <c r="F465" i="28"/>
  <c r="F464" i="28"/>
  <c r="F463" i="28"/>
  <c r="F462" i="28"/>
  <c r="F461" i="28"/>
  <c r="F460" i="28"/>
  <c r="F459" i="28"/>
  <c r="F458" i="28"/>
  <c r="F457" i="28"/>
  <c r="F456" i="28"/>
  <c r="F455" i="28"/>
  <c r="F454" i="28"/>
  <c r="F453" i="28"/>
  <c r="F452" i="28"/>
  <c r="F451" i="28"/>
  <c r="F450" i="28"/>
  <c r="F449" i="28"/>
  <c r="F441" i="28"/>
  <c r="F440" i="28"/>
  <c r="F439" i="28"/>
  <c r="F438" i="28"/>
  <c r="F437" i="28"/>
  <c r="F436" i="28"/>
  <c r="F435" i="28"/>
  <c r="F434" i="28"/>
  <c r="F433" i="28"/>
  <c r="F432" i="28"/>
  <c r="F431" i="28"/>
  <c r="F423" i="28"/>
  <c r="F422" i="28"/>
  <c r="F421" i="28"/>
  <c r="F420" i="28"/>
  <c r="F419" i="28"/>
  <c r="F418" i="28"/>
  <c r="F417" i="28"/>
  <c r="F416" i="28"/>
  <c r="F415" i="28"/>
  <c r="F414" i="28"/>
  <c r="F413" i="28"/>
  <c r="F412" i="28"/>
  <c r="F411" i="28"/>
  <c r="F410" i="28"/>
  <c r="F409" i="28"/>
  <c r="F408" i="28"/>
  <c r="F407" i="28"/>
  <c r="F406" i="28"/>
  <c r="F405" i="28"/>
  <c r="F404" i="28"/>
  <c r="F403" i="28"/>
  <c r="F402" i="28"/>
  <c r="F401" i="28"/>
  <c r="F400" i="28"/>
  <c r="F399" i="28"/>
  <c r="F398" i="28"/>
  <c r="F390" i="28"/>
  <c r="F389" i="28"/>
  <c r="F388" i="28"/>
  <c r="F387" i="28"/>
  <c r="F386" i="28"/>
  <c r="F385" i="28"/>
  <c r="F384" i="28"/>
  <c r="F383" i="28"/>
  <c r="F382" i="28"/>
  <c r="F381" i="28"/>
  <c r="F380" i="28"/>
  <c r="F379" i="28"/>
  <c r="F378" i="28"/>
  <c r="F370" i="28"/>
  <c r="F369" i="28"/>
  <c r="F368" i="28"/>
  <c r="F367" i="28"/>
  <c r="F366" i="28"/>
  <c r="F365" i="28"/>
  <c r="F357" i="28"/>
  <c r="F356" i="28"/>
  <c r="F355" i="28"/>
  <c r="F354" i="28"/>
  <c r="F353" i="28"/>
  <c r="F352" i="28"/>
  <c r="F351" i="28"/>
  <c r="F350" i="28"/>
  <c r="F349" i="28"/>
  <c r="F348" i="28"/>
  <c r="F347" i="28"/>
  <c r="F346" i="28"/>
  <c r="F338" i="28"/>
  <c r="F337" i="28"/>
  <c r="F336" i="28"/>
  <c r="F335" i="28"/>
  <c r="F334" i="28"/>
  <c r="F333" i="28"/>
  <c r="F332" i="28"/>
  <c r="F331" i="28"/>
  <c r="F330" i="28"/>
  <c r="F329" i="28"/>
  <c r="F328" i="28"/>
  <c r="F327" i="28"/>
  <c r="F319" i="28"/>
  <c r="F318" i="28"/>
  <c r="F317" i="28"/>
  <c r="F316" i="28"/>
  <c r="F315" i="28"/>
  <c r="F314" i="28"/>
  <c r="F313" i="28"/>
  <c r="F312" i="28"/>
  <c r="F311" i="28"/>
  <c r="F310" i="28"/>
  <c r="F294" i="28"/>
  <c r="F293" i="28"/>
  <c r="F292" i="28"/>
  <c r="F291" i="28"/>
  <c r="F290" i="28"/>
  <c r="F289" i="28"/>
  <c r="F288" i="28"/>
  <c r="F287" i="28"/>
  <c r="F286" i="28"/>
  <c r="F285" i="28"/>
  <c r="F284" i="28"/>
  <c r="F283" i="28"/>
  <c r="F282" i="28"/>
  <c r="F281" i="28"/>
  <c r="F280" i="28"/>
  <c r="F279" i="28"/>
  <c r="F278" i="28"/>
  <c r="F277" i="28"/>
  <c r="F276" i="28"/>
  <c r="F275" i="28"/>
  <c r="F274" i="28"/>
  <c r="F273" i="28"/>
  <c r="F272" i="28"/>
  <c r="F271" i="28"/>
  <c r="F270" i="28"/>
  <c r="F269" i="28"/>
  <c r="F268" i="28"/>
  <c r="F267" i="28"/>
  <c r="F266" i="28"/>
  <c r="F265" i="28"/>
  <c r="F264" i="28"/>
  <c r="F263" i="28"/>
  <c r="F262" i="28"/>
  <c r="F261" i="28"/>
  <c r="F260" i="28"/>
  <c r="F259" i="28"/>
  <c r="F258" i="28"/>
  <c r="F257" i="28"/>
  <c r="F256" i="28"/>
  <c r="F255" i="28"/>
  <c r="F254" i="28"/>
  <c r="F253" i="28"/>
  <c r="F252" i="28"/>
  <c r="F251" i="28"/>
  <c r="F250" i="28"/>
  <c r="F249" i="28"/>
  <c r="F248" i="28"/>
  <c r="F247" i="28"/>
  <c r="F246" i="28"/>
  <c r="F245" i="28"/>
  <c r="F244" i="28"/>
  <c r="F243" i="28"/>
  <c r="F211" i="28"/>
  <c r="F210" i="28"/>
  <c r="F202" i="28"/>
  <c r="F201" i="28"/>
  <c r="F200" i="28"/>
  <c r="F199" i="28"/>
  <c r="F198" i="28"/>
  <c r="F197" i="28"/>
  <c r="F189" i="28"/>
  <c r="F188" i="28"/>
  <c r="F180" i="28"/>
  <c r="F179" i="28"/>
  <c r="F178" i="28"/>
  <c r="F177" i="28"/>
  <c r="F176" i="28"/>
  <c r="F175" i="28"/>
  <c r="F172" i="28"/>
  <c r="F171" i="28"/>
  <c r="F170" i="28"/>
  <c r="F169" i="28"/>
  <c r="F174" i="28"/>
  <c r="F173" i="28"/>
  <c r="F168" i="28"/>
  <c r="F167" i="28"/>
  <c r="F166" i="28"/>
  <c r="F165" i="28"/>
  <c r="F164" i="28"/>
  <c r="F163" i="28"/>
  <c r="F162" i="28"/>
  <c r="F161" i="28"/>
  <c r="F160" i="28"/>
  <c r="F159" i="28"/>
  <c r="F158" i="28"/>
  <c r="F157" i="28"/>
  <c r="F156" i="28"/>
  <c r="F155" i="28"/>
  <c r="F154" i="28"/>
  <c r="F153" i="28"/>
  <c r="F152" i="28"/>
  <c r="F151" i="28"/>
  <c r="F150" i="28"/>
  <c r="F149" i="28"/>
  <c r="F148" i="28"/>
  <c r="F147" i="28"/>
  <c r="F146" i="28"/>
  <c r="F145" i="28"/>
  <c r="F144" i="28"/>
  <c r="F143" i="28"/>
  <c r="F142" i="28"/>
  <c r="F141" i="28"/>
  <c r="F140" i="28"/>
  <c r="F139" i="28"/>
  <c r="F138" i="28"/>
  <c r="F137" i="28"/>
  <c r="F136" i="28"/>
  <c r="F135" i="28"/>
  <c r="F134" i="28"/>
  <c r="F133" i="28"/>
  <c r="F132" i="28"/>
  <c r="F131" i="28"/>
  <c r="F130" i="28"/>
  <c r="F129" i="28"/>
  <c r="F128" i="28"/>
  <c r="F127" i="28"/>
  <c r="F126" i="28"/>
  <c r="F125" i="28"/>
  <c r="F124" i="28"/>
  <c r="F123" i="28"/>
  <c r="F122" i="28"/>
  <c r="F121" i="28"/>
  <c r="F120" i="28"/>
  <c r="F119" i="28"/>
  <c r="F118" i="28"/>
  <c r="F117" i="28"/>
  <c r="F116" i="28"/>
  <c r="F115" i="28"/>
  <c r="F114" i="28"/>
  <c r="F113" i="28"/>
  <c r="F112" i="28"/>
  <c r="F111" i="28"/>
  <c r="F110" i="28"/>
  <c r="F109" i="28"/>
  <c r="F101" i="28"/>
  <c r="F100" i="28"/>
  <c r="F99" i="28"/>
  <c r="F98" i="28"/>
  <c r="F97" i="28"/>
  <c r="F96" i="28"/>
  <c r="F95" i="28"/>
  <c r="F94" i="28"/>
  <c r="F93" i="28"/>
  <c r="F92" i="28"/>
  <c r="F91" i="28"/>
  <c r="F90" i="28"/>
  <c r="F89" i="28"/>
  <c r="F88" i="28"/>
  <c r="F87" i="28"/>
  <c r="F86" i="28"/>
  <c r="F85" i="28"/>
  <c r="F84" i="28"/>
  <c r="F83" i="28"/>
  <c r="F82" i="28"/>
  <c r="F81" i="28"/>
  <c r="F80" i="28"/>
  <c r="F79" i="28"/>
  <c r="F78" i="28"/>
  <c r="F77" i="28"/>
  <c r="F76" i="28"/>
  <c r="F75" i="28"/>
  <c r="F74" i="28"/>
  <c r="F73" i="28"/>
  <c r="F72" i="28"/>
  <c r="F71" i="28"/>
  <c r="F70" i="28"/>
  <c r="F69" i="28"/>
  <c r="F68" i="28"/>
  <c r="F67" i="28"/>
  <c r="F66" i="28"/>
  <c r="F65" i="28"/>
  <c r="F64" i="28"/>
  <c r="F63" i="28"/>
  <c r="F62" i="28"/>
  <c r="F51" i="28"/>
  <c r="F50" i="28"/>
  <c r="F49" i="28"/>
  <c r="F48" i="28"/>
  <c r="F47" i="28"/>
  <c r="F46" i="28"/>
  <c r="F45" i="28"/>
  <c r="F44" i="28"/>
  <c r="F43" i="28"/>
  <c r="F42" i="28"/>
  <c r="F41" i="28"/>
  <c r="F40" i="28"/>
  <c r="F39" i="28"/>
  <c r="F38" i="28"/>
  <c r="F37" i="28"/>
  <c r="F36" i="28"/>
  <c r="F35" i="28"/>
  <c r="F34" i="28"/>
  <c r="F33" i="28"/>
  <c r="F32" i="28"/>
  <c r="F31" i="28"/>
  <c r="F30" i="28"/>
  <c r="F29" i="28"/>
  <c r="F28" i="28"/>
  <c r="F27" i="28"/>
  <c r="F26" i="28"/>
  <c r="F23" i="28"/>
  <c r="F22" i="28"/>
  <c r="F25" i="28"/>
  <c r="F24" i="28"/>
  <c r="F21" i="28"/>
  <c r="F20" i="28"/>
  <c r="F19" i="28"/>
  <c r="F18" i="28"/>
  <c r="F17" i="28"/>
  <c r="F16" i="28"/>
  <c r="F15" i="28"/>
  <c r="F14" i="28"/>
  <c r="F13" i="28"/>
  <c r="F12" i="28"/>
  <c r="F326" i="27"/>
  <c r="F325" i="27"/>
  <c r="F324" i="27"/>
  <c r="F323" i="27"/>
  <c r="F322" i="27"/>
  <c r="F321" i="27"/>
  <c r="F320" i="27"/>
  <c r="F319" i="27"/>
  <c r="F318" i="27"/>
  <c r="F317" i="27"/>
  <c r="F316" i="27"/>
  <c r="F315" i="27"/>
  <c r="F314" i="27"/>
  <c r="F313" i="27"/>
  <c r="F312" i="27"/>
  <c r="F311" i="27"/>
  <c r="F310" i="27"/>
  <c r="F309" i="27"/>
  <c r="F308" i="27"/>
  <c r="F307" i="27"/>
  <c r="F306" i="27"/>
  <c r="F305" i="27"/>
  <c r="F304" i="27"/>
  <c r="F303" i="27"/>
  <c r="F302" i="27"/>
  <c r="F301" i="27"/>
  <c r="F300" i="27"/>
  <c r="F299" i="27"/>
  <c r="F298" i="27"/>
  <c r="F297" i="27"/>
  <c r="F296" i="27"/>
  <c r="F295" i="27"/>
  <c r="F294" i="27"/>
  <c r="F293" i="27"/>
  <c r="F292" i="27"/>
  <c r="F291" i="27"/>
  <c r="F290" i="27"/>
  <c r="F289" i="27"/>
  <c r="F281" i="27"/>
  <c r="F279" i="27"/>
  <c r="F278" i="27"/>
  <c r="F277" i="27"/>
  <c r="F276" i="27"/>
  <c r="F275" i="27"/>
  <c r="F274" i="27"/>
  <c r="F273" i="27"/>
  <c r="F272" i="27"/>
  <c r="F271" i="27"/>
  <c r="F270" i="27"/>
  <c r="F269" i="27"/>
  <c r="F268" i="27"/>
  <c r="F267" i="27"/>
  <c r="F266" i="27"/>
  <c r="F265" i="27"/>
  <c r="F264" i="27"/>
  <c r="F263" i="27"/>
  <c r="F262" i="27"/>
  <c r="F261" i="27"/>
  <c r="F260" i="27"/>
  <c r="F259" i="27"/>
  <c r="F258" i="27"/>
  <c r="F257" i="27"/>
  <c r="F256" i="27"/>
  <c r="F255" i="27"/>
  <c r="F254" i="27"/>
  <c r="F253" i="27"/>
  <c r="F252" i="27"/>
  <c r="F251" i="27"/>
  <c r="F250" i="27"/>
  <c r="F249" i="27"/>
  <c r="F248" i="27"/>
  <c r="F247" i="27"/>
  <c r="F246" i="27"/>
  <c r="F245" i="27"/>
  <c r="F244" i="27"/>
  <c r="F236" i="27"/>
  <c r="F235" i="27"/>
  <c r="F234" i="27"/>
  <c r="F233" i="27"/>
  <c r="F232" i="27"/>
  <c r="F231" i="27"/>
  <c r="F230" i="27"/>
  <c r="F229" i="27"/>
  <c r="F228" i="27"/>
  <c r="F227" i="27"/>
  <c r="F226" i="27"/>
  <c r="F225" i="27"/>
  <c r="F224" i="27"/>
  <c r="F223" i="27"/>
  <c r="F222" i="27"/>
  <c r="F221" i="27"/>
  <c r="F220" i="27"/>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89" i="27"/>
  <c r="F188" i="27"/>
  <c r="F187" i="27"/>
  <c r="F186" i="27"/>
  <c r="F185" i="27"/>
  <c r="F184" i="27"/>
  <c r="F183" i="27"/>
  <c r="F182" i="27"/>
  <c r="F181" i="27"/>
  <c r="F180" i="27"/>
  <c r="F179" i="27"/>
  <c r="F178"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F134" i="27"/>
  <c r="F133" i="27"/>
  <c r="F132" i="27"/>
  <c r="F131" i="27"/>
  <c r="F123" i="27"/>
  <c r="F122" i="27"/>
  <c r="F121" i="27"/>
  <c r="F120" i="27"/>
  <c r="F119" i="27"/>
  <c r="F118" i="27"/>
  <c r="F108" i="27"/>
  <c r="F107" i="27"/>
  <c r="F106" i="27"/>
  <c r="F105" i="27"/>
  <c r="F104" i="27"/>
  <c r="F103" i="27"/>
  <c r="F95" i="27"/>
  <c r="F94" i="27"/>
  <c r="F93" i="27"/>
  <c r="F92" i="27"/>
  <c r="F91" i="27"/>
  <c r="F90" i="27"/>
  <c r="F89" i="27"/>
  <c r="F88" i="27"/>
  <c r="F87" i="27"/>
  <c r="F86" i="27"/>
  <c r="F85" i="27"/>
  <c r="F84" i="27"/>
  <c r="F83" i="27"/>
  <c r="F82" i="27"/>
  <c r="F81" i="27"/>
  <c r="F80" i="27"/>
  <c r="F79" i="27"/>
  <c r="F78" i="27"/>
  <c r="F77" i="27"/>
  <c r="F76" i="27"/>
  <c r="F75" i="27"/>
  <c r="F74" i="27"/>
  <c r="F73" i="27"/>
  <c r="F72" i="27"/>
  <c r="F71" i="27"/>
  <c r="F70" i="27"/>
  <c r="F69" i="27"/>
  <c r="F68" i="27"/>
  <c r="F67" i="27"/>
  <c r="F66" i="27"/>
  <c r="F65" i="27"/>
  <c r="F64" i="27"/>
  <c r="F63" i="27"/>
  <c r="F62" i="27"/>
  <c r="F61" i="27"/>
  <c r="F60" i="27"/>
  <c r="F59" i="27"/>
  <c r="F58" i="27"/>
  <c r="F57" i="27"/>
  <c r="F56" i="27"/>
  <c r="F47" i="27"/>
  <c r="F48" i="27"/>
  <c r="F23" i="27"/>
  <c r="F24" i="27"/>
  <c r="F25" i="27"/>
  <c r="F26" i="27"/>
  <c r="F27" i="27"/>
  <c r="F28" i="27"/>
  <c r="F29" i="27"/>
  <c r="F30" i="27"/>
  <c r="F31" i="27"/>
  <c r="F32" i="27"/>
  <c r="F33" i="27"/>
  <c r="F34" i="27"/>
  <c r="F35" i="27"/>
  <c r="F36" i="27"/>
  <c r="F37" i="27"/>
  <c r="F38" i="27"/>
  <c r="F39" i="27"/>
  <c r="F40" i="27"/>
  <c r="F41" i="27"/>
  <c r="F42" i="27"/>
  <c r="F43" i="27"/>
  <c r="F44" i="27"/>
  <c r="F45" i="27"/>
  <c r="F46" i="27"/>
  <c r="F21" i="27"/>
  <c r="F22" i="27"/>
  <c r="F20" i="27"/>
  <c r="F19" i="27"/>
  <c r="F18" i="27"/>
  <c r="F17" i="27"/>
  <c r="F16" i="27"/>
  <c r="F15" i="27"/>
  <c r="F14" i="27"/>
  <c r="F13" i="27"/>
  <c r="F12" i="27"/>
  <c r="F11" i="27"/>
  <c r="F10" i="27"/>
  <c r="F9" i="27"/>
  <c r="F8" i="27"/>
  <c r="F7" i="27"/>
  <c r="B54" i="31"/>
  <c r="B56" i="31" s="1"/>
  <c r="B58" i="31" s="1"/>
  <c r="B60" i="31" s="1"/>
  <c r="B27" i="31"/>
  <c r="B28" i="31" s="1"/>
  <c r="B29" i="31" s="1"/>
  <c r="B30" i="31" s="1"/>
  <c r="B31" i="31" s="1"/>
  <c r="B32" i="31" s="1"/>
  <c r="B33" i="31" s="1"/>
  <c r="B34" i="31" s="1"/>
  <c r="B35" i="31" s="1"/>
  <c r="B36" i="31" s="1"/>
  <c r="B37" i="31" s="1"/>
  <c r="B38" i="31" s="1"/>
  <c r="B39" i="31" s="1"/>
  <c r="B40" i="31" s="1"/>
  <c r="B41" i="31" s="1"/>
  <c r="B42" i="31" s="1"/>
  <c r="B43" i="31" s="1"/>
  <c r="B44" i="31" s="1"/>
  <c r="B943" i="28"/>
  <c r="B931" i="28"/>
  <c r="B918" i="28"/>
  <c r="B907" i="28"/>
  <c r="B897" i="28"/>
  <c r="B882" i="28"/>
  <c r="B884" i="28" s="1"/>
  <c r="B871" i="28"/>
  <c r="B852" i="28"/>
  <c r="B854" i="28" s="1"/>
  <c r="B838" i="28"/>
  <c r="B840" i="28" s="1"/>
  <c r="B842" i="28" s="1"/>
  <c r="B820" i="28"/>
  <c r="B822" i="28" s="1"/>
  <c r="B824" i="28" s="1"/>
  <c r="B826" i="28" s="1"/>
  <c r="B828" i="28" s="1"/>
  <c r="B802" i="28"/>
  <c r="B804" i="28" s="1"/>
  <c r="B806" i="28" s="1"/>
  <c r="B808" i="28" s="1"/>
  <c r="B810" i="28" s="1"/>
  <c r="H794" i="28"/>
  <c r="H812" i="28" s="1"/>
  <c r="H830" i="28" s="1"/>
  <c r="B784" i="28"/>
  <c r="B786" i="28" s="1"/>
  <c r="B788" i="28" s="1"/>
  <c r="B790" i="28" s="1"/>
  <c r="B792" i="28" s="1"/>
  <c r="B765" i="28"/>
  <c r="B767" i="28" s="1"/>
  <c r="B769" i="28" s="1"/>
  <c r="B771" i="28" s="1"/>
  <c r="B773" i="28" s="1"/>
  <c r="B744" i="28"/>
  <c r="B746" i="28" s="1"/>
  <c r="B748" i="28" s="1"/>
  <c r="B750" i="28" s="1"/>
  <c r="B752" i="28" s="1"/>
  <c r="B754" i="28" s="1"/>
  <c r="H735" i="28"/>
  <c r="H756" i="28" s="1"/>
  <c r="B723" i="28"/>
  <c r="B725" i="28" s="1"/>
  <c r="B727" i="28" s="1"/>
  <c r="B729" i="28" s="1"/>
  <c r="B731" i="28" s="1"/>
  <c r="B733" i="28" s="1"/>
  <c r="B702" i="28"/>
  <c r="B704" i="28" s="1"/>
  <c r="B706" i="28" s="1"/>
  <c r="B708" i="28" s="1"/>
  <c r="B710" i="28" s="1"/>
  <c r="B712" i="28" s="1"/>
  <c r="J665" i="28"/>
  <c r="J661" i="28"/>
  <c r="B619" i="28"/>
  <c r="B620" i="28" s="1"/>
  <c r="B621" i="28" s="1"/>
  <c r="B622" i="28" s="1"/>
  <c r="B623" i="28" s="1"/>
  <c r="B624" i="28" s="1"/>
  <c r="B625" i="28" s="1"/>
  <c r="J874" i="28" l="1"/>
  <c r="J757" i="28"/>
  <c r="J776" i="28"/>
  <c r="J813" i="28"/>
  <c r="J715" i="28"/>
  <c r="J946" i="28"/>
  <c r="J886" i="28"/>
  <c r="F888" i="28" s="1"/>
  <c r="J11" i="31"/>
  <c r="J20" i="31"/>
  <c r="J46" i="31"/>
  <c r="J63" i="31"/>
  <c r="J66" i="31"/>
  <c r="K28" i="3" s="1"/>
  <c r="J920" i="28"/>
  <c r="F922" i="28" s="1"/>
  <c r="J900" i="28"/>
  <c r="J910" i="28"/>
  <c r="J933" i="28"/>
  <c r="F935" i="28" s="1"/>
  <c r="J857" i="28"/>
  <c r="J845" i="28"/>
  <c r="J831" i="28"/>
  <c r="J795" i="28"/>
  <c r="J736" i="28"/>
  <c r="J627" i="28"/>
  <c r="J610" i="28"/>
  <c r="J609" i="28"/>
  <c r="J608" i="28"/>
  <c r="J607" i="28"/>
  <c r="J606" i="28"/>
  <c r="J605" i="28"/>
  <c r="J604" i="28"/>
  <c r="J603" i="28"/>
  <c r="J602" i="28"/>
  <c r="J601" i="28"/>
  <c r="J600" i="28"/>
  <c r="J599" i="28"/>
  <c r="J598" i="28"/>
  <c r="J597" i="28"/>
  <c r="J596" i="28"/>
  <c r="J595" i="28"/>
  <c r="B595" i="28"/>
  <c r="B597" i="28" s="1"/>
  <c r="B599" i="28" s="1"/>
  <c r="B601" i="28" s="1"/>
  <c r="B603" i="28" s="1"/>
  <c r="B605" i="28" s="1"/>
  <c r="B607" i="28" s="1"/>
  <c r="B609" i="28" s="1"/>
  <c r="J594" i="28"/>
  <c r="J593" i="28"/>
  <c r="J585" i="28"/>
  <c r="J584" i="28"/>
  <c r="J583" i="28"/>
  <c r="J582" i="28"/>
  <c r="J581" i="28"/>
  <c r="J580" i="28"/>
  <c r="J579" i="28"/>
  <c r="J578" i="28"/>
  <c r="J577" i="28"/>
  <c r="J576" i="28"/>
  <c r="J575" i="28"/>
  <c r="J574" i="28"/>
  <c r="B574" i="28"/>
  <c r="B576" i="28" s="1"/>
  <c r="B578" i="28" s="1"/>
  <c r="B580" i="28" s="1"/>
  <c r="B582" i="28" s="1"/>
  <c r="B584" i="28" s="1"/>
  <c r="J573" i="28"/>
  <c r="J572" i="28"/>
  <c r="J562" i="28"/>
  <c r="J561" i="28"/>
  <c r="J560" i="28"/>
  <c r="J559" i="28"/>
  <c r="J558" i="28"/>
  <c r="J557" i="28"/>
  <c r="J556" i="28"/>
  <c r="J555" i="28"/>
  <c r="J554" i="28"/>
  <c r="J553" i="28"/>
  <c r="J552" i="28"/>
  <c r="J551" i="28"/>
  <c r="B551" i="28"/>
  <c r="B553" i="28" s="1"/>
  <c r="B555" i="28" s="1"/>
  <c r="B557" i="28" s="1"/>
  <c r="B559" i="28" s="1"/>
  <c r="B561" i="28" s="1"/>
  <c r="J550" i="28"/>
  <c r="J549" i="28"/>
  <c r="J535" i="28"/>
  <c r="J534" i="28"/>
  <c r="J533" i="28"/>
  <c r="J532" i="28"/>
  <c r="J531" i="28"/>
  <c r="J530" i="28"/>
  <c r="J529" i="28"/>
  <c r="J528" i="28"/>
  <c r="J527" i="28"/>
  <c r="J526" i="28"/>
  <c r="J525" i="28"/>
  <c r="J524" i="28"/>
  <c r="B524" i="28"/>
  <c r="B526" i="28" s="1"/>
  <c r="B528" i="28" s="1"/>
  <c r="B530" i="28" s="1"/>
  <c r="B532" i="28" s="1"/>
  <c r="B534" i="28" s="1"/>
  <c r="J523" i="28"/>
  <c r="J522" i="28"/>
  <c r="J513" i="28"/>
  <c r="J512" i="28"/>
  <c r="J515" i="28" s="1"/>
  <c r="J504" i="28"/>
  <c r="J503" i="28"/>
  <c r="J502" i="28"/>
  <c r="J501" i="28"/>
  <c r="J500" i="28"/>
  <c r="J499" i="28"/>
  <c r="J498" i="28"/>
  <c r="J497" i="28"/>
  <c r="J496" i="28"/>
  <c r="J495" i="28"/>
  <c r="J494" i="28"/>
  <c r="J493" i="28"/>
  <c r="B493" i="28"/>
  <c r="B495" i="28" s="1"/>
  <c r="B497" i="28" s="1"/>
  <c r="B499" i="28" s="1"/>
  <c r="B501" i="28" s="1"/>
  <c r="B503" i="28" s="1"/>
  <c r="J492" i="28"/>
  <c r="J491" i="28"/>
  <c r="J490" i="28"/>
  <c r="J489" i="28"/>
  <c r="J481" i="28"/>
  <c r="J480" i="28"/>
  <c r="J479" i="28"/>
  <c r="J478" i="28"/>
  <c r="J470" i="28"/>
  <c r="J469" i="28"/>
  <c r="J468" i="28"/>
  <c r="J467" i="28"/>
  <c r="J466" i="28"/>
  <c r="J465" i="28"/>
  <c r="J464" i="28"/>
  <c r="J463" i="28"/>
  <c r="J462" i="28"/>
  <c r="J461" i="28"/>
  <c r="J460" i="28"/>
  <c r="J459" i="28"/>
  <c r="J458" i="28"/>
  <c r="J457" i="28"/>
  <c r="J456" i="28"/>
  <c r="J455" i="28"/>
  <c r="B455" i="28"/>
  <c r="B457" i="28" s="1"/>
  <c r="B459" i="28" s="1"/>
  <c r="B461" i="28" s="1"/>
  <c r="B463" i="28" s="1"/>
  <c r="B465" i="28" s="1"/>
  <c r="B467" i="28" s="1"/>
  <c r="B469" i="28" s="1"/>
  <c r="J454" i="28"/>
  <c r="J453" i="28"/>
  <c r="J452" i="28"/>
  <c r="J451" i="28"/>
  <c r="J450" i="28"/>
  <c r="J449" i="28"/>
  <c r="J441" i="28"/>
  <c r="J440" i="28"/>
  <c r="J439" i="28"/>
  <c r="J438" i="28"/>
  <c r="J437" i="28"/>
  <c r="J436" i="28"/>
  <c r="J435" i="28"/>
  <c r="J434" i="28"/>
  <c r="B434" i="28"/>
  <c r="B435" i="28" s="1"/>
  <c r="B436" i="28" s="1"/>
  <c r="B437" i="28" s="1"/>
  <c r="B438" i="28" s="1"/>
  <c r="B439" i="28" s="1"/>
  <c r="B440" i="28" s="1"/>
  <c r="B441" i="28" s="1"/>
  <c r="J433" i="28"/>
  <c r="J432" i="28"/>
  <c r="J431" i="28"/>
  <c r="J423" i="28"/>
  <c r="J422" i="28"/>
  <c r="J421" i="28"/>
  <c r="J420" i="28"/>
  <c r="J419" i="28"/>
  <c r="J418" i="28"/>
  <c r="J417" i="28"/>
  <c r="J416" i="28"/>
  <c r="J415" i="28"/>
  <c r="J414" i="28"/>
  <c r="J413" i="28"/>
  <c r="J412" i="28"/>
  <c r="J411" i="28"/>
  <c r="J410" i="28"/>
  <c r="J409" i="28"/>
  <c r="J408" i="28"/>
  <c r="B408" i="28"/>
  <c r="B410" i="28" s="1"/>
  <c r="B412" i="28" s="1"/>
  <c r="B414" i="28" s="1"/>
  <c r="B416" i="28" s="1"/>
  <c r="B418" i="28" s="1"/>
  <c r="B420" i="28" s="1"/>
  <c r="B422" i="28" s="1"/>
  <c r="J407" i="28"/>
  <c r="J406" i="28"/>
  <c r="J405" i="28"/>
  <c r="J404" i="28"/>
  <c r="J403" i="28"/>
  <c r="J402" i="28"/>
  <c r="J401" i="28"/>
  <c r="J400" i="28"/>
  <c r="J399" i="28"/>
  <c r="J398" i="28"/>
  <c r="J425" i="28" l="1"/>
  <c r="J536" i="28"/>
  <c r="F538" i="28" s="1"/>
  <c r="J587" i="28"/>
  <c r="J612" i="28"/>
  <c r="J563" i="28"/>
  <c r="F565" i="28" s="1"/>
  <c r="J483" i="28"/>
  <c r="J506" i="28"/>
  <c r="J472" i="28"/>
  <c r="J443" i="28"/>
  <c r="J54" i="9"/>
  <c r="J57" i="9"/>
  <c r="J96" i="9"/>
  <c r="J153" i="9"/>
  <c r="J182" i="9"/>
  <c r="J191" i="9"/>
  <c r="J219" i="9"/>
  <c r="J297" i="9"/>
  <c r="J302" i="9"/>
  <c r="J447" i="9"/>
  <c r="J473" i="9"/>
  <c r="J390" i="28"/>
  <c r="J389" i="28"/>
  <c r="J388" i="28"/>
  <c r="J387" i="28"/>
  <c r="J386" i="28"/>
  <c r="J385" i="28"/>
  <c r="J384" i="28"/>
  <c r="J383" i="28"/>
  <c r="B383" i="28"/>
  <c r="B384" i="28" s="1"/>
  <c r="B385" i="28" s="1"/>
  <c r="B386" i="28" s="1"/>
  <c r="B387" i="28" s="1"/>
  <c r="B388" i="28" s="1"/>
  <c r="B389" i="28" s="1"/>
  <c r="B390" i="28" s="1"/>
  <c r="J382" i="28"/>
  <c r="J381" i="28"/>
  <c r="J380" i="28"/>
  <c r="J379" i="28"/>
  <c r="J378" i="28"/>
  <c r="J370" i="28"/>
  <c r="J369" i="28"/>
  <c r="J368" i="28"/>
  <c r="J367" i="28"/>
  <c r="J366" i="28"/>
  <c r="J365" i="28"/>
  <c r="J357" i="28"/>
  <c r="J356" i="28"/>
  <c r="J355" i="28"/>
  <c r="J354" i="28"/>
  <c r="J353" i="28"/>
  <c r="J352" i="28"/>
  <c r="J351" i="28"/>
  <c r="J350" i="28"/>
  <c r="J349" i="28"/>
  <c r="J348" i="28"/>
  <c r="J347" i="28"/>
  <c r="J346" i="28"/>
  <c r="J338" i="28"/>
  <c r="J337" i="28"/>
  <c r="J336" i="28"/>
  <c r="J335" i="28"/>
  <c r="J334" i="28"/>
  <c r="J333" i="28"/>
  <c r="J332" i="28"/>
  <c r="J331" i="28"/>
  <c r="J330" i="28"/>
  <c r="J329" i="28"/>
  <c r="J328" i="28"/>
  <c r="J327" i="28"/>
  <c r="J319" i="28"/>
  <c r="J318" i="28"/>
  <c r="J317" i="28"/>
  <c r="J316" i="28"/>
  <c r="J315" i="28"/>
  <c r="J314" i="28"/>
  <c r="J313" i="28"/>
  <c r="J312" i="28"/>
  <c r="J311" i="28"/>
  <c r="J310" i="28"/>
  <c r="J294" i="28"/>
  <c r="J293" i="28"/>
  <c r="J292" i="28"/>
  <c r="J291" i="28"/>
  <c r="J290" i="28"/>
  <c r="J289" i="28"/>
  <c r="J288" i="28"/>
  <c r="J287" i="28"/>
  <c r="J286" i="28"/>
  <c r="J285" i="28"/>
  <c r="J284" i="28"/>
  <c r="J283" i="28"/>
  <c r="J282" i="28"/>
  <c r="J281" i="28"/>
  <c r="J280" i="28"/>
  <c r="J279" i="28"/>
  <c r="J278" i="28"/>
  <c r="J277" i="28"/>
  <c r="J276" i="28"/>
  <c r="J275" i="28"/>
  <c r="J274" i="28"/>
  <c r="J273" i="28"/>
  <c r="J272" i="28"/>
  <c r="J271" i="28"/>
  <c r="J270" i="28"/>
  <c r="J269" i="28"/>
  <c r="J268" i="28"/>
  <c r="J267" i="28"/>
  <c r="J266" i="28"/>
  <c r="J265" i="28"/>
  <c r="J264" i="28"/>
  <c r="J263" i="28"/>
  <c r="J262" i="28"/>
  <c r="J261" i="28"/>
  <c r="J260" i="28"/>
  <c r="J259" i="28"/>
  <c r="J258" i="28"/>
  <c r="J257" i="28"/>
  <c r="J256" i="28"/>
  <c r="J255" i="28"/>
  <c r="J254" i="28"/>
  <c r="J253" i="28"/>
  <c r="J252" i="28"/>
  <c r="J251" i="28"/>
  <c r="J250" i="28"/>
  <c r="J249" i="28"/>
  <c r="J248" i="28"/>
  <c r="J247" i="28"/>
  <c r="B247" i="28"/>
  <c r="B251" i="28" s="1"/>
  <c r="B255" i="28" s="1"/>
  <c r="B257" i="28" s="1"/>
  <c r="B261" i="28" s="1"/>
  <c r="B263" i="28" s="1"/>
  <c r="B264" i="28" s="1"/>
  <c r="B267" i="28" s="1"/>
  <c r="B270" i="28" s="1"/>
  <c r="B272" i="28" s="1"/>
  <c r="B279" i="28" s="1"/>
  <c r="B282" i="28" s="1"/>
  <c r="B287" i="28" s="1"/>
  <c r="B291" i="28" s="1"/>
  <c r="J246" i="28"/>
  <c r="J245" i="28"/>
  <c r="J244" i="28"/>
  <c r="J243" i="28"/>
  <c r="J236" i="28"/>
  <c r="J230" i="28"/>
  <c r="J224" i="28"/>
  <c r="J218" i="28"/>
  <c r="J211" i="28"/>
  <c r="B211" i="28"/>
  <c r="J210" i="28"/>
  <c r="J202" i="28"/>
  <c r="J201" i="28"/>
  <c r="J200" i="28"/>
  <c r="J199" i="28"/>
  <c r="J198" i="28"/>
  <c r="B198" i="28"/>
  <c r="B199" i="28" s="1"/>
  <c r="B200" i="28" s="1"/>
  <c r="B201" i="28" s="1"/>
  <c r="B202" i="28" s="1"/>
  <c r="J197" i="28"/>
  <c r="J189" i="28"/>
  <c r="J188" i="28"/>
  <c r="J180" i="28"/>
  <c r="J179" i="28"/>
  <c r="J178" i="28"/>
  <c r="J177" i="28"/>
  <c r="J176" i="28"/>
  <c r="J175" i="28"/>
  <c r="J174" i="28"/>
  <c r="J173" i="28"/>
  <c r="J172" i="28"/>
  <c r="J171" i="28"/>
  <c r="J170" i="28"/>
  <c r="J169" i="28"/>
  <c r="J168" i="28"/>
  <c r="J167" i="28"/>
  <c r="J166" i="28"/>
  <c r="J165" i="28"/>
  <c r="J164" i="28"/>
  <c r="J163" i="28"/>
  <c r="J162" i="28"/>
  <c r="J161" i="28"/>
  <c r="J160" i="28"/>
  <c r="J159" i="28"/>
  <c r="J158" i="28"/>
  <c r="J157" i="28"/>
  <c r="J156" i="28"/>
  <c r="J155" i="28"/>
  <c r="J154" i="28"/>
  <c r="J153" i="28"/>
  <c r="J152" i="28"/>
  <c r="J151" i="28"/>
  <c r="J150" i="28"/>
  <c r="J149" i="28"/>
  <c r="J148" i="28"/>
  <c r="J147" i="28"/>
  <c r="J146" i="28"/>
  <c r="J145" i="28"/>
  <c r="J144" i="28"/>
  <c r="J143" i="28"/>
  <c r="J142" i="28"/>
  <c r="J141" i="28"/>
  <c r="J140" i="28"/>
  <c r="J139" i="28"/>
  <c r="J138" i="28"/>
  <c r="J137" i="28"/>
  <c r="J136" i="28"/>
  <c r="J135" i="28"/>
  <c r="J134" i="28"/>
  <c r="J133" i="28"/>
  <c r="J132" i="28"/>
  <c r="J131" i="28"/>
  <c r="J130" i="28"/>
  <c r="J129" i="28"/>
  <c r="J128" i="28"/>
  <c r="J127" i="28"/>
  <c r="J126" i="28"/>
  <c r="J125" i="28"/>
  <c r="J124" i="28"/>
  <c r="J123" i="28"/>
  <c r="J122" i="28"/>
  <c r="J121" i="28"/>
  <c r="J120" i="28"/>
  <c r="J119" i="28"/>
  <c r="J118" i="28"/>
  <c r="J117" i="28"/>
  <c r="J116" i="28"/>
  <c r="J115" i="28"/>
  <c r="J114" i="28"/>
  <c r="J113" i="28"/>
  <c r="J112" i="28"/>
  <c r="J111" i="28"/>
  <c r="B111" i="28"/>
  <c r="B113" i="28" s="1"/>
  <c r="B115" i="28" s="1"/>
  <c r="B117" i="28" s="1"/>
  <c r="B119" i="28" s="1"/>
  <c r="B121" i="28" s="1"/>
  <c r="B123" i="28" s="1"/>
  <c r="B125" i="28" s="1"/>
  <c r="B127" i="28" s="1"/>
  <c r="B129" i="28" s="1"/>
  <c r="B131" i="28" s="1"/>
  <c r="B133" i="28" s="1"/>
  <c r="B135" i="28" s="1"/>
  <c r="B137" i="28" s="1"/>
  <c r="B139" i="28" s="1"/>
  <c r="B141" i="28" s="1"/>
  <c r="B143" i="28" s="1"/>
  <c r="B145" i="28" s="1"/>
  <c r="B147" i="28" s="1"/>
  <c r="B149" i="28" s="1"/>
  <c r="B151" i="28" s="1"/>
  <c r="B153" i="28" s="1"/>
  <c r="B155" i="28" s="1"/>
  <c r="B157" i="28" s="1"/>
  <c r="B159" i="28" s="1"/>
  <c r="B161" i="28" s="1"/>
  <c r="B163" i="28" s="1"/>
  <c r="B165" i="28" s="1"/>
  <c r="B167" i="28" s="1"/>
  <c r="B169" i="28" s="1"/>
  <c r="B171" i="28" s="1"/>
  <c r="B173" i="28" s="1"/>
  <c r="B175" i="28" s="1"/>
  <c r="B177" i="28" s="1"/>
  <c r="B179" i="28" s="1"/>
  <c r="J110" i="28"/>
  <c r="J109" i="28"/>
  <c r="J101" i="28"/>
  <c r="J100" i="28"/>
  <c r="J99" i="28"/>
  <c r="J98" i="28"/>
  <c r="J97" i="28"/>
  <c r="J96" i="28"/>
  <c r="J95" i="28"/>
  <c r="J94" i="28"/>
  <c r="J93" i="28"/>
  <c r="J92" i="28"/>
  <c r="J91" i="28"/>
  <c r="J90" i="28"/>
  <c r="J89" i="28"/>
  <c r="J88" i="28"/>
  <c r="J87" i="28"/>
  <c r="J86" i="28"/>
  <c r="J85" i="28"/>
  <c r="J84" i="28"/>
  <c r="J83" i="28"/>
  <c r="J82" i="28"/>
  <c r="J81" i="28"/>
  <c r="J80" i="28"/>
  <c r="J79" i="28"/>
  <c r="J78" i="28"/>
  <c r="J77" i="28"/>
  <c r="J76" i="28"/>
  <c r="J75" i="28"/>
  <c r="J74" i="28"/>
  <c r="J73" i="28"/>
  <c r="J72" i="28"/>
  <c r="J71" i="28"/>
  <c r="J70" i="28"/>
  <c r="J69" i="28"/>
  <c r="J68" i="28"/>
  <c r="J67" i="28"/>
  <c r="J66" i="28"/>
  <c r="J65" i="28"/>
  <c r="J64" i="28"/>
  <c r="B64" i="28"/>
  <c r="B66" i="28" s="1"/>
  <c r="B68" i="28" s="1"/>
  <c r="B70" i="28" s="1"/>
  <c r="B72" i="28" s="1"/>
  <c r="B74" i="28" s="1"/>
  <c r="B76" i="28" s="1"/>
  <c r="B78" i="28" s="1"/>
  <c r="B80" i="28" s="1"/>
  <c r="B82" i="28" s="1"/>
  <c r="B84" i="28" s="1"/>
  <c r="B86" i="28" s="1"/>
  <c r="B88" i="28" s="1"/>
  <c r="B90" i="28" s="1"/>
  <c r="B92" i="28" s="1"/>
  <c r="B94" i="28" s="1"/>
  <c r="B96" i="28" s="1"/>
  <c r="B98" i="28" s="1"/>
  <c r="B100" i="28" s="1"/>
  <c r="J63" i="28"/>
  <c r="J62" i="28"/>
  <c r="J51" i="28"/>
  <c r="J50" i="28"/>
  <c r="J49" i="28"/>
  <c r="J48" i="28"/>
  <c r="J47" i="28"/>
  <c r="J46" i="28"/>
  <c r="J45" i="28"/>
  <c r="J44" i="28"/>
  <c r="J43" i="28"/>
  <c r="J42" i="28"/>
  <c r="J41" i="28"/>
  <c r="J40" i="28"/>
  <c r="J39" i="28"/>
  <c r="J38" i="28"/>
  <c r="J37" i="28"/>
  <c r="J36" i="28"/>
  <c r="J35" i="28"/>
  <c r="J34" i="28"/>
  <c r="J33" i="28"/>
  <c r="J32" i="28"/>
  <c r="J31" i="28"/>
  <c r="J30" i="28"/>
  <c r="J29" i="28"/>
  <c r="J28" i="28"/>
  <c r="J27" i="28"/>
  <c r="J26" i="28"/>
  <c r="J25" i="28"/>
  <c r="J24" i="28"/>
  <c r="J23" i="28"/>
  <c r="J22" i="28"/>
  <c r="J21" i="28"/>
  <c r="J20" i="28"/>
  <c r="J19" i="28"/>
  <c r="J18" i="28"/>
  <c r="J17" i="28"/>
  <c r="J16" i="28"/>
  <c r="J15" i="28"/>
  <c r="J14" i="28"/>
  <c r="B14" i="28"/>
  <c r="B16" i="28" s="1"/>
  <c r="B18" i="28" s="1"/>
  <c r="B20" i="28" s="1"/>
  <c r="B22" i="28" s="1"/>
  <c r="B24" i="28" s="1"/>
  <c r="B26" i="28" s="1"/>
  <c r="B28" i="28" s="1"/>
  <c r="B30" i="28" s="1"/>
  <c r="B32" i="28" s="1"/>
  <c r="B34" i="28" s="1"/>
  <c r="B36" i="28" s="1"/>
  <c r="B38" i="28" s="1"/>
  <c r="B40" i="28" s="1"/>
  <c r="B42" i="28" s="1"/>
  <c r="B44" i="28" s="1"/>
  <c r="B46" i="28" s="1"/>
  <c r="B48" i="28" s="1"/>
  <c r="B50" i="28" s="1"/>
  <c r="J13" i="28"/>
  <c r="J12" i="28"/>
  <c r="J326" i="27"/>
  <c r="J325" i="27"/>
  <c r="J324" i="27"/>
  <c r="J323" i="27"/>
  <c r="J322" i="27"/>
  <c r="J321" i="27"/>
  <c r="J320" i="27"/>
  <c r="J319" i="27"/>
  <c r="J318" i="27"/>
  <c r="J317" i="27"/>
  <c r="J316" i="27"/>
  <c r="J315" i="27"/>
  <c r="J314" i="27"/>
  <c r="J313" i="27"/>
  <c r="J312" i="27"/>
  <c r="J311" i="27"/>
  <c r="J310" i="27"/>
  <c r="J309" i="27"/>
  <c r="J308" i="27"/>
  <c r="J307" i="27"/>
  <c r="J306" i="27"/>
  <c r="J305" i="27"/>
  <c r="J304" i="27"/>
  <c r="J303" i="27"/>
  <c r="J302" i="27"/>
  <c r="J301" i="27"/>
  <c r="J300" i="27"/>
  <c r="J299" i="27"/>
  <c r="J298" i="27"/>
  <c r="J297" i="27"/>
  <c r="J296" i="27"/>
  <c r="J295" i="27"/>
  <c r="J294" i="27"/>
  <c r="J293" i="27"/>
  <c r="J292" i="27"/>
  <c r="J291" i="27"/>
  <c r="B291" i="27"/>
  <c r="B293" i="27" s="1"/>
  <c r="B295" i="27" s="1"/>
  <c r="B297" i="27" s="1"/>
  <c r="B299" i="27" s="1"/>
  <c r="B301" i="27" s="1"/>
  <c r="B303" i="27" s="1"/>
  <c r="B305" i="27" s="1"/>
  <c r="B307" i="27" s="1"/>
  <c r="B309" i="27" s="1"/>
  <c r="B311" i="27" s="1"/>
  <c r="B313" i="27" s="1"/>
  <c r="B315" i="27" s="1"/>
  <c r="B317" i="27" s="1"/>
  <c r="B319" i="27" s="1"/>
  <c r="B321" i="27" s="1"/>
  <c r="B323" i="27" s="1"/>
  <c r="B325" i="27" s="1"/>
  <c r="J290" i="27"/>
  <c r="J289" i="27"/>
  <c r="J281" i="27"/>
  <c r="J280" i="27"/>
  <c r="J279" i="27"/>
  <c r="J278" i="27"/>
  <c r="J277" i="27"/>
  <c r="J276" i="27"/>
  <c r="J275" i="27"/>
  <c r="J274" i="27"/>
  <c r="J273" i="27"/>
  <c r="J272" i="27"/>
  <c r="J271" i="27"/>
  <c r="J270" i="27"/>
  <c r="J269" i="27"/>
  <c r="J268" i="27"/>
  <c r="J267" i="27"/>
  <c r="J266" i="27"/>
  <c r="J265" i="27"/>
  <c r="J264" i="27"/>
  <c r="J263" i="27"/>
  <c r="J262" i="27"/>
  <c r="J261" i="27"/>
  <c r="J260" i="27"/>
  <c r="J259" i="27"/>
  <c r="J258" i="27"/>
  <c r="J257" i="27"/>
  <c r="J256" i="27"/>
  <c r="J255" i="27"/>
  <c r="J254" i="27"/>
  <c r="J253" i="27"/>
  <c r="J252" i="27"/>
  <c r="J251" i="27"/>
  <c r="J250" i="27"/>
  <c r="J249" i="27"/>
  <c r="J248" i="27"/>
  <c r="J247" i="27"/>
  <c r="J246" i="27"/>
  <c r="B246" i="27"/>
  <c r="B248" i="27" s="1"/>
  <c r="B250" i="27" s="1"/>
  <c r="B252" i="27" s="1"/>
  <c r="B254" i="27" s="1"/>
  <c r="B256" i="27" s="1"/>
  <c r="B258" i="27" s="1"/>
  <c r="B260" i="27" s="1"/>
  <c r="B262" i="27" s="1"/>
  <c r="B264" i="27" s="1"/>
  <c r="B266" i="27" s="1"/>
  <c r="B268" i="27" s="1"/>
  <c r="B270" i="27" s="1"/>
  <c r="B272" i="27" s="1"/>
  <c r="B274" i="27" s="1"/>
  <c r="B276" i="27" s="1"/>
  <c r="B278" i="27" s="1"/>
  <c r="B280" i="27" s="1"/>
  <c r="J245" i="27"/>
  <c r="J244"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B199" i="27"/>
  <c r="B201" i="27" s="1"/>
  <c r="B203" i="27" s="1"/>
  <c r="B205" i="27" s="1"/>
  <c r="B207" i="27" s="1"/>
  <c r="B209" i="27" s="1"/>
  <c r="B211" i="27" s="1"/>
  <c r="B213" i="27" s="1"/>
  <c r="B215" i="27" s="1"/>
  <c r="B217" i="27" s="1"/>
  <c r="B219" i="27" s="1"/>
  <c r="B221" i="27" s="1"/>
  <c r="B223" i="27" s="1"/>
  <c r="B225" i="27" s="1"/>
  <c r="B227" i="27" s="1"/>
  <c r="B229" i="27" s="1"/>
  <c r="B231" i="27" s="1"/>
  <c r="B233" i="27" s="1"/>
  <c r="B235" i="27" s="1"/>
  <c r="J198" i="27"/>
  <c r="J197" i="27"/>
  <c r="J189" i="27"/>
  <c r="J188" i="27"/>
  <c r="J187" i="27"/>
  <c r="J186" i="27"/>
  <c r="J185" i="27"/>
  <c r="J184" i="27"/>
  <c r="J183" i="27"/>
  <c r="J182" i="27"/>
  <c r="J181" i="27"/>
  <c r="J180" i="27"/>
  <c r="B180" i="27"/>
  <c r="B182" i="27" s="1"/>
  <c r="B184" i="27" s="1"/>
  <c r="B186" i="27" s="1"/>
  <c r="B188" i="27" s="1"/>
  <c r="J179" i="27"/>
  <c r="J178" i="27"/>
  <c r="J170" i="27"/>
  <c r="J169" i="27"/>
  <c r="J168" i="27"/>
  <c r="J167" i="27"/>
  <c r="J166" i="27"/>
  <c r="J165" i="27"/>
  <c r="J164" i="27"/>
  <c r="J163" i="27"/>
  <c r="J162" i="27"/>
  <c r="J161" i="27"/>
  <c r="J160" i="27"/>
  <c r="J159" i="27"/>
  <c r="J158" i="27"/>
  <c r="J157" i="27"/>
  <c r="J156" i="27"/>
  <c r="J155" i="27"/>
  <c r="J154" i="27"/>
  <c r="J153" i="27"/>
  <c r="J152" i="27"/>
  <c r="J151" i="27"/>
  <c r="J150" i="27"/>
  <c r="J149" i="27"/>
  <c r="J148" i="27"/>
  <c r="J147" i="27"/>
  <c r="J146" i="27"/>
  <c r="J145" i="27"/>
  <c r="J144" i="27"/>
  <c r="J143" i="27"/>
  <c r="J142" i="27"/>
  <c r="J141" i="27"/>
  <c r="J140" i="27"/>
  <c r="J139" i="27"/>
  <c r="J138" i="27"/>
  <c r="J137" i="27"/>
  <c r="J136" i="27"/>
  <c r="J135" i="27"/>
  <c r="J134" i="27"/>
  <c r="J133" i="27"/>
  <c r="B133" i="27"/>
  <c r="B135" i="27" s="1"/>
  <c r="B137" i="27" s="1"/>
  <c r="B139" i="27" s="1"/>
  <c r="B141" i="27" s="1"/>
  <c r="B143" i="27" s="1"/>
  <c r="B145" i="27" s="1"/>
  <c r="B147" i="27" s="1"/>
  <c r="B149" i="27" s="1"/>
  <c r="B151" i="27" s="1"/>
  <c r="B153" i="27" s="1"/>
  <c r="B155" i="27" s="1"/>
  <c r="B157" i="27" s="1"/>
  <c r="B159" i="27" s="1"/>
  <c r="B161" i="27" s="1"/>
  <c r="B163" i="27" s="1"/>
  <c r="B165" i="27" s="1"/>
  <c r="B167" i="27" s="1"/>
  <c r="B169" i="27" s="1"/>
  <c r="J132" i="27"/>
  <c r="J131" i="27"/>
  <c r="J123" i="27"/>
  <c r="J122" i="27"/>
  <c r="J121" i="27"/>
  <c r="J120" i="27"/>
  <c r="B120" i="27"/>
  <c r="B122" i="27" s="1"/>
  <c r="J119" i="27"/>
  <c r="J118" i="27"/>
  <c r="J108" i="27"/>
  <c r="J107" i="27"/>
  <c r="J106" i="27"/>
  <c r="J105" i="27"/>
  <c r="B105" i="27"/>
  <c r="B107" i="27" s="1"/>
  <c r="J104" i="27"/>
  <c r="J103"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B58" i="27"/>
  <c r="B60" i="27" s="1"/>
  <c r="B62" i="27" s="1"/>
  <c r="B64" i="27" s="1"/>
  <c r="B66" i="27" s="1"/>
  <c r="B68" i="27" s="1"/>
  <c r="B70" i="27" s="1"/>
  <c r="B72" i="27" s="1"/>
  <c r="B74" i="27" s="1"/>
  <c r="B76" i="27" s="1"/>
  <c r="B78" i="27" s="1"/>
  <c r="B80" i="27" s="1"/>
  <c r="B82" i="27" s="1"/>
  <c r="B84" i="27" s="1"/>
  <c r="B86" i="27" s="1"/>
  <c r="B88" i="27" s="1"/>
  <c r="B90" i="27" s="1"/>
  <c r="B92" i="27" s="1"/>
  <c r="B94" i="27" s="1"/>
  <c r="J57" i="27"/>
  <c r="J56" i="27"/>
  <c r="J48" i="27"/>
  <c r="J47" i="27"/>
  <c r="J46" i="27"/>
  <c r="J45" i="27"/>
  <c r="J44" i="27"/>
  <c r="J43" i="27"/>
  <c r="J42" i="27"/>
  <c r="J41" i="27"/>
  <c r="J40" i="27"/>
  <c r="J39" i="27"/>
  <c r="J38" i="27"/>
  <c r="J37" i="27"/>
  <c r="J36" i="27"/>
  <c r="J35" i="27"/>
  <c r="J34" i="27"/>
  <c r="J33" i="27"/>
  <c r="J32" i="27"/>
  <c r="J31" i="27"/>
  <c r="J30" i="27"/>
  <c r="J29" i="27"/>
  <c r="J28" i="27"/>
  <c r="J27" i="27"/>
  <c r="J26" i="27"/>
  <c r="J25" i="27"/>
  <c r="J24" i="27"/>
  <c r="J23" i="27"/>
  <c r="J22" i="27"/>
  <c r="J21" i="27"/>
  <c r="J20" i="27"/>
  <c r="J19" i="27"/>
  <c r="J18" i="27"/>
  <c r="J17" i="27"/>
  <c r="J16" i="27"/>
  <c r="J15" i="27"/>
  <c r="J14" i="27"/>
  <c r="J13" i="27"/>
  <c r="J12" i="27"/>
  <c r="J11" i="27"/>
  <c r="J10" i="27"/>
  <c r="J9" i="27"/>
  <c r="B9" i="27"/>
  <c r="B11" i="27" s="1"/>
  <c r="B13" i="27" s="1"/>
  <c r="B15" i="27" s="1"/>
  <c r="B17" i="27" s="1"/>
  <c r="B19" i="27" s="1"/>
  <c r="B21" i="27" s="1"/>
  <c r="B23" i="27" s="1"/>
  <c r="B25" i="27" s="1"/>
  <c r="B27" i="27" s="1"/>
  <c r="B29" i="27" s="1"/>
  <c r="B31" i="27" s="1"/>
  <c r="B33" i="27" s="1"/>
  <c r="B35" i="27" s="1"/>
  <c r="B37" i="27" s="1"/>
  <c r="B39" i="27" s="1"/>
  <c r="B41" i="27" s="1"/>
  <c r="B43" i="27" s="1"/>
  <c r="B45" i="27" s="1"/>
  <c r="B47" i="27" s="1"/>
  <c r="J8" i="27"/>
  <c r="J7" i="27"/>
  <c r="J299" i="28" l="1"/>
  <c r="J50" i="27"/>
  <c r="J283" i="27"/>
  <c r="J372" i="28"/>
  <c r="J321" i="28"/>
  <c r="J392" i="28"/>
  <c r="J359" i="28"/>
  <c r="J340" i="28"/>
  <c r="J213" i="28"/>
  <c r="J204" i="28"/>
  <c r="J191" i="28"/>
  <c r="J182" i="28"/>
  <c r="J103" i="28"/>
  <c r="J53" i="28"/>
  <c r="J328" i="27"/>
  <c r="J238" i="27"/>
  <c r="J191" i="27"/>
  <c r="J172" i="27"/>
  <c r="J125" i="27"/>
  <c r="J109" i="27"/>
  <c r="F111" i="27" s="1"/>
  <c r="J97" i="27"/>
  <c r="J11" i="10" l="1"/>
  <c r="J7" i="10"/>
  <c r="F556" i="9"/>
  <c r="J556" i="9" s="1"/>
  <c r="F555" i="9"/>
  <c r="J555" i="9" s="1"/>
  <c r="F538" i="9"/>
  <c r="J538" i="9" s="1"/>
  <c r="F537" i="9"/>
  <c r="J537" i="9" s="1"/>
  <c r="F519" i="9"/>
  <c r="J519" i="9" s="1"/>
  <c r="F518" i="9"/>
  <c r="J518" i="9" s="1"/>
  <c r="J292" i="9"/>
  <c r="J291" i="9"/>
  <c r="F214" i="9"/>
  <c r="F147" i="9"/>
  <c r="J147" i="9" s="1"/>
  <c r="F146" i="9"/>
  <c r="J146" i="9" s="1"/>
  <c r="F90" i="9"/>
  <c r="J90" i="9" s="1"/>
  <c r="F89" i="9"/>
  <c r="J89" i="9" s="1"/>
  <c r="F50" i="9"/>
  <c r="J50" i="9" s="1"/>
  <c r="F49" i="9"/>
  <c r="J49" i="9" s="1"/>
  <c r="F48" i="9"/>
  <c r="J48" i="9" s="1"/>
  <c r="F213" i="25"/>
  <c r="J213" i="25" s="1"/>
  <c r="F212" i="25"/>
  <c r="J212" i="25" s="1"/>
  <c r="F194" i="25"/>
  <c r="J194" i="25" s="1"/>
  <c r="F193" i="25"/>
  <c r="J193" i="25" s="1"/>
  <c r="F192" i="25"/>
  <c r="J192" i="25" s="1"/>
  <c r="F191" i="25"/>
  <c r="J191" i="25" s="1"/>
  <c r="F183" i="25"/>
  <c r="J183" i="25" s="1"/>
  <c r="F182" i="25"/>
  <c r="J182" i="25" s="1"/>
  <c r="F118" i="25"/>
  <c r="J118" i="25" s="1"/>
  <c r="F107" i="25"/>
  <c r="J107" i="25" s="1"/>
  <c r="F85" i="25"/>
  <c r="J85" i="25" s="1"/>
  <c r="F63" i="25"/>
  <c r="J63" i="25" s="1"/>
  <c r="F41" i="25"/>
  <c r="J41" i="25" s="1"/>
  <c r="F19" i="25"/>
  <c r="J19" i="25" s="1"/>
  <c r="G614" i="19"/>
  <c r="G613" i="19"/>
  <c r="G612" i="19"/>
  <c r="G611" i="19"/>
  <c r="G452" i="19"/>
  <c r="G451" i="19"/>
  <c r="G450" i="19"/>
  <c r="G446" i="19"/>
  <c r="G445" i="19"/>
  <c r="G444" i="19"/>
  <c r="G449" i="19"/>
  <c r="G448" i="19"/>
  <c r="G447" i="19"/>
  <c r="G443" i="19"/>
  <c r="G442" i="19"/>
  <c r="G441" i="19"/>
  <c r="G125" i="19"/>
  <c r="G124" i="19"/>
  <c r="F678" i="19"/>
  <c r="F677" i="19"/>
  <c r="F676" i="19"/>
  <c r="F675" i="19"/>
  <c r="F674" i="19"/>
  <c r="F673" i="19"/>
  <c r="F672" i="19"/>
  <c r="F671" i="19"/>
  <c r="F670" i="19"/>
  <c r="F669" i="19"/>
  <c r="F668" i="19"/>
  <c r="F667" i="19"/>
  <c r="F659" i="19"/>
  <c r="F658" i="19"/>
  <c r="F648" i="19"/>
  <c r="F647" i="19"/>
  <c r="F657" i="19"/>
  <c r="F656" i="19"/>
  <c r="F646" i="19"/>
  <c r="F645" i="19"/>
  <c r="F634" i="19"/>
  <c r="F633" i="19"/>
  <c r="F632" i="19"/>
  <c r="F631" i="19"/>
  <c r="F630" i="19"/>
  <c r="F629" i="19"/>
  <c r="F628" i="19"/>
  <c r="F627" i="19"/>
  <c r="F626" i="19"/>
  <c r="F625" i="19"/>
  <c r="F624" i="19"/>
  <c r="F623" i="19"/>
  <c r="G67" i="19"/>
  <c r="G68" i="19"/>
  <c r="G69" i="19"/>
  <c r="G70" i="19"/>
  <c r="J196" i="25" l="1"/>
  <c r="K678" i="19"/>
  <c r="K677" i="19"/>
  <c r="K676" i="19"/>
  <c r="K675" i="19"/>
  <c r="K674" i="19"/>
  <c r="K673" i="19"/>
  <c r="K659" i="19"/>
  <c r="K658" i="19"/>
  <c r="K648" i="19"/>
  <c r="K647" i="19"/>
  <c r="K634" i="19"/>
  <c r="K633" i="19"/>
  <c r="K632" i="19"/>
  <c r="K631" i="19"/>
  <c r="K630" i="19"/>
  <c r="K629" i="19"/>
  <c r="L614" i="19"/>
  <c r="K614" i="19"/>
  <c r="L613" i="19"/>
  <c r="K613" i="19"/>
  <c r="L612" i="19"/>
  <c r="K612" i="19"/>
  <c r="L611" i="19"/>
  <c r="K611" i="19"/>
  <c r="L452" i="19"/>
  <c r="K452" i="19"/>
  <c r="L451" i="19"/>
  <c r="K451" i="19"/>
  <c r="L450" i="19"/>
  <c r="K450" i="19"/>
  <c r="L449" i="19"/>
  <c r="K449" i="19"/>
  <c r="L448" i="19"/>
  <c r="K448" i="19"/>
  <c r="L447" i="19"/>
  <c r="K447" i="19"/>
  <c r="L446" i="19"/>
  <c r="K446" i="19"/>
  <c r="L445" i="19"/>
  <c r="K445" i="19"/>
  <c r="L444" i="19"/>
  <c r="K444" i="19"/>
  <c r="L443" i="19"/>
  <c r="K443" i="19"/>
  <c r="L442" i="19"/>
  <c r="K442" i="19"/>
  <c r="L441" i="19"/>
  <c r="K441" i="19"/>
  <c r="K125" i="19"/>
  <c r="K124" i="19"/>
  <c r="K70" i="19"/>
  <c r="K69" i="19"/>
  <c r="K68" i="19"/>
  <c r="K67" i="19"/>
  <c r="F44" i="18"/>
  <c r="J44" i="18" s="1"/>
  <c r="F43" i="18"/>
  <c r="J43" i="18" s="1"/>
  <c r="F109" i="23"/>
  <c r="J109" i="23" s="1"/>
  <c r="F108" i="23"/>
  <c r="J108" i="23" s="1"/>
  <c r="F107" i="23"/>
  <c r="J107" i="23" s="1"/>
  <c r="F106" i="23"/>
  <c r="J106" i="23" s="1"/>
  <c r="J304" i="13"/>
  <c r="F207" i="11"/>
  <c r="F182" i="11"/>
  <c r="F181" i="11"/>
  <c r="J117" i="11"/>
  <c r="F335" i="13"/>
  <c r="F334" i="13"/>
  <c r="F333" i="13"/>
  <c r="F332" i="13"/>
  <c r="F331" i="13"/>
  <c r="F330" i="13"/>
  <c r="F329" i="13"/>
  <c r="F328" i="13"/>
  <c r="F325" i="13"/>
  <c r="F324" i="13"/>
  <c r="F327" i="13"/>
  <c r="F326" i="13"/>
  <c r="F85" i="13"/>
  <c r="F86" i="13"/>
  <c r="F87" i="13"/>
  <c r="F88" i="13"/>
  <c r="F89" i="13"/>
  <c r="F90" i="13"/>
  <c r="F409" i="11"/>
  <c r="F408" i="11"/>
  <c r="F334" i="11"/>
  <c r="F333" i="11"/>
  <c r="F332" i="11"/>
  <c r="F331" i="11"/>
  <c r="F371" i="11"/>
  <c r="F370" i="11"/>
  <c r="F369" i="11"/>
  <c r="F368" i="11"/>
  <c r="F272" i="11"/>
  <c r="F271" i="11"/>
  <c r="F206" i="11"/>
  <c r="F205" i="11"/>
  <c r="F208" i="11"/>
  <c r="F90" i="11"/>
  <c r="J90" i="11" s="1"/>
  <c r="F89" i="11"/>
  <c r="F65" i="11"/>
  <c r="F64" i="11"/>
  <c r="H382" i="11"/>
  <c r="J335" i="13" l="1"/>
  <c r="N335" i="13" s="1"/>
  <c r="J334" i="13"/>
  <c r="N334" i="13" s="1"/>
  <c r="J333" i="13"/>
  <c r="J332" i="13"/>
  <c r="J331" i="13"/>
  <c r="N331" i="13" s="1"/>
  <c r="J330" i="13"/>
  <c r="N330" i="13" s="1"/>
  <c r="J285" i="13" l="1"/>
  <c r="J290" i="13"/>
  <c r="J289" i="13"/>
  <c r="J288" i="13"/>
  <c r="J287" i="13"/>
  <c r="J286" i="13"/>
  <c r="J90" i="13"/>
  <c r="J89" i="13"/>
  <c r="J88" i="13"/>
  <c r="J87" i="13"/>
  <c r="J86" i="13"/>
  <c r="J85" i="13"/>
  <c r="J409" i="11"/>
  <c r="J408" i="11"/>
  <c r="J371" i="11"/>
  <c r="J370" i="11"/>
  <c r="J369" i="11"/>
  <c r="J368" i="11"/>
  <c r="J334" i="11"/>
  <c r="J333" i="11"/>
  <c r="J332" i="11"/>
  <c r="J331" i="11"/>
  <c r="J272" i="11"/>
  <c r="J271" i="11"/>
  <c r="J208" i="11"/>
  <c r="J207" i="11"/>
  <c r="J182" i="11"/>
  <c r="J181" i="11"/>
  <c r="J291" i="13" l="1"/>
  <c r="J89" i="11"/>
  <c r="J65" i="11"/>
  <c r="J64" i="11"/>
  <c r="G42" i="42"/>
  <c r="G41" i="42"/>
  <c r="G40" i="42"/>
  <c r="G39" i="42"/>
  <c r="G38" i="42"/>
  <c r="G37" i="42"/>
  <c r="G36" i="42"/>
  <c r="G35" i="42"/>
  <c r="G34" i="42"/>
  <c r="G33" i="42"/>
  <c r="G32" i="42"/>
  <c r="G31" i="42"/>
  <c r="G35" i="41"/>
  <c r="G34" i="41"/>
  <c r="G33" i="41"/>
  <c r="F46" i="40"/>
  <c r="F45" i="40"/>
  <c r="F130" i="38" l="1"/>
  <c r="F129" i="38"/>
  <c r="F124" i="38"/>
  <c r="F123" i="38"/>
  <c r="F128" i="38"/>
  <c r="F127" i="38"/>
  <c r="F122" i="38"/>
  <c r="F121" i="38"/>
  <c r="F126" i="38"/>
  <c r="F125" i="38"/>
  <c r="F120" i="38"/>
  <c r="F119" i="38"/>
  <c r="F51" i="36"/>
  <c r="F50" i="36"/>
  <c r="F114" i="35"/>
  <c r="F113" i="35"/>
  <c r="F112" i="35"/>
  <c r="F111" i="35"/>
  <c r="F110" i="35"/>
  <c r="F109" i="35"/>
  <c r="F108" i="35"/>
  <c r="F107" i="35"/>
  <c r="F104" i="35"/>
  <c r="F103" i="35"/>
  <c r="F102" i="35"/>
  <c r="F101" i="35"/>
  <c r="F100" i="35"/>
  <c r="F99" i="35"/>
  <c r="F98" i="35"/>
  <c r="F97" i="35"/>
  <c r="F7" i="35" l="1"/>
  <c r="K36" i="42"/>
  <c r="K35" i="42"/>
  <c r="K34" i="42"/>
  <c r="K33" i="42"/>
  <c r="K32" i="42"/>
  <c r="K31" i="42"/>
  <c r="K34" i="41"/>
  <c r="K33" i="41"/>
  <c r="J124" i="38"/>
  <c r="J123" i="38"/>
  <c r="J122" i="38"/>
  <c r="J121" i="38"/>
  <c r="J120" i="38"/>
  <c r="J119" i="38"/>
  <c r="J51" i="36"/>
  <c r="J50" i="36"/>
  <c r="J104" i="35" l="1"/>
  <c r="J103" i="35"/>
  <c r="J102" i="35"/>
  <c r="J101" i="35"/>
  <c r="J100" i="35"/>
  <c r="J99" i="35"/>
  <c r="J98" i="35"/>
  <c r="J97" i="35"/>
  <c r="K672" i="19" l="1"/>
  <c r="K671" i="19"/>
  <c r="K670" i="19"/>
  <c r="K669" i="19"/>
  <c r="K668" i="19"/>
  <c r="K667" i="19"/>
  <c r="K628" i="19"/>
  <c r="K625" i="19"/>
  <c r="K626" i="19"/>
  <c r="K627" i="19"/>
  <c r="F621" i="19"/>
  <c r="F84" i="16" l="1"/>
  <c r="J84" i="16" s="1"/>
  <c r="F92" i="35" l="1"/>
  <c r="F82" i="35"/>
  <c r="F333" i="15" l="1"/>
  <c r="F334" i="15" l="1"/>
  <c r="F105" i="23" l="1"/>
  <c r="F104" i="23"/>
  <c r="F102" i="23"/>
  <c r="F103" i="23"/>
  <c r="J329" i="13" l="1"/>
  <c r="N329" i="13" s="1"/>
  <c r="J328" i="13"/>
  <c r="N328" i="13" s="1"/>
  <c r="J327" i="13"/>
  <c r="J326" i="13"/>
  <c r="J325" i="13"/>
  <c r="N325" i="13" s="1"/>
  <c r="J324" i="13"/>
  <c r="N324" i="13" s="1"/>
  <c r="F126" i="25" l="1"/>
  <c r="F128" i="25"/>
  <c r="F130" i="25"/>
  <c r="F132" i="25"/>
  <c r="F149" i="25"/>
  <c r="F151" i="25"/>
  <c r="F153" i="25"/>
  <c r="F155" i="25"/>
  <c r="F504" i="14" l="1"/>
  <c r="F505" i="14"/>
  <c r="F503" i="14"/>
  <c r="F506" i="14"/>
  <c r="F461" i="14"/>
  <c r="F460" i="14"/>
  <c r="F459" i="14"/>
  <c r="F462" i="14"/>
  <c r="F215" i="14"/>
  <c r="F214" i="14"/>
  <c r="F204" i="14"/>
  <c r="F198" i="14"/>
  <c r="F199" i="14"/>
  <c r="F197" i="14"/>
  <c r="F181" i="14"/>
  <c r="F119" i="14"/>
  <c r="F137" i="14"/>
  <c r="F138" i="14"/>
  <c r="F139" i="14"/>
  <c r="F140" i="14"/>
  <c r="F182" i="14"/>
  <c r="F183" i="14"/>
  <c r="F184" i="14"/>
  <c r="F188" i="14"/>
  <c r="F42" i="5" l="1"/>
  <c r="F63" i="11" l="1"/>
  <c r="F62" i="11"/>
  <c r="J108" i="35" l="1"/>
  <c r="J107" i="35"/>
  <c r="F91" i="35"/>
  <c r="F81" i="35"/>
  <c r="J110" i="35" l="1"/>
  <c r="J109" i="35"/>
  <c r="J92" i="35"/>
  <c r="J91" i="35"/>
  <c r="J82" i="35"/>
  <c r="J81" i="35"/>
  <c r="J105" i="23" l="1"/>
  <c r="J104" i="23"/>
  <c r="J103" i="23"/>
  <c r="J102" i="23"/>
  <c r="F74" i="44" l="1"/>
  <c r="J74" i="44" s="1"/>
  <c r="F73" i="44"/>
  <c r="J73" i="44" s="1"/>
  <c r="F72" i="44"/>
  <c r="J72" i="44" s="1"/>
  <c r="F71" i="44"/>
  <c r="J71" i="44" s="1"/>
  <c r="F70" i="44"/>
  <c r="J70" i="44" s="1"/>
  <c r="J69" i="44"/>
  <c r="F68" i="44"/>
  <c r="J68" i="44" s="1"/>
  <c r="F67" i="44"/>
  <c r="J67" i="44" s="1"/>
  <c r="F58" i="44"/>
  <c r="J58" i="44" s="1"/>
  <c r="F57" i="44"/>
  <c r="J57" i="44" s="1"/>
  <c r="F56" i="44"/>
  <c r="J56" i="44" s="1"/>
  <c r="F55" i="44"/>
  <c r="J55" i="44" s="1"/>
  <c r="F54" i="44"/>
  <c r="J54" i="44" s="1"/>
  <c r="F53" i="44"/>
  <c r="J53" i="44" s="1"/>
  <c r="F52" i="44"/>
  <c r="J52" i="44" s="1"/>
  <c r="F51" i="44"/>
  <c r="J51" i="44" s="1"/>
  <c r="F42" i="44"/>
  <c r="J42" i="44" s="1"/>
  <c r="F41" i="44"/>
  <c r="J41" i="44" s="1"/>
  <c r="F40" i="44"/>
  <c r="J40" i="44" s="1"/>
  <c r="F39" i="44"/>
  <c r="J39" i="44" s="1"/>
  <c r="F38" i="44"/>
  <c r="J38" i="44" s="1"/>
  <c r="F37" i="44"/>
  <c r="J37" i="44" s="1"/>
  <c r="F36" i="44"/>
  <c r="J36" i="44" s="1"/>
  <c r="F35" i="44"/>
  <c r="J35" i="44" s="1"/>
  <c r="F34" i="44"/>
  <c r="J34" i="44" s="1"/>
  <c r="F33" i="44"/>
  <c r="J33" i="44" s="1"/>
  <c r="F32" i="44"/>
  <c r="J32" i="44" s="1"/>
  <c r="F31" i="44"/>
  <c r="J31" i="44" s="1"/>
  <c r="F30" i="44"/>
  <c r="J30" i="44" s="1"/>
  <c r="F29" i="44"/>
  <c r="J29" i="44" s="1"/>
  <c r="F28" i="44"/>
  <c r="J28" i="44" s="1"/>
  <c r="F27" i="44"/>
  <c r="J27" i="44" s="1"/>
  <c r="F26" i="44"/>
  <c r="J26" i="44" s="1"/>
  <c r="F25" i="44"/>
  <c r="J25" i="44" s="1"/>
  <c r="F24" i="44"/>
  <c r="J24" i="44" s="1"/>
  <c r="F23" i="44"/>
  <c r="J23" i="44" s="1"/>
  <c r="F22" i="44"/>
  <c r="J22" i="44" s="1"/>
  <c r="F21" i="44"/>
  <c r="J21" i="44" s="1"/>
  <c r="F20" i="44"/>
  <c r="J20" i="44" s="1"/>
  <c r="F19" i="44"/>
  <c r="J19" i="44" s="1"/>
  <c r="F18" i="44"/>
  <c r="J18" i="44" s="1"/>
  <c r="F17" i="44"/>
  <c r="J17" i="44" s="1"/>
  <c r="F16" i="44"/>
  <c r="J16" i="44" s="1"/>
  <c r="F15" i="44"/>
  <c r="J15" i="44" s="1"/>
  <c r="F14" i="44"/>
  <c r="J14" i="44" s="1"/>
  <c r="F13" i="44"/>
  <c r="J13" i="44" s="1"/>
  <c r="F12" i="44"/>
  <c r="J12" i="44" s="1"/>
  <c r="F11" i="44"/>
  <c r="J11" i="44" s="1"/>
  <c r="F10" i="44"/>
  <c r="J10" i="44" s="1"/>
  <c r="F9" i="44"/>
  <c r="J9" i="44" s="1"/>
  <c r="F8" i="44"/>
  <c r="J8" i="44" s="1"/>
  <c r="F7" i="44"/>
  <c r="J7" i="44" s="1"/>
  <c r="I1" i="44"/>
  <c r="J77" i="44" l="1"/>
  <c r="J45" i="44"/>
  <c r="J61" i="44"/>
  <c r="F41" i="5"/>
  <c r="J115" i="44" l="1"/>
  <c r="K22" i="3" s="1"/>
  <c r="F42" i="18"/>
  <c r="J42" i="18" s="1"/>
  <c r="F41" i="18"/>
  <c r="J41" i="18" s="1"/>
  <c r="AB48" i="29" l="1"/>
  <c r="J687" i="28"/>
  <c r="K506" i="19"/>
  <c r="K80" i="19"/>
  <c r="K76" i="19"/>
  <c r="J587" i="14"/>
  <c r="F178" i="11"/>
  <c r="K657" i="19" l="1"/>
  <c r="K656" i="19"/>
  <c r="K646" i="19"/>
  <c r="K645" i="19"/>
  <c r="K624" i="19"/>
  <c r="K623" i="19"/>
  <c r="G610" i="19"/>
  <c r="K610" i="19" s="1"/>
  <c r="G609" i="19"/>
  <c r="K609" i="19" s="1"/>
  <c r="G608" i="19"/>
  <c r="K608" i="19" s="1"/>
  <c r="G607" i="19"/>
  <c r="K607" i="19" s="1"/>
  <c r="L610" i="19"/>
  <c r="L609" i="19"/>
  <c r="L608" i="19"/>
  <c r="L607" i="19"/>
  <c r="G439" i="19"/>
  <c r="K439" i="19" s="1"/>
  <c r="G440" i="19"/>
  <c r="K440" i="19" s="1"/>
  <c r="G438" i="19"/>
  <c r="K438" i="19" s="1"/>
  <c r="G436" i="19"/>
  <c r="K436" i="19" s="1"/>
  <c r="G437" i="19"/>
  <c r="K437" i="19" s="1"/>
  <c r="G435" i="19"/>
  <c r="K435" i="19" s="1"/>
  <c r="G433" i="19"/>
  <c r="K433" i="19" s="1"/>
  <c r="G434" i="19"/>
  <c r="K434" i="19" s="1"/>
  <c r="G432" i="19"/>
  <c r="K432" i="19" s="1"/>
  <c r="G430" i="19"/>
  <c r="K430" i="19" s="1"/>
  <c r="G431" i="19"/>
  <c r="K431" i="19" s="1"/>
  <c r="G429" i="19"/>
  <c r="K429" i="19" s="1"/>
  <c r="L440" i="19"/>
  <c r="L439" i="19"/>
  <c r="L438" i="19"/>
  <c r="L437" i="19"/>
  <c r="L436" i="19"/>
  <c r="L435" i="19"/>
  <c r="L434" i="19"/>
  <c r="L433" i="19"/>
  <c r="L432" i="19"/>
  <c r="L431" i="19"/>
  <c r="L430" i="19"/>
  <c r="L429" i="19"/>
  <c r="G123" i="19"/>
  <c r="K123" i="19" s="1"/>
  <c r="G122" i="19"/>
  <c r="K122" i="19" s="1"/>
  <c r="G66" i="19"/>
  <c r="K66" i="19" s="1"/>
  <c r="G65" i="19"/>
  <c r="K65" i="19" s="1"/>
  <c r="G64" i="19"/>
  <c r="K64" i="19" s="1"/>
  <c r="G63" i="19"/>
  <c r="K63" i="19" s="1"/>
  <c r="J42" i="5" l="1"/>
  <c r="J41" i="5"/>
  <c r="F84" i="13" l="1"/>
  <c r="F83" i="13"/>
  <c r="F78" i="13"/>
  <c r="F77" i="13"/>
  <c r="J78" i="13" l="1"/>
  <c r="J77" i="13"/>
  <c r="J84" i="13"/>
  <c r="J83" i="13"/>
  <c r="F82" i="13"/>
  <c r="F81" i="13"/>
  <c r="F80" i="13"/>
  <c r="F79" i="13"/>
  <c r="F330" i="11" l="1"/>
  <c r="J330" i="11" s="1"/>
  <c r="F329" i="11"/>
  <c r="F328" i="11"/>
  <c r="F327" i="11"/>
  <c r="F326" i="11"/>
  <c r="F325" i="11"/>
  <c r="F324" i="11"/>
  <c r="F323" i="11"/>
  <c r="F367" i="11"/>
  <c r="F366" i="11"/>
  <c r="F365" i="11"/>
  <c r="F364" i="11"/>
  <c r="F363" i="11"/>
  <c r="F362" i="11"/>
  <c r="F361" i="11"/>
  <c r="F360" i="11"/>
  <c r="F407" i="11" l="1"/>
  <c r="F406" i="11"/>
  <c r="F270" i="11"/>
  <c r="F269" i="11"/>
  <c r="F180" i="11"/>
  <c r="F179" i="11"/>
  <c r="F88" i="11"/>
  <c r="F87" i="11"/>
  <c r="J367" i="11" l="1"/>
  <c r="J366" i="11"/>
  <c r="J365" i="11"/>
  <c r="J364" i="11"/>
  <c r="J363" i="11"/>
  <c r="J362" i="11"/>
  <c r="J361" i="11"/>
  <c r="J360" i="11"/>
  <c r="J373" i="11" l="1"/>
  <c r="B380" i="11" s="1"/>
  <c r="J375" i="11"/>
  <c r="B384" i="11" s="1"/>
  <c r="J384" i="11" s="1"/>
  <c r="J494" i="14"/>
  <c r="F582" i="14"/>
  <c r="J582" i="14" s="1"/>
  <c r="F581" i="14"/>
  <c r="J581" i="14" s="1"/>
  <c r="F570" i="14"/>
  <c r="J570" i="14" s="1"/>
  <c r="F569" i="14"/>
  <c r="J569" i="14" s="1"/>
  <c r="B510" i="14"/>
  <c r="B512" i="14" s="1"/>
  <c r="B514" i="14" s="1"/>
  <c r="B516" i="14" s="1"/>
  <c r="B518" i="14" s="1"/>
  <c r="B520" i="14" s="1"/>
  <c r="B522" i="14" s="1"/>
  <c r="B524" i="14" s="1"/>
  <c r="B526" i="14" s="1"/>
  <c r="B528" i="14" s="1"/>
  <c r="B530" i="14" s="1"/>
  <c r="B532" i="14" s="1"/>
  <c r="F539" i="14"/>
  <c r="J539" i="14" s="1"/>
  <c r="F538" i="14"/>
  <c r="J538" i="14" s="1"/>
  <c r="B464" i="14"/>
  <c r="B466" i="14" s="1"/>
  <c r="B468" i="14" s="1"/>
  <c r="B470" i="14" s="1"/>
  <c r="B472" i="14" s="1"/>
  <c r="B474" i="14" s="1"/>
  <c r="B476" i="14" s="1"/>
  <c r="B478" i="14" s="1"/>
  <c r="B480" i="14" s="1"/>
  <c r="B482" i="14" s="1"/>
  <c r="B484" i="14" s="1"/>
  <c r="B486" i="14" s="1"/>
  <c r="B488" i="14" s="1"/>
  <c r="J495" i="14"/>
  <c r="J441" i="14"/>
  <c r="J440" i="14"/>
  <c r="F419" i="14"/>
  <c r="J419" i="14" s="1"/>
  <c r="F418" i="14"/>
  <c r="J418" i="14" s="1"/>
  <c r="F398" i="14"/>
  <c r="J398" i="14" s="1"/>
  <c r="F397" i="14"/>
  <c r="J397" i="14" s="1"/>
  <c r="F373" i="14"/>
  <c r="J373" i="14" s="1"/>
  <c r="F372" i="14"/>
  <c r="J372" i="14" s="1"/>
  <c r="J375" i="14" s="1"/>
  <c r="F361" i="14"/>
  <c r="J361" i="14" s="1"/>
  <c r="F360" i="14"/>
  <c r="J360" i="14" s="1"/>
  <c r="F337" i="14"/>
  <c r="J337" i="14" s="1"/>
  <c r="J336" i="14"/>
  <c r="J291" i="14"/>
  <c r="J290" i="14"/>
  <c r="J249" i="14"/>
  <c r="J248" i="14"/>
  <c r="F173" i="14"/>
  <c r="J173" i="14" s="1"/>
  <c r="F172" i="14"/>
  <c r="J172" i="14" s="1"/>
  <c r="B73" i="14"/>
  <c r="B75" i="14" s="1"/>
  <c r="B77" i="14" s="1"/>
  <c r="B79" i="14" s="1"/>
  <c r="B81" i="14" s="1"/>
  <c r="B83" i="14" s="1"/>
  <c r="B85" i="14" s="1"/>
  <c r="B87" i="14" s="1"/>
  <c r="B89" i="14" s="1"/>
  <c r="B91" i="14" s="1"/>
  <c r="B93" i="14" s="1"/>
  <c r="B95" i="14" s="1"/>
  <c r="B97" i="14" s="1"/>
  <c r="B99" i="14" s="1"/>
  <c r="B101" i="14" s="1"/>
  <c r="B103" i="14" s="1"/>
  <c r="B105" i="14" s="1"/>
  <c r="B107" i="14" s="1"/>
  <c r="J108" i="14"/>
  <c r="B17" i="14"/>
  <c r="B19" i="14" s="1"/>
  <c r="B21" i="14" s="1"/>
  <c r="B23" i="14" s="1"/>
  <c r="B25" i="14" s="1"/>
  <c r="B27" i="14" s="1"/>
  <c r="B29" i="14" s="1"/>
  <c r="B31" i="14" s="1"/>
  <c r="B33" i="14" s="1"/>
  <c r="B35" i="14" s="1"/>
  <c r="B37" i="14" s="1"/>
  <c r="B39" i="14" s="1"/>
  <c r="B41" i="14" s="1"/>
  <c r="B43" i="14" s="1"/>
  <c r="B45" i="14" s="1"/>
  <c r="B47" i="14" s="1"/>
  <c r="J54" i="14"/>
  <c r="J53" i="14"/>
  <c r="I1" i="14"/>
  <c r="J8"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62"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18" i="14"/>
  <c r="J119" i="14"/>
  <c r="F127" i="14"/>
  <c r="J127" i="14" s="1"/>
  <c r="F128" i="14"/>
  <c r="J128" i="14" s="1"/>
  <c r="F129" i="14"/>
  <c r="J129" i="14" s="1"/>
  <c r="F130" i="14"/>
  <c r="J130" i="14" s="1"/>
  <c r="F131" i="14"/>
  <c r="J131" i="14" s="1"/>
  <c r="F132" i="14"/>
  <c r="J132" i="14" s="1"/>
  <c r="F133" i="14"/>
  <c r="J133" i="14" s="1"/>
  <c r="F134" i="14"/>
  <c r="J134" i="14" s="1"/>
  <c r="F135" i="14"/>
  <c r="J135" i="14" s="1"/>
  <c r="F136" i="14"/>
  <c r="J136" i="14" s="1"/>
  <c r="J137" i="14"/>
  <c r="J138" i="14"/>
  <c r="J139" i="14"/>
  <c r="J140" i="14"/>
  <c r="F141" i="14"/>
  <c r="J141" i="14" s="1"/>
  <c r="F142" i="14"/>
  <c r="J142" i="14" s="1"/>
  <c r="F143" i="14"/>
  <c r="J143" i="14" s="1"/>
  <c r="F144" i="14"/>
  <c r="J144" i="14" s="1"/>
  <c r="F145" i="14"/>
  <c r="J145" i="14" s="1"/>
  <c r="F146" i="14"/>
  <c r="J146" i="14" s="1"/>
  <c r="F147" i="14"/>
  <c r="J147" i="14" s="1"/>
  <c r="F148" i="14"/>
  <c r="J148" i="14" s="1"/>
  <c r="F149" i="14"/>
  <c r="J149" i="14" s="1"/>
  <c r="F150" i="14"/>
  <c r="J150" i="14" s="1"/>
  <c r="F151" i="14"/>
  <c r="J151" i="14" s="1"/>
  <c r="F152" i="14"/>
  <c r="J152" i="14" s="1"/>
  <c r="F153" i="14"/>
  <c r="J153" i="14" s="1"/>
  <c r="F154" i="14"/>
  <c r="J154" i="14" s="1"/>
  <c r="F155" i="14"/>
  <c r="J155" i="14" s="1"/>
  <c r="F156" i="14"/>
  <c r="J156" i="14" s="1"/>
  <c r="F157" i="14"/>
  <c r="J157" i="14" s="1"/>
  <c r="B158" i="14"/>
  <c r="B160" i="14" s="1"/>
  <c r="B162" i="14" s="1"/>
  <c r="B164" i="14" s="1"/>
  <c r="B166" i="14" s="1"/>
  <c r="B168" i="14" s="1"/>
  <c r="F158" i="14"/>
  <c r="J158" i="14" s="1"/>
  <c r="F159" i="14"/>
  <c r="J159" i="14" s="1"/>
  <c r="F160" i="14"/>
  <c r="J160" i="14" s="1"/>
  <c r="F161" i="14"/>
  <c r="J161" i="14" s="1"/>
  <c r="F162" i="14"/>
  <c r="J162" i="14" s="1"/>
  <c r="F163" i="14"/>
  <c r="J163" i="14" s="1"/>
  <c r="F164" i="14"/>
  <c r="J164" i="14" s="1"/>
  <c r="F165" i="14"/>
  <c r="J165" i="14" s="1"/>
  <c r="F166" i="14"/>
  <c r="J166" i="14" s="1"/>
  <c r="F167" i="14"/>
  <c r="J167" i="14" s="1"/>
  <c r="F168" i="14"/>
  <c r="J168" i="14" s="1"/>
  <c r="F169" i="14"/>
  <c r="J169" i="14" s="1"/>
  <c r="J181" i="14"/>
  <c r="J182" i="14"/>
  <c r="J183" i="14"/>
  <c r="J184" i="14"/>
  <c r="F185" i="14"/>
  <c r="J185" i="14" s="1"/>
  <c r="F186" i="14"/>
  <c r="J186" i="14" s="1"/>
  <c r="F187" i="14"/>
  <c r="J187" i="14" s="1"/>
  <c r="J188" i="14"/>
  <c r="F189" i="14"/>
  <c r="J189" i="14" s="1"/>
  <c r="J197" i="14"/>
  <c r="J198" i="14"/>
  <c r="J199" i="14"/>
  <c r="F200" i="14"/>
  <c r="J200" i="14" s="1"/>
  <c r="F201" i="14"/>
  <c r="J201" i="14" s="1"/>
  <c r="F202" i="14"/>
  <c r="J202" i="14" s="1"/>
  <c r="F203" i="14"/>
  <c r="J203" i="14" s="1"/>
  <c r="J204" i="14"/>
  <c r="F205" i="14"/>
  <c r="J205" i="14" s="1"/>
  <c r="J214" i="14"/>
  <c r="J215" i="14"/>
  <c r="F216" i="14"/>
  <c r="J216" i="14" s="1"/>
  <c r="F217" i="14"/>
  <c r="J217" i="14" s="1"/>
  <c r="F218" i="14"/>
  <c r="J218" i="14" s="1"/>
  <c r="F219" i="14"/>
  <c r="J219" i="14" s="1"/>
  <c r="F220" i="14"/>
  <c r="J220" i="14" s="1"/>
  <c r="F221" i="14"/>
  <c r="J221" i="14" s="1"/>
  <c r="F222" i="14"/>
  <c r="J222" i="14" s="1"/>
  <c r="F223" i="14"/>
  <c r="J223" i="14" s="1"/>
  <c r="F224" i="14"/>
  <c r="J224" i="14" s="1"/>
  <c r="F225" i="14"/>
  <c r="J225" i="14" s="1"/>
  <c r="F226" i="14"/>
  <c r="J226" i="14" s="1"/>
  <c r="F227" i="14"/>
  <c r="J227" i="14" s="1"/>
  <c r="F228" i="14"/>
  <c r="J228" i="14" s="1"/>
  <c r="F229" i="14"/>
  <c r="J229" i="14" s="1"/>
  <c r="F230" i="14"/>
  <c r="J230" i="14" s="1"/>
  <c r="F231" i="14"/>
  <c r="J231" i="14" s="1"/>
  <c r="F232" i="14"/>
  <c r="J232" i="14" s="1"/>
  <c r="F233" i="14"/>
  <c r="J233" i="14" s="1"/>
  <c r="B234" i="14"/>
  <c r="B236" i="14" s="1"/>
  <c r="B238" i="14" s="1"/>
  <c r="B240" i="14" s="1"/>
  <c r="B242" i="14" s="1"/>
  <c r="B244" i="14" s="1"/>
  <c r="F234" i="14"/>
  <c r="J234" i="14" s="1"/>
  <c r="F235" i="14"/>
  <c r="J235" i="14" s="1"/>
  <c r="F236" i="14"/>
  <c r="J236" i="14" s="1"/>
  <c r="F237" i="14"/>
  <c r="J237" i="14" s="1"/>
  <c r="F238" i="14"/>
  <c r="J238" i="14" s="1"/>
  <c r="F239" i="14"/>
  <c r="J239" i="14" s="1"/>
  <c r="F240" i="14"/>
  <c r="J240" i="14" s="1"/>
  <c r="F241" i="14"/>
  <c r="J241" i="14" s="1"/>
  <c r="F242" i="14"/>
  <c r="J242" i="14" s="1"/>
  <c r="F243" i="14"/>
  <c r="J243" i="14" s="1"/>
  <c r="F244" i="14"/>
  <c r="J244" i="14" s="1"/>
  <c r="F245" i="14"/>
  <c r="J245" i="14" s="1"/>
  <c r="F258" i="14"/>
  <c r="J258" i="14" s="1"/>
  <c r="F259" i="14"/>
  <c r="J259" i="14" s="1"/>
  <c r="F260" i="14"/>
  <c r="J260" i="14" s="1"/>
  <c r="F261" i="14"/>
  <c r="J261" i="14" s="1"/>
  <c r="F262" i="14"/>
  <c r="J262" i="14" s="1"/>
  <c r="F263" i="14"/>
  <c r="J263" i="14" s="1"/>
  <c r="F264" i="14"/>
  <c r="J264" i="14" s="1"/>
  <c r="F265" i="14"/>
  <c r="J265" i="14" s="1"/>
  <c r="F266" i="14"/>
  <c r="J266" i="14" s="1"/>
  <c r="F267" i="14"/>
  <c r="J267" i="14" s="1"/>
  <c r="F268" i="14"/>
  <c r="J268" i="14" s="1"/>
  <c r="F269" i="14"/>
  <c r="J269" i="14" s="1"/>
  <c r="F270" i="14"/>
  <c r="J270" i="14" s="1"/>
  <c r="F271" i="14"/>
  <c r="J271" i="14" s="1"/>
  <c r="F272" i="14"/>
  <c r="J272" i="14" s="1"/>
  <c r="F273" i="14"/>
  <c r="J273" i="14" s="1"/>
  <c r="F274" i="14"/>
  <c r="J274" i="14" s="1"/>
  <c r="F275" i="14"/>
  <c r="J275" i="14" s="1"/>
  <c r="B276" i="14"/>
  <c r="B278" i="14" s="1"/>
  <c r="B280" i="14" s="1"/>
  <c r="B282" i="14" s="1"/>
  <c r="B284" i="14" s="1"/>
  <c r="B286" i="14" s="1"/>
  <c r="F276" i="14"/>
  <c r="J276" i="14" s="1"/>
  <c r="F277" i="14"/>
  <c r="J277" i="14" s="1"/>
  <c r="F278" i="14"/>
  <c r="J278" i="14" s="1"/>
  <c r="F279" i="14"/>
  <c r="J279" i="14" s="1"/>
  <c r="F280" i="14"/>
  <c r="J280" i="14" s="1"/>
  <c r="F281" i="14"/>
  <c r="J281" i="14" s="1"/>
  <c r="F282" i="14"/>
  <c r="J282" i="14" s="1"/>
  <c r="F283" i="14"/>
  <c r="J283" i="14" s="1"/>
  <c r="F284" i="14"/>
  <c r="J284" i="14" s="1"/>
  <c r="F285" i="14"/>
  <c r="J285" i="14" s="1"/>
  <c r="F286" i="14"/>
  <c r="J286" i="14" s="1"/>
  <c r="F287" i="14"/>
  <c r="J287" i="14" s="1"/>
  <c r="F300" i="14"/>
  <c r="J300" i="14" s="1"/>
  <c r="F301" i="14"/>
  <c r="J301" i="14" s="1"/>
  <c r="B302" i="14"/>
  <c r="F302" i="14"/>
  <c r="J302" i="14" s="1"/>
  <c r="F303" i="14"/>
  <c r="J303" i="14" s="1"/>
  <c r="F312" i="14"/>
  <c r="J312" i="14" s="1"/>
  <c r="F313" i="14"/>
  <c r="J313" i="14" s="1"/>
  <c r="F322" i="14"/>
  <c r="J322" i="14" s="1"/>
  <c r="F323" i="14"/>
  <c r="J323" i="14" s="1"/>
  <c r="B324" i="14"/>
  <c r="B326" i="14" s="1"/>
  <c r="B328" i="14" s="1"/>
  <c r="B330" i="14" s="1"/>
  <c r="B332" i="14" s="1"/>
  <c r="F324" i="14"/>
  <c r="J324" i="14" s="1"/>
  <c r="F325" i="14"/>
  <c r="J325" i="14" s="1"/>
  <c r="F326" i="14"/>
  <c r="J326" i="14" s="1"/>
  <c r="F327" i="14"/>
  <c r="J327" i="14" s="1"/>
  <c r="F328" i="14"/>
  <c r="J328" i="14" s="1"/>
  <c r="F329" i="14"/>
  <c r="J329" i="14" s="1"/>
  <c r="F330" i="14"/>
  <c r="J330" i="14" s="1"/>
  <c r="F331" i="14"/>
  <c r="J331" i="14" s="1"/>
  <c r="F332" i="14"/>
  <c r="J332" i="14" s="1"/>
  <c r="F333" i="14"/>
  <c r="J333" i="14" s="1"/>
  <c r="F346" i="14"/>
  <c r="J346" i="14" s="1"/>
  <c r="F347" i="14"/>
  <c r="J347" i="14" s="1"/>
  <c r="B348" i="14"/>
  <c r="B350" i="14" s="1"/>
  <c r="B352" i="14" s="1"/>
  <c r="B354" i="14" s="1"/>
  <c r="B356" i="14" s="1"/>
  <c r="F348" i="14"/>
  <c r="J348" i="14" s="1"/>
  <c r="F349" i="14"/>
  <c r="J349" i="14" s="1"/>
  <c r="F350" i="14"/>
  <c r="J350" i="14" s="1"/>
  <c r="F351" i="14"/>
  <c r="J351" i="14" s="1"/>
  <c r="F352" i="14"/>
  <c r="J352" i="14" s="1"/>
  <c r="F353" i="14"/>
  <c r="J353" i="14" s="1"/>
  <c r="F354" i="14"/>
  <c r="J354" i="14" s="1"/>
  <c r="F355" i="14"/>
  <c r="J355" i="14" s="1"/>
  <c r="F356" i="14"/>
  <c r="J356" i="14" s="1"/>
  <c r="F357" i="14"/>
  <c r="J357" i="14" s="1"/>
  <c r="F383" i="14"/>
  <c r="J383" i="14" s="1"/>
  <c r="F384" i="14"/>
  <c r="J384" i="14" s="1"/>
  <c r="B385" i="14"/>
  <c r="B387" i="14" s="1"/>
  <c r="B389" i="14" s="1"/>
  <c r="B391" i="14" s="1"/>
  <c r="B393" i="14" s="1"/>
  <c r="F385" i="14"/>
  <c r="J385" i="14" s="1"/>
  <c r="F386" i="14"/>
  <c r="J386" i="14" s="1"/>
  <c r="F387" i="14"/>
  <c r="J387" i="14" s="1"/>
  <c r="F388" i="14"/>
  <c r="J388" i="14" s="1"/>
  <c r="F389" i="14"/>
  <c r="J389" i="14" s="1"/>
  <c r="F390" i="14"/>
  <c r="J390" i="14" s="1"/>
  <c r="F391" i="14"/>
  <c r="J391" i="14" s="1"/>
  <c r="F392" i="14"/>
  <c r="J392" i="14" s="1"/>
  <c r="F393" i="14"/>
  <c r="J393" i="14" s="1"/>
  <c r="F394" i="14"/>
  <c r="J394" i="14" s="1"/>
  <c r="F406" i="14"/>
  <c r="J406" i="14" s="1"/>
  <c r="F407" i="14"/>
  <c r="J407" i="14" s="1"/>
  <c r="B408" i="14"/>
  <c r="B410" i="14" s="1"/>
  <c r="B412" i="14" s="1"/>
  <c r="B414" i="14" s="1"/>
  <c r="F408" i="14"/>
  <c r="J408" i="14" s="1"/>
  <c r="F409" i="14"/>
  <c r="J409" i="14" s="1"/>
  <c r="F410" i="14"/>
  <c r="J410" i="14" s="1"/>
  <c r="F411" i="14"/>
  <c r="J411" i="14" s="1"/>
  <c r="F412" i="14"/>
  <c r="J412" i="14" s="1"/>
  <c r="F413" i="14"/>
  <c r="J413" i="14" s="1"/>
  <c r="F414" i="14"/>
  <c r="J414" i="14" s="1"/>
  <c r="F415" i="14"/>
  <c r="J415" i="14" s="1"/>
  <c r="F428" i="14"/>
  <c r="J428" i="14" s="1"/>
  <c r="F429" i="14"/>
  <c r="J429" i="14" s="1"/>
  <c r="B430" i="14"/>
  <c r="B432" i="14" s="1"/>
  <c r="B434" i="14" s="1"/>
  <c r="B436" i="14" s="1"/>
  <c r="F430" i="14"/>
  <c r="J430" i="14" s="1"/>
  <c r="F431" i="14"/>
  <c r="J431" i="14" s="1"/>
  <c r="F432" i="14"/>
  <c r="J432" i="14" s="1"/>
  <c r="F433" i="14"/>
  <c r="J433" i="14" s="1"/>
  <c r="F434" i="14"/>
  <c r="J434" i="14" s="1"/>
  <c r="F435" i="14"/>
  <c r="J435" i="14" s="1"/>
  <c r="F436" i="14"/>
  <c r="J436" i="14" s="1"/>
  <c r="F437" i="14"/>
  <c r="J437" i="14" s="1"/>
  <c r="F450" i="14"/>
  <c r="J450" i="14" s="1"/>
  <c r="F451" i="14"/>
  <c r="J451" i="14" s="1"/>
  <c r="J459" i="14"/>
  <c r="J460" i="14"/>
  <c r="J461" i="14"/>
  <c r="J462" i="14"/>
  <c r="F463" i="14"/>
  <c r="J463" i="14" s="1"/>
  <c r="F464" i="14"/>
  <c r="J464" i="14" s="1"/>
  <c r="F465" i="14"/>
  <c r="J465" i="14" s="1"/>
  <c r="F466" i="14"/>
  <c r="J466" i="14" s="1"/>
  <c r="F467" i="14"/>
  <c r="J467" i="14" s="1"/>
  <c r="F468" i="14"/>
  <c r="J468" i="14" s="1"/>
  <c r="F469" i="14"/>
  <c r="J469" i="14" s="1"/>
  <c r="F470" i="14"/>
  <c r="J470" i="14" s="1"/>
  <c r="F471" i="14"/>
  <c r="J471" i="14" s="1"/>
  <c r="F472" i="14"/>
  <c r="J472" i="14" s="1"/>
  <c r="F473" i="14"/>
  <c r="J473" i="14" s="1"/>
  <c r="F474" i="14"/>
  <c r="J474" i="14" s="1"/>
  <c r="F475" i="14"/>
  <c r="J475" i="14" s="1"/>
  <c r="F476" i="14"/>
  <c r="J476" i="14" s="1"/>
  <c r="F477" i="14"/>
  <c r="J477" i="14" s="1"/>
  <c r="F478" i="14"/>
  <c r="J478" i="14" s="1"/>
  <c r="F479" i="14"/>
  <c r="J479" i="14" s="1"/>
  <c r="F480" i="14"/>
  <c r="J480" i="14" s="1"/>
  <c r="F481" i="14"/>
  <c r="J481" i="14" s="1"/>
  <c r="F482" i="14"/>
  <c r="J482" i="14" s="1"/>
  <c r="F483" i="14"/>
  <c r="J483" i="14" s="1"/>
  <c r="F484" i="14"/>
  <c r="J484" i="14" s="1"/>
  <c r="F485" i="14"/>
  <c r="J485" i="14" s="1"/>
  <c r="F486" i="14"/>
  <c r="J486" i="14" s="1"/>
  <c r="F487" i="14"/>
  <c r="J487" i="14" s="1"/>
  <c r="F488" i="14"/>
  <c r="J488" i="14" s="1"/>
  <c r="F489" i="14"/>
  <c r="J489" i="14" s="1"/>
  <c r="F490" i="14"/>
  <c r="J490" i="14" s="1"/>
  <c r="F491" i="14"/>
  <c r="J491" i="14" s="1"/>
  <c r="J503" i="14"/>
  <c r="J504" i="14"/>
  <c r="J505" i="14"/>
  <c r="J506" i="14"/>
  <c r="F507" i="14"/>
  <c r="J507" i="14" s="1"/>
  <c r="F508" i="14"/>
  <c r="J508" i="14" s="1"/>
  <c r="F509" i="14"/>
  <c r="J509" i="14" s="1"/>
  <c r="F510" i="14"/>
  <c r="J510" i="14" s="1"/>
  <c r="F511" i="14"/>
  <c r="J511" i="14" s="1"/>
  <c r="F512" i="14"/>
  <c r="J512" i="14" s="1"/>
  <c r="F513" i="14"/>
  <c r="J513" i="14" s="1"/>
  <c r="F514" i="14"/>
  <c r="J514" i="14" s="1"/>
  <c r="F515" i="14"/>
  <c r="J515" i="14" s="1"/>
  <c r="F516" i="14"/>
  <c r="J516" i="14" s="1"/>
  <c r="F517" i="14"/>
  <c r="J517" i="14" s="1"/>
  <c r="F518" i="14"/>
  <c r="J518" i="14" s="1"/>
  <c r="F519" i="14"/>
  <c r="J519" i="14" s="1"/>
  <c r="F520" i="14"/>
  <c r="J520" i="14" s="1"/>
  <c r="F521" i="14"/>
  <c r="J521" i="14" s="1"/>
  <c r="F522" i="14"/>
  <c r="J522" i="14" s="1"/>
  <c r="F523" i="14"/>
  <c r="J523" i="14" s="1"/>
  <c r="F524" i="14"/>
  <c r="J524" i="14" s="1"/>
  <c r="F525" i="14"/>
  <c r="J525" i="14" s="1"/>
  <c r="F526" i="14"/>
  <c r="J526" i="14" s="1"/>
  <c r="F527" i="14"/>
  <c r="J527" i="14" s="1"/>
  <c r="F528" i="14"/>
  <c r="J528" i="14" s="1"/>
  <c r="F529" i="14"/>
  <c r="J529" i="14" s="1"/>
  <c r="F530" i="14"/>
  <c r="J530" i="14" s="1"/>
  <c r="F531" i="14"/>
  <c r="J531" i="14" s="1"/>
  <c r="F532" i="14"/>
  <c r="J532" i="14" s="1"/>
  <c r="F533" i="14"/>
  <c r="J533" i="14" s="1"/>
  <c r="F534" i="14"/>
  <c r="J534" i="14" s="1"/>
  <c r="F535" i="14"/>
  <c r="J535" i="14" s="1"/>
  <c r="F547" i="14"/>
  <c r="J547" i="14" s="1"/>
  <c r="F548" i="14"/>
  <c r="J548" i="14" s="1"/>
  <c r="F549" i="14"/>
  <c r="J549" i="14" s="1"/>
  <c r="F550" i="14"/>
  <c r="J550" i="14" s="1"/>
  <c r="F551" i="14"/>
  <c r="J551" i="14" s="1"/>
  <c r="F552" i="14"/>
  <c r="J552" i="14" s="1"/>
  <c r="F553" i="14"/>
  <c r="J553" i="14" s="1"/>
  <c r="F554" i="14"/>
  <c r="J554" i="14" s="1"/>
  <c r="B555" i="14"/>
  <c r="B557" i="14" s="1"/>
  <c r="B559" i="14" s="1"/>
  <c r="B561" i="14" s="1"/>
  <c r="B563" i="14" s="1"/>
  <c r="F555" i="14"/>
  <c r="J555" i="14" s="1"/>
  <c r="F556" i="14"/>
  <c r="J556" i="14" s="1"/>
  <c r="F557" i="14"/>
  <c r="J557" i="14" s="1"/>
  <c r="F558" i="14"/>
  <c r="J558" i="14" s="1"/>
  <c r="F559" i="14"/>
  <c r="J559" i="14" s="1"/>
  <c r="F560" i="14"/>
  <c r="J560" i="14" s="1"/>
  <c r="F561" i="14"/>
  <c r="J561" i="14" s="1"/>
  <c r="F562" i="14"/>
  <c r="J562" i="14" s="1"/>
  <c r="F563" i="14"/>
  <c r="J563" i="14" s="1"/>
  <c r="F564" i="14"/>
  <c r="J564" i="14" s="1"/>
  <c r="F565" i="14"/>
  <c r="J565" i="14" s="1"/>
  <c r="F566" i="14"/>
  <c r="J566" i="14" s="1"/>
  <c r="J593" i="14"/>
  <c r="J584" i="14" l="1"/>
  <c r="B534" i="14"/>
  <c r="B536" i="14" s="1"/>
  <c r="B538" i="14" s="1"/>
  <c r="J497" i="14"/>
  <c r="B490" i="14"/>
  <c r="B492" i="14"/>
  <c r="B494" i="14" s="1"/>
  <c r="B565" i="14"/>
  <c r="B567" i="14"/>
  <c r="B569" i="14" s="1"/>
  <c r="J175" i="14"/>
  <c r="J339" i="14"/>
  <c r="J305" i="14"/>
  <c r="J110" i="14"/>
  <c r="J56" i="14"/>
  <c r="B49" i="14"/>
  <c r="B51" i="14" s="1"/>
  <c r="B53" i="14" s="1"/>
  <c r="B382" i="11"/>
  <c r="J315" i="14"/>
  <c r="J121" i="14"/>
  <c r="J597" i="14" s="1"/>
  <c r="J191" i="14"/>
  <c r="J453" i="14"/>
  <c r="J363" i="14"/>
  <c r="J572" i="14"/>
  <c r="J443" i="14"/>
  <c r="J400" i="14"/>
  <c r="J293" i="14"/>
  <c r="J541" i="14"/>
  <c r="J251" i="14"/>
  <c r="J207" i="14"/>
  <c r="J421" i="14"/>
  <c r="J42" i="22"/>
  <c r="J41" i="22"/>
  <c r="K16" i="3" l="1"/>
  <c r="G36" i="41"/>
  <c r="F53" i="36"/>
  <c r="F52" i="36"/>
  <c r="K42" i="42" l="1"/>
  <c r="K41" i="42"/>
  <c r="K40" i="42"/>
  <c r="K39" i="42"/>
  <c r="K38" i="42"/>
  <c r="K37" i="42"/>
  <c r="K36" i="41"/>
  <c r="K35" i="41"/>
  <c r="J46" i="40" l="1"/>
  <c r="J45" i="40"/>
  <c r="J130" i="38"/>
  <c r="J129" i="38"/>
  <c r="J128" i="38"/>
  <c r="J127" i="38"/>
  <c r="J126" i="38"/>
  <c r="J125" i="38"/>
  <c r="J53" i="36"/>
  <c r="J52" i="36"/>
  <c r="J114" i="35"/>
  <c r="J113" i="35"/>
  <c r="J112" i="35"/>
  <c r="J111" i="35"/>
  <c r="J80" i="13" l="1"/>
  <c r="J79" i="13"/>
  <c r="J82" i="13" l="1"/>
  <c r="J81" i="13"/>
  <c r="J131" i="11" l="1"/>
  <c r="J407" i="11"/>
  <c r="J406" i="11"/>
  <c r="J329" i="11"/>
  <c r="J328" i="11"/>
  <c r="J327" i="11"/>
  <c r="J270" i="11"/>
  <c r="J269" i="11"/>
  <c r="J206" i="11"/>
  <c r="J205" i="11"/>
  <c r="J180" i="11"/>
  <c r="J179" i="11"/>
  <c r="J88" i="11"/>
  <c r="J87" i="11"/>
  <c r="J63" i="11"/>
  <c r="J62" i="11"/>
  <c r="F246" i="16" l="1"/>
  <c r="J246" i="16" s="1"/>
  <c r="F245" i="16"/>
  <c r="J245" i="16" s="1"/>
  <c r="F230" i="15"/>
  <c r="J230" i="15" s="1"/>
  <c r="F229" i="15"/>
  <c r="J229" i="15" s="1"/>
  <c r="F228" i="15"/>
  <c r="F88" i="9" l="1"/>
  <c r="J88" i="9" s="1"/>
  <c r="F87" i="9"/>
  <c r="J87" i="9" s="1"/>
  <c r="F47" i="9"/>
  <c r="J47" i="9" s="1"/>
  <c r="F46" i="9"/>
  <c r="J46" i="9" s="1"/>
  <c r="F45" i="9"/>
  <c r="J45" i="9" s="1"/>
  <c r="F79" i="9"/>
  <c r="F78" i="9"/>
  <c r="F145" i="9"/>
  <c r="F144" i="9"/>
  <c r="F143" i="9"/>
  <c r="F142" i="9"/>
  <c r="F290" i="9"/>
  <c r="F289" i="9"/>
  <c r="F288" i="9"/>
  <c r="J288" i="9" s="1"/>
  <c r="F287" i="9"/>
  <c r="J287" i="9" s="1"/>
  <c r="J439" i="9"/>
  <c r="F517" i="9"/>
  <c r="F516" i="9"/>
  <c r="F515" i="9"/>
  <c r="J515" i="9" s="1"/>
  <c r="F514" i="9"/>
  <c r="J514" i="9" s="1"/>
  <c r="F536" i="9"/>
  <c r="J536" i="9" s="1"/>
  <c r="F535" i="9"/>
  <c r="F534" i="9"/>
  <c r="J534" i="9" s="1"/>
  <c r="F533" i="9"/>
  <c r="J533" i="9" s="1"/>
  <c r="F554" i="9"/>
  <c r="J554" i="9" s="1"/>
  <c r="F553" i="9"/>
  <c r="F552" i="9"/>
  <c r="J552" i="9" s="1"/>
  <c r="F551" i="9"/>
  <c r="J551" i="9" s="1"/>
  <c r="J91" i="9" l="1"/>
  <c r="J143" i="9"/>
  <c r="J142" i="9"/>
  <c r="J79" i="9"/>
  <c r="J78" i="9"/>
  <c r="F211" i="25" l="1"/>
  <c r="F210" i="25"/>
  <c r="F181" i="25"/>
  <c r="F180" i="25"/>
  <c r="F117" i="25"/>
  <c r="F106" i="25"/>
  <c r="F84" i="25"/>
  <c r="F83" i="25"/>
  <c r="F82" i="25"/>
  <c r="F81" i="25"/>
  <c r="F80" i="25"/>
  <c r="F79" i="25"/>
  <c r="F78" i="25"/>
  <c r="F77" i="25"/>
  <c r="F76" i="25"/>
  <c r="F75" i="25"/>
  <c r="F74" i="25"/>
  <c r="F73" i="25"/>
  <c r="F72" i="25"/>
  <c r="F71" i="25"/>
  <c r="F40" i="25"/>
  <c r="F39" i="25"/>
  <c r="F38" i="25"/>
  <c r="F37" i="25"/>
  <c r="F36" i="25"/>
  <c r="F35" i="25"/>
  <c r="F34" i="25"/>
  <c r="F33" i="25"/>
  <c r="F32" i="25"/>
  <c r="F31" i="25"/>
  <c r="F30" i="25"/>
  <c r="F29" i="25"/>
  <c r="F28" i="25"/>
  <c r="F27" i="25"/>
  <c r="J211" i="25" l="1"/>
  <c r="J210" i="25"/>
  <c r="F209" i="25"/>
  <c r="J209" i="25" s="1"/>
  <c r="F208" i="25"/>
  <c r="J208" i="25" s="1"/>
  <c r="J181" i="25"/>
  <c r="F179" i="25"/>
  <c r="J179" i="25" s="1"/>
  <c r="J180" i="25"/>
  <c r="F178" i="25"/>
  <c r="J178" i="25" s="1"/>
  <c r="J117" i="25"/>
  <c r="F116" i="25"/>
  <c r="J116" i="25" s="1"/>
  <c r="J106" i="25"/>
  <c r="F105" i="25"/>
  <c r="J105" i="25" s="1"/>
  <c r="F62" i="25"/>
  <c r="F61" i="25"/>
  <c r="J61" i="25" s="1"/>
  <c r="F18" i="25"/>
  <c r="J18" i="25" s="1"/>
  <c r="F17" i="25"/>
  <c r="J17" i="25" s="1"/>
  <c r="F350" i="16" l="1"/>
  <c r="J350" i="16" s="1"/>
  <c r="F349" i="16"/>
  <c r="J349" i="16" s="1"/>
  <c r="F308" i="16"/>
  <c r="F307" i="16"/>
  <c r="F306" i="16"/>
  <c r="J306" i="16" s="1"/>
  <c r="F305" i="16"/>
  <c r="J305" i="16" s="1"/>
  <c r="F250" i="16"/>
  <c r="J250" i="16" s="1"/>
  <c r="F249" i="16"/>
  <c r="J249" i="16" s="1"/>
  <c r="F248" i="16"/>
  <c r="J248" i="16" s="1"/>
  <c r="F247" i="16"/>
  <c r="J247" i="16" s="1"/>
  <c r="F244" i="16"/>
  <c r="J244" i="16" s="1"/>
  <c r="F243" i="16"/>
  <c r="J243" i="16" s="1"/>
  <c r="F242" i="16"/>
  <c r="J242" i="16" s="1"/>
  <c r="F241" i="16"/>
  <c r="J241" i="16" s="1"/>
  <c r="F240" i="16"/>
  <c r="J240" i="16" s="1"/>
  <c r="F239" i="16"/>
  <c r="J239" i="16" s="1"/>
  <c r="F238" i="16"/>
  <c r="J238" i="16" s="1"/>
  <c r="F237" i="16"/>
  <c r="J237" i="16" s="1"/>
  <c r="J334" i="15"/>
  <c r="J333" i="15"/>
  <c r="F292" i="15"/>
  <c r="F291" i="15"/>
  <c r="F289" i="15"/>
  <c r="J289" i="15" s="1"/>
  <c r="F290" i="15"/>
  <c r="J290" i="15" s="1"/>
  <c r="F234" i="15"/>
  <c r="J234" i="15" s="1"/>
  <c r="F233" i="15"/>
  <c r="J233" i="15" s="1"/>
  <c r="F232" i="15"/>
  <c r="J232" i="15" s="1"/>
  <c r="F231" i="15"/>
  <c r="J231" i="15" s="1"/>
  <c r="J228" i="15"/>
  <c r="F227" i="15"/>
  <c r="J227" i="15" s="1"/>
  <c r="F226" i="15"/>
  <c r="J226" i="15" s="1"/>
  <c r="F225" i="15"/>
  <c r="J225" i="15" s="1"/>
  <c r="F224" i="15"/>
  <c r="J224" i="15" s="1"/>
  <c r="F223" i="15"/>
  <c r="J223" i="15" s="1"/>
  <c r="F222" i="15"/>
  <c r="J222" i="15" s="1"/>
  <c r="F221" i="15"/>
  <c r="J221" i="15" s="1"/>
  <c r="F148" i="6" l="1"/>
  <c r="J148" i="6" s="1"/>
  <c r="F199" i="6"/>
  <c r="J199" i="6" s="1"/>
  <c r="F226" i="6"/>
  <c r="J226" i="6" s="1"/>
  <c r="F225" i="6"/>
  <c r="J225" i="6" s="1"/>
  <c r="B39" i="6" l="1"/>
  <c r="B41" i="6" s="1"/>
  <c r="B43" i="6" s="1"/>
  <c r="B24" i="6"/>
  <c r="B26" i="6" s="1"/>
  <c r="B28" i="6" s="1"/>
  <c r="I12" i="30" l="1"/>
  <c r="I11" i="30"/>
  <c r="I9" i="30"/>
  <c r="I8" i="30"/>
  <c r="I6" i="30"/>
  <c r="I5" i="30"/>
  <c r="F666" i="19" l="1"/>
  <c r="K666" i="19" s="1"/>
  <c r="F665" i="19"/>
  <c r="K665" i="19" s="1"/>
  <c r="F655" i="19"/>
  <c r="K655" i="19" s="1"/>
  <c r="F654" i="19"/>
  <c r="K654" i="19" s="1"/>
  <c r="F644" i="19"/>
  <c r="K644" i="19" s="1"/>
  <c r="F643" i="19"/>
  <c r="K643" i="19" s="1"/>
  <c r="F622" i="19"/>
  <c r="K622" i="19" s="1"/>
  <c r="K621" i="19"/>
  <c r="K649" i="19" l="1"/>
  <c r="F680" i="19"/>
  <c r="K660" i="19"/>
  <c r="F636" i="19"/>
  <c r="F315" i="13" l="1"/>
  <c r="J315" i="13" s="1"/>
  <c r="F314" i="13"/>
  <c r="J314" i="13" s="1"/>
  <c r="J316" i="13" l="1"/>
  <c r="F318" i="13" s="1"/>
  <c r="F348" i="16"/>
  <c r="F347" i="16"/>
  <c r="F236" i="16"/>
  <c r="F235" i="16"/>
  <c r="F234" i="16"/>
  <c r="F233" i="16"/>
  <c r="F232" i="16"/>
  <c r="F231" i="16"/>
  <c r="F230" i="16"/>
  <c r="F229" i="16"/>
  <c r="F228" i="16"/>
  <c r="F227" i="16"/>
  <c r="F226" i="16"/>
  <c r="F225" i="16"/>
  <c r="F331" i="15"/>
  <c r="F332" i="15"/>
  <c r="F220" i="15"/>
  <c r="F219" i="15"/>
  <c r="F218" i="15"/>
  <c r="F217" i="15"/>
  <c r="F216" i="15"/>
  <c r="F215" i="15"/>
  <c r="F214" i="15"/>
  <c r="F213" i="15"/>
  <c r="F212" i="15"/>
  <c r="F211" i="15"/>
  <c r="F210" i="15"/>
  <c r="F209" i="15"/>
  <c r="G121" i="19" l="1"/>
  <c r="G120" i="19"/>
  <c r="G62" i="19"/>
  <c r="G61" i="19"/>
  <c r="G60" i="19"/>
  <c r="G59" i="19"/>
  <c r="F115" i="25" l="1"/>
  <c r="J115" i="25" s="1"/>
  <c r="J120" i="25" s="1"/>
  <c r="J117" i="23"/>
  <c r="L428" i="19"/>
  <c r="F40" i="22" l="1"/>
  <c r="J40" i="22" s="1"/>
  <c r="F39" i="22"/>
  <c r="J39" i="22" s="1"/>
  <c r="F38" i="5" l="1"/>
  <c r="F101" i="23" l="1"/>
  <c r="F100" i="23"/>
  <c r="F99" i="23"/>
  <c r="F98" i="23"/>
  <c r="F95" i="23"/>
  <c r="F94" i="23"/>
  <c r="F93" i="23"/>
  <c r="F92" i="23"/>
  <c r="J101" i="23" l="1"/>
  <c r="J100" i="23"/>
  <c r="J99" i="23"/>
  <c r="J98" i="23"/>
  <c r="J153" i="25" l="1"/>
  <c r="J151" i="25"/>
  <c r="J149" i="25"/>
  <c r="J130" i="25"/>
  <c r="J128" i="25" l="1"/>
  <c r="J126" i="25"/>
  <c r="F104" i="25" l="1"/>
  <c r="J104" i="25" s="1"/>
  <c r="F103" i="25"/>
  <c r="J103" i="25" s="1"/>
  <c r="F102" i="25"/>
  <c r="J102" i="25" s="1"/>
  <c r="F101" i="25"/>
  <c r="J101" i="25" s="1"/>
  <c r="F100" i="25"/>
  <c r="J100" i="25" s="1"/>
  <c r="F99" i="25"/>
  <c r="J99" i="25" s="1"/>
  <c r="F98" i="25"/>
  <c r="J98" i="25" s="1"/>
  <c r="F97" i="25"/>
  <c r="J97" i="25" s="1"/>
  <c r="F96" i="25"/>
  <c r="J96" i="25" s="1"/>
  <c r="F95" i="25"/>
  <c r="J95" i="25" s="1"/>
  <c r="F94" i="25"/>
  <c r="J94" i="25" s="1"/>
  <c r="F93" i="25"/>
  <c r="J93" i="25" s="1"/>
  <c r="J62" i="25"/>
  <c r="F60" i="25"/>
  <c r="J60" i="25" s="1"/>
  <c r="F59" i="25"/>
  <c r="J59" i="25" s="1"/>
  <c r="F58" i="25"/>
  <c r="J58" i="25" s="1"/>
  <c r="F57" i="25"/>
  <c r="J57" i="25" s="1"/>
  <c r="F56" i="25"/>
  <c r="J56" i="25" s="1"/>
  <c r="F55" i="25"/>
  <c r="J55" i="25" s="1"/>
  <c r="F54" i="25"/>
  <c r="J54" i="25" s="1"/>
  <c r="F53" i="25"/>
  <c r="J53" i="25" s="1"/>
  <c r="F52" i="25"/>
  <c r="J52" i="25" s="1"/>
  <c r="F51" i="25"/>
  <c r="J51" i="25" s="1"/>
  <c r="F50" i="25"/>
  <c r="J50" i="25" s="1"/>
  <c r="F49" i="25"/>
  <c r="J49" i="25" s="1"/>
  <c r="J109" i="25" l="1"/>
  <c r="J65" i="25"/>
  <c r="F76" i="13"/>
  <c r="F75" i="13"/>
  <c r="F74" i="13"/>
  <c r="F73" i="13"/>
  <c r="F21" i="13"/>
  <c r="F203" i="11"/>
  <c r="F201" i="11"/>
  <c r="F199" i="11"/>
  <c r="F197" i="11"/>
  <c r="F195" i="11"/>
  <c r="F193" i="11"/>
  <c r="F191" i="11"/>
  <c r="F189" i="11"/>
  <c r="F177" i="11"/>
  <c r="F175" i="11"/>
  <c r="F173" i="11"/>
  <c r="F171" i="11"/>
  <c r="F169" i="11"/>
  <c r="F167" i="11"/>
  <c r="F165" i="11"/>
  <c r="F163" i="11"/>
  <c r="F161" i="11"/>
  <c r="F159" i="11"/>
  <c r="F157" i="11"/>
  <c r="F155" i="11"/>
  <c r="F153" i="11"/>
  <c r="F151" i="11"/>
  <c r="F149" i="11"/>
  <c r="F147" i="11"/>
  <c r="F145" i="11"/>
  <c r="F143" i="11"/>
  <c r="F142" i="11"/>
  <c r="F141" i="11"/>
  <c r="F140" i="11"/>
  <c r="F139" i="11"/>
  <c r="F138" i="11"/>
  <c r="F41" i="35"/>
  <c r="F42" i="35"/>
  <c r="F10" i="35"/>
  <c r="F9" i="35"/>
  <c r="F112" i="38"/>
  <c r="F111" i="38"/>
  <c r="G30" i="42"/>
  <c r="G29" i="42"/>
  <c r="G28" i="42"/>
  <c r="G27" i="42"/>
  <c r="G26" i="42"/>
  <c r="G25" i="42"/>
  <c r="G24" i="42"/>
  <c r="G23" i="42"/>
  <c r="G22" i="42"/>
  <c r="G21" i="42"/>
  <c r="G20" i="42"/>
  <c r="G19" i="42"/>
  <c r="G32" i="41"/>
  <c r="G31" i="41"/>
  <c r="G30" i="41"/>
  <c r="G29" i="41"/>
  <c r="G28" i="41"/>
  <c r="G27" i="41"/>
  <c r="G26" i="41"/>
  <c r="G25" i="41"/>
  <c r="G24" i="41"/>
  <c r="G23" i="41"/>
  <c r="G22" i="41"/>
  <c r="G21" i="41"/>
  <c r="G20" i="41"/>
  <c r="G19" i="41"/>
  <c r="G18" i="41"/>
  <c r="G17" i="41"/>
  <c r="G16" i="41"/>
  <c r="G15" i="41"/>
  <c r="G14" i="41"/>
  <c r="G13" i="41"/>
  <c r="G12" i="41"/>
  <c r="G11" i="41"/>
  <c r="I1" i="15" l="1"/>
  <c r="F2" i="20" l="1"/>
  <c r="J1" i="19"/>
  <c r="G427" i="19" l="1"/>
  <c r="G428" i="19"/>
  <c r="G426" i="19"/>
  <c r="G424" i="19"/>
  <c r="G425" i="19"/>
  <c r="G423" i="19"/>
  <c r="G421" i="19"/>
  <c r="G422" i="19"/>
  <c r="G420" i="19"/>
  <c r="G606" i="19"/>
  <c r="G604" i="19"/>
  <c r="G603" i="19"/>
  <c r="G605" i="19"/>
  <c r="G418" i="19"/>
  <c r="G419" i="19"/>
  <c r="G417" i="19"/>
  <c r="L425" i="19" l="1"/>
  <c r="L422" i="19"/>
  <c r="L419" i="19"/>
  <c r="K428" i="19"/>
  <c r="K425" i="19"/>
  <c r="K422" i="19"/>
  <c r="K419" i="19"/>
  <c r="L606" i="19" l="1"/>
  <c r="L605" i="19"/>
  <c r="L604" i="19"/>
  <c r="L603" i="19"/>
  <c r="K606" i="19"/>
  <c r="K605" i="19"/>
  <c r="K604" i="19"/>
  <c r="K603" i="19"/>
  <c r="L427" i="19"/>
  <c r="K427" i="19"/>
  <c r="L426" i="19"/>
  <c r="K426" i="19"/>
  <c r="L424" i="19"/>
  <c r="K424" i="19"/>
  <c r="L423" i="19"/>
  <c r="K423" i="19"/>
  <c r="L421" i="19"/>
  <c r="K421" i="19"/>
  <c r="L420" i="19"/>
  <c r="K420" i="19"/>
  <c r="L418" i="19"/>
  <c r="K418" i="19"/>
  <c r="L417" i="19"/>
  <c r="K417" i="19"/>
  <c r="K121" i="19"/>
  <c r="K120" i="19"/>
  <c r="K62" i="19"/>
  <c r="K61" i="19"/>
  <c r="K60" i="19"/>
  <c r="K59" i="19"/>
  <c r="E21" i="20"/>
  <c r="E12" i="20"/>
  <c r="G10" i="41" l="1"/>
  <c r="G9" i="41"/>
  <c r="G8" i="41"/>
  <c r="G7" i="41"/>
  <c r="F44" i="40"/>
  <c r="F43" i="40"/>
  <c r="F42" i="40"/>
  <c r="F41" i="40"/>
  <c r="F118" i="38" l="1"/>
  <c r="F117" i="38"/>
  <c r="F116" i="38"/>
  <c r="F115" i="38"/>
  <c r="F110" i="38"/>
  <c r="F109" i="38"/>
  <c r="F114" i="38"/>
  <c r="F113" i="38"/>
  <c r="F108" i="38"/>
  <c r="F107" i="38"/>
  <c r="F49" i="36"/>
  <c r="F48" i="36"/>
  <c r="F47" i="36"/>
  <c r="F46" i="36"/>
  <c r="F96" i="35"/>
  <c r="F95" i="35"/>
  <c r="F94" i="35"/>
  <c r="F93" i="35"/>
  <c r="F90" i="35"/>
  <c r="F89" i="35"/>
  <c r="F88" i="35"/>
  <c r="F87" i="35"/>
  <c r="F86" i="35"/>
  <c r="F85" i="35"/>
  <c r="F84" i="35"/>
  <c r="F83" i="35"/>
  <c r="F80" i="35"/>
  <c r="F79" i="35"/>
  <c r="F78" i="35"/>
  <c r="F77" i="35"/>
  <c r="F76" i="35"/>
  <c r="F75" i="35"/>
  <c r="F74" i="35"/>
  <c r="F73" i="35"/>
  <c r="F72" i="35"/>
  <c r="F71" i="35"/>
  <c r="F70" i="35"/>
  <c r="F69" i="35"/>
  <c r="F68" i="35"/>
  <c r="F67" i="35"/>
  <c r="F66" i="35"/>
  <c r="F65" i="35"/>
  <c r="F64" i="35"/>
  <c r="F63" i="35"/>
  <c r="F62" i="35"/>
  <c r="F61" i="35"/>
  <c r="F60" i="35"/>
  <c r="F59" i="35"/>
  <c r="F58" i="35"/>
  <c r="F57" i="35"/>
  <c r="F56" i="35"/>
  <c r="F55" i="35"/>
  <c r="F52" i="35"/>
  <c r="F51" i="35"/>
  <c r="F50" i="35"/>
  <c r="F49" i="35"/>
  <c r="F48" i="35"/>
  <c r="F47" i="35"/>
  <c r="F46" i="35"/>
  <c r="F45" i="35"/>
  <c r="F44" i="35"/>
  <c r="F43"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c r="F15" i="35"/>
  <c r="F14" i="35"/>
  <c r="F13" i="35" l="1"/>
  <c r="F12" i="35"/>
  <c r="F11" i="35"/>
  <c r="F8" i="35"/>
  <c r="F72" i="13"/>
  <c r="F71" i="13"/>
  <c r="F70" i="13"/>
  <c r="F69" i="13"/>
  <c r="F405" i="11"/>
  <c r="J405" i="11" s="1"/>
  <c r="F404" i="11"/>
  <c r="J404" i="11" s="1"/>
  <c r="F322" i="11"/>
  <c r="F321" i="11"/>
  <c r="F320" i="11"/>
  <c r="F319" i="11"/>
  <c r="F268" i="11"/>
  <c r="F267" i="11"/>
  <c r="F266" i="11"/>
  <c r="F265" i="11"/>
  <c r="F204" i="11"/>
  <c r="F202" i="11"/>
  <c r="F200" i="11"/>
  <c r="F176" i="11"/>
  <c r="F174" i="11"/>
  <c r="F86" i="11"/>
  <c r="F85" i="11"/>
  <c r="F84" i="11"/>
  <c r="F83" i="11"/>
  <c r="F61" i="11"/>
  <c r="F60" i="11"/>
  <c r="F59" i="11"/>
  <c r="F58" i="11"/>
  <c r="J322" i="11" l="1"/>
  <c r="J321" i="11"/>
  <c r="J320" i="11"/>
  <c r="J319" i="11"/>
  <c r="J59" i="11"/>
  <c r="J58" i="11"/>
  <c r="J264" i="13" l="1"/>
  <c r="J263" i="13"/>
  <c r="J72" i="13"/>
  <c r="J71" i="13"/>
  <c r="J70" i="13"/>
  <c r="J69" i="13"/>
  <c r="J266" i="11"/>
  <c r="J265" i="11"/>
  <c r="J202" i="11"/>
  <c r="J201" i="11"/>
  <c r="J176" i="11"/>
  <c r="J175" i="11"/>
  <c r="J84" i="11"/>
  <c r="J83" i="11"/>
  <c r="K24" i="42"/>
  <c r="K23" i="42"/>
  <c r="K22" i="42"/>
  <c r="K21" i="42"/>
  <c r="K20" i="42"/>
  <c r="K19" i="42"/>
  <c r="K30" i="41"/>
  <c r="K29" i="41"/>
  <c r="K28" i="41"/>
  <c r="K27" i="41"/>
  <c r="K26" i="41"/>
  <c r="K25" i="41"/>
  <c r="K24" i="41"/>
  <c r="K23" i="41"/>
  <c r="K22" i="41"/>
  <c r="K21" i="41"/>
  <c r="K20" i="41"/>
  <c r="K19" i="41"/>
  <c r="K18" i="41"/>
  <c r="K17" i="41"/>
  <c r="K16" i="41"/>
  <c r="K15" i="41"/>
  <c r="K14" i="41"/>
  <c r="K13" i="41"/>
  <c r="K12" i="41"/>
  <c r="K11" i="41"/>
  <c r="K10" i="41"/>
  <c r="K9" i="41"/>
  <c r="K8" i="41"/>
  <c r="K7" i="41"/>
  <c r="J42" i="40"/>
  <c r="J41" i="40"/>
  <c r="J112" i="38"/>
  <c r="J111" i="38"/>
  <c r="J110" i="38"/>
  <c r="J109" i="38"/>
  <c r="J108" i="38"/>
  <c r="J107" i="38"/>
  <c r="J266" i="13" l="1"/>
  <c r="J265" i="13"/>
  <c r="J47" i="36"/>
  <c r="J46" i="36"/>
  <c r="J96" i="35"/>
  <c r="J95" i="35"/>
  <c r="J94" i="35"/>
  <c r="J93" i="35"/>
  <c r="J90" i="35"/>
  <c r="J89" i="35"/>
  <c r="J88" i="35"/>
  <c r="J87" i="35"/>
  <c r="J86" i="35"/>
  <c r="J85" i="35"/>
  <c r="J84" i="35"/>
  <c r="J83"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5" i="35"/>
  <c r="J52" i="35"/>
  <c r="J51" i="35"/>
  <c r="J50" i="35"/>
  <c r="J49" i="35"/>
  <c r="J48"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J116" i="35" l="1"/>
  <c r="J267" i="13"/>
  <c r="J268" i="13"/>
  <c r="J348" i="16"/>
  <c r="J347" i="16"/>
  <c r="J308" i="16"/>
  <c r="J307" i="16"/>
  <c r="J236" i="16"/>
  <c r="J235" i="16"/>
  <c r="J234" i="16"/>
  <c r="J233" i="16"/>
  <c r="J232" i="16"/>
  <c r="J231" i="16"/>
  <c r="J230" i="16"/>
  <c r="J229" i="16"/>
  <c r="J228" i="16"/>
  <c r="J227" i="16"/>
  <c r="J226" i="16"/>
  <c r="J225" i="16"/>
  <c r="J332" i="15"/>
  <c r="J331" i="15"/>
  <c r="J292" i="15"/>
  <c r="J291" i="15"/>
  <c r="J220" i="15"/>
  <c r="J219" i="15"/>
  <c r="J218" i="15"/>
  <c r="J217" i="15"/>
  <c r="J216" i="15"/>
  <c r="J215" i="15"/>
  <c r="J214" i="15"/>
  <c r="J213" i="15"/>
  <c r="J212" i="15"/>
  <c r="J211" i="15"/>
  <c r="J210" i="15"/>
  <c r="J209" i="15"/>
  <c r="J269" i="13" l="1"/>
  <c r="F14" i="7"/>
  <c r="F8" i="17" l="1"/>
  <c r="F133" i="25" l="1"/>
  <c r="J133" i="25" s="1"/>
  <c r="J71" i="25" l="1"/>
  <c r="J72" i="25"/>
  <c r="J73" i="25"/>
  <c r="J74" i="25"/>
  <c r="J75" i="25"/>
  <c r="J76" i="25"/>
  <c r="J77" i="25"/>
  <c r="J427" i="9" l="1"/>
  <c r="F550" i="9"/>
  <c r="F549" i="9"/>
  <c r="F532" i="9"/>
  <c r="F531" i="9"/>
  <c r="F513" i="9"/>
  <c r="F512" i="9"/>
  <c r="F286" i="9"/>
  <c r="F285" i="9"/>
  <c r="F141" i="9"/>
  <c r="F140" i="9"/>
  <c r="F77" i="9"/>
  <c r="F76" i="9"/>
  <c r="F44" i="9"/>
  <c r="F43" i="9"/>
  <c r="F39" i="9"/>
  <c r="F40" i="9"/>
  <c r="F41" i="9"/>
  <c r="F42" i="9"/>
  <c r="F12" i="9" l="1"/>
  <c r="F20" i="9"/>
  <c r="F40" i="5" l="1"/>
  <c r="F39" i="5"/>
  <c r="F37" i="5"/>
  <c r="J39" i="5" l="1"/>
  <c r="J38" i="5"/>
  <c r="J37" i="5"/>
  <c r="F40" i="18" l="1"/>
  <c r="J40" i="18" s="1"/>
  <c r="F39" i="18"/>
  <c r="J39" i="18" s="1"/>
  <c r="B43" i="9" l="1"/>
  <c r="B76" i="9"/>
  <c r="B78" i="9" s="1"/>
  <c r="B140" i="9"/>
  <c r="B142" i="9" s="1"/>
  <c r="B144" i="9" s="1"/>
  <c r="B146" i="9" s="1"/>
  <c r="B285" i="9"/>
  <c r="B287" i="9" s="1"/>
  <c r="B289" i="9" s="1"/>
  <c r="B291" i="9" s="1"/>
  <c r="J550" i="9" l="1"/>
  <c r="J549" i="9"/>
  <c r="J532" i="9"/>
  <c r="J531" i="9"/>
  <c r="J513" i="9"/>
  <c r="J512" i="9"/>
  <c r="J286" i="9"/>
  <c r="J285" i="9"/>
  <c r="J141" i="9"/>
  <c r="J140" i="9"/>
  <c r="J77" i="9"/>
  <c r="J76" i="9"/>
  <c r="J44" i="9"/>
  <c r="J43" i="9"/>
  <c r="J657" i="28" l="1"/>
  <c r="F224" i="6" l="1"/>
  <c r="J224" i="6" s="1"/>
  <c r="F223" i="6"/>
  <c r="J223" i="6" s="1"/>
  <c r="F198" i="6" l="1"/>
  <c r="J198" i="6" s="1"/>
  <c r="F13" i="6"/>
  <c r="J13" i="6" s="1"/>
  <c r="F12" i="6"/>
  <c r="J12" i="6" s="1"/>
  <c r="F11" i="6"/>
  <c r="J11" i="6" s="1"/>
  <c r="F10" i="6"/>
  <c r="J10" i="6" s="1"/>
  <c r="F9" i="6"/>
  <c r="J9" i="6" s="1"/>
  <c r="F8" i="6"/>
  <c r="J8" i="6" s="1"/>
  <c r="F7" i="6"/>
  <c r="J7" i="6" s="1"/>
  <c r="J201" i="6" l="1"/>
  <c r="F147" i="6" l="1"/>
  <c r="J147" i="6" s="1"/>
  <c r="J7" i="15" l="1"/>
  <c r="F346" i="16" l="1"/>
  <c r="F345" i="16"/>
  <c r="F207" i="25" l="1"/>
  <c r="J207" i="25" s="1"/>
  <c r="F205" i="25"/>
  <c r="J205" i="25" s="1"/>
  <c r="F203" i="25"/>
  <c r="J203" i="25" s="1"/>
  <c r="F177" i="25"/>
  <c r="J177" i="25" s="1"/>
  <c r="F175" i="25"/>
  <c r="J175" i="25" s="1"/>
  <c r="F173" i="25"/>
  <c r="J173" i="25" s="1"/>
  <c r="F164" i="25"/>
  <c r="J164" i="25" s="1"/>
  <c r="F162" i="25"/>
  <c r="J162" i="25" s="1"/>
  <c r="F160" i="25"/>
  <c r="J160" i="25" s="1"/>
  <c r="F158" i="25"/>
  <c r="J158" i="25" s="1"/>
  <c r="F156" i="25"/>
  <c r="J156" i="25" s="1"/>
  <c r="F141" i="25"/>
  <c r="J141" i="25" s="1"/>
  <c r="F139" i="25"/>
  <c r="J139" i="25" s="1"/>
  <c r="F137" i="25"/>
  <c r="J137" i="25" s="1"/>
  <c r="F135" i="25"/>
  <c r="J135" i="25" s="1"/>
  <c r="F304" i="16"/>
  <c r="F303" i="16"/>
  <c r="F146" i="6" l="1"/>
  <c r="F530" i="9" l="1"/>
  <c r="F529" i="9"/>
  <c r="F284" i="9"/>
  <c r="F283" i="9"/>
  <c r="F139" i="9"/>
  <c r="F138" i="9"/>
  <c r="F75" i="9"/>
  <c r="F74" i="9"/>
  <c r="J553" i="9" l="1"/>
  <c r="B529" i="9"/>
  <c r="B531" i="9" s="1"/>
  <c r="B533" i="9" s="1"/>
  <c r="B535" i="9" s="1"/>
  <c r="B537" i="9" s="1"/>
  <c r="J530" i="9"/>
  <c r="J529" i="9"/>
  <c r="J517" i="9"/>
  <c r="J516" i="9"/>
  <c r="J284" i="9"/>
  <c r="J283" i="9"/>
  <c r="J139" i="9"/>
  <c r="J138" i="9"/>
  <c r="J144" i="9"/>
  <c r="J145" i="9"/>
  <c r="J75" i="9"/>
  <c r="J74" i="9"/>
  <c r="J42" i="9"/>
  <c r="J41" i="9"/>
  <c r="I1" i="9"/>
  <c r="F7" i="9"/>
  <c r="J7" i="9" s="1"/>
  <c r="F8" i="9"/>
  <c r="J8" i="9" s="1"/>
  <c r="F9" i="9"/>
  <c r="J9" i="9" s="1"/>
  <c r="F10" i="9"/>
  <c r="J10" i="9" s="1"/>
  <c r="F11" i="9"/>
  <c r="J11" i="9" s="1"/>
  <c r="J12" i="9"/>
  <c r="F13" i="9"/>
  <c r="J13" i="9" s="1"/>
  <c r="F14" i="9"/>
  <c r="J14" i="9" s="1"/>
  <c r="F15" i="9"/>
  <c r="J15" i="9" s="1"/>
  <c r="F16" i="9"/>
  <c r="J16" i="9" s="1"/>
  <c r="F17" i="9"/>
  <c r="J17" i="9" s="1"/>
  <c r="F18" i="9"/>
  <c r="J18" i="9" s="1"/>
  <c r="F19" i="9"/>
  <c r="J19" i="9" s="1"/>
  <c r="J20" i="9"/>
  <c r="F21" i="9"/>
  <c r="J21" i="9" s="1"/>
  <c r="F22" i="9"/>
  <c r="J22" i="9" s="1"/>
  <c r="F23" i="9"/>
  <c r="J23" i="9" s="1"/>
  <c r="F24" i="9"/>
  <c r="J24" i="9" s="1"/>
  <c r="F25" i="9"/>
  <c r="J25" i="9" s="1"/>
  <c r="F26" i="9"/>
  <c r="J26" i="9" s="1"/>
  <c r="F27" i="9"/>
  <c r="J27" i="9" s="1"/>
  <c r="F28" i="9"/>
  <c r="J28" i="9" s="1"/>
  <c r="F29" i="9"/>
  <c r="J29" i="9" s="1"/>
  <c r="F30" i="9"/>
  <c r="J30" i="9" s="1"/>
  <c r="F31" i="9"/>
  <c r="J31" i="9" s="1"/>
  <c r="F32" i="9"/>
  <c r="J32" i="9" s="1"/>
  <c r="F33" i="9"/>
  <c r="J33" i="9" s="1"/>
  <c r="F34" i="9"/>
  <c r="J34" i="9" s="1"/>
  <c r="F35" i="9"/>
  <c r="J35" i="9" s="1"/>
  <c r="F36" i="9"/>
  <c r="J36" i="9" s="1"/>
  <c r="F37" i="9"/>
  <c r="J37" i="9" s="1"/>
  <c r="F38" i="9"/>
  <c r="J38" i="9" s="1"/>
  <c r="J39" i="9"/>
  <c r="J40" i="9"/>
  <c r="F64" i="9"/>
  <c r="J64" i="9" s="1"/>
  <c r="F65" i="9"/>
  <c r="J65" i="9" s="1"/>
  <c r="F66" i="9"/>
  <c r="J66" i="9" s="1"/>
  <c r="F67" i="9"/>
  <c r="J67" i="9" s="1"/>
  <c r="F68" i="9"/>
  <c r="J68" i="9" s="1"/>
  <c r="F69" i="9"/>
  <c r="J69" i="9" s="1"/>
  <c r="F70" i="9"/>
  <c r="J70" i="9" s="1"/>
  <c r="F71" i="9"/>
  <c r="J71" i="9" s="1"/>
  <c r="F72" i="9"/>
  <c r="J72" i="9" s="1"/>
  <c r="F73" i="9"/>
  <c r="J73" i="9" s="1"/>
  <c r="F103" i="9"/>
  <c r="J103" i="9" s="1"/>
  <c r="F104" i="9"/>
  <c r="J104" i="9" s="1"/>
  <c r="F105" i="9"/>
  <c r="J105" i="9" s="1"/>
  <c r="F106" i="9"/>
  <c r="J106" i="9" s="1"/>
  <c r="F107" i="9"/>
  <c r="J107" i="9" s="1"/>
  <c r="F108" i="9"/>
  <c r="J108" i="9" s="1"/>
  <c r="F109" i="9"/>
  <c r="J109" i="9" s="1"/>
  <c r="F110" i="9"/>
  <c r="J110" i="9" s="1"/>
  <c r="F111" i="9"/>
  <c r="J111" i="9" s="1"/>
  <c r="F112" i="9"/>
  <c r="J112" i="9" s="1"/>
  <c r="F113" i="9"/>
  <c r="J113" i="9" s="1"/>
  <c r="F114" i="9"/>
  <c r="J114" i="9" s="1"/>
  <c r="F115" i="9"/>
  <c r="J115" i="9" s="1"/>
  <c r="F116" i="9"/>
  <c r="J116" i="9" s="1"/>
  <c r="F117" i="9"/>
  <c r="J117" i="9" s="1"/>
  <c r="F118" i="9"/>
  <c r="J118" i="9" s="1"/>
  <c r="F119" i="9"/>
  <c r="J119" i="9" s="1"/>
  <c r="F120" i="9"/>
  <c r="J120" i="9" s="1"/>
  <c r="F121" i="9"/>
  <c r="J121" i="9" s="1"/>
  <c r="F122" i="9"/>
  <c r="J122" i="9" s="1"/>
  <c r="F123" i="9"/>
  <c r="J123" i="9" s="1"/>
  <c r="F124" i="9"/>
  <c r="J124" i="9" s="1"/>
  <c r="F125" i="9"/>
  <c r="J125" i="9" s="1"/>
  <c r="F126" i="9"/>
  <c r="J126" i="9" s="1"/>
  <c r="F127" i="9"/>
  <c r="J127" i="9" s="1"/>
  <c r="F128" i="9"/>
  <c r="J128" i="9" s="1"/>
  <c r="F129" i="9"/>
  <c r="J129" i="9" s="1"/>
  <c r="F130" i="9"/>
  <c r="J130" i="9" s="1"/>
  <c r="F131" i="9"/>
  <c r="J131" i="9" s="1"/>
  <c r="F132" i="9"/>
  <c r="J132" i="9" s="1"/>
  <c r="F133" i="9"/>
  <c r="J133" i="9" s="1"/>
  <c r="F134" i="9"/>
  <c r="J134" i="9" s="1"/>
  <c r="F135" i="9"/>
  <c r="J135" i="9" s="1"/>
  <c r="F136" i="9"/>
  <c r="J136" i="9" s="1"/>
  <c r="F137" i="9"/>
  <c r="J137" i="9" s="1"/>
  <c r="F160" i="9"/>
  <c r="J160" i="9" s="1"/>
  <c r="F161" i="9"/>
  <c r="J161" i="9" s="1"/>
  <c r="F162" i="9"/>
  <c r="J162" i="9" s="1"/>
  <c r="F163" i="9"/>
  <c r="J163" i="9" s="1"/>
  <c r="F164" i="9"/>
  <c r="J164" i="9" s="1"/>
  <c r="F165" i="9"/>
  <c r="J165" i="9" s="1"/>
  <c r="F166" i="9"/>
  <c r="J166" i="9" s="1"/>
  <c r="F167" i="9"/>
  <c r="J167" i="9" s="1"/>
  <c r="F168" i="9"/>
  <c r="J168" i="9" s="1"/>
  <c r="F169" i="9"/>
  <c r="J169" i="9" s="1"/>
  <c r="F170" i="9"/>
  <c r="J170" i="9" s="1"/>
  <c r="F171" i="9"/>
  <c r="J171" i="9" s="1"/>
  <c r="F172" i="9"/>
  <c r="J172" i="9" s="1"/>
  <c r="F173" i="9"/>
  <c r="J173" i="9" s="1"/>
  <c r="F174" i="9"/>
  <c r="J174" i="9" s="1"/>
  <c r="F175" i="9"/>
  <c r="J175" i="9" s="1"/>
  <c r="F176" i="9"/>
  <c r="J176" i="9" s="1"/>
  <c r="F198" i="9"/>
  <c r="J198" i="9" s="1"/>
  <c r="F199" i="9"/>
  <c r="J199" i="9" s="1"/>
  <c r="F200" i="9"/>
  <c r="J200" i="9" s="1"/>
  <c r="F201" i="9"/>
  <c r="J201" i="9" s="1"/>
  <c r="F202" i="9"/>
  <c r="J202" i="9" s="1"/>
  <c r="F203" i="9"/>
  <c r="J203" i="9" s="1"/>
  <c r="F204" i="9"/>
  <c r="J204" i="9" s="1"/>
  <c r="F205" i="9"/>
  <c r="J205" i="9" s="1"/>
  <c r="F206" i="9"/>
  <c r="J206" i="9" s="1"/>
  <c r="F207" i="9"/>
  <c r="J207" i="9" s="1"/>
  <c r="F208" i="9"/>
  <c r="J208" i="9" s="1"/>
  <c r="F209" i="9"/>
  <c r="J209" i="9" s="1"/>
  <c r="F210" i="9"/>
  <c r="J210" i="9" s="1"/>
  <c r="F211" i="9"/>
  <c r="J211" i="9" s="1"/>
  <c r="F212" i="9"/>
  <c r="J212" i="9" s="1"/>
  <c r="F213" i="9"/>
  <c r="J213" i="9" s="1"/>
  <c r="J214" i="9"/>
  <c r="F226" i="9"/>
  <c r="J226" i="9" s="1"/>
  <c r="F227" i="9"/>
  <c r="J227" i="9" s="1"/>
  <c r="F234" i="9"/>
  <c r="J234" i="9" s="1"/>
  <c r="F235" i="9"/>
  <c r="J235" i="9" s="1"/>
  <c r="F236" i="9"/>
  <c r="J236" i="9" s="1"/>
  <c r="F237" i="9"/>
  <c r="J237" i="9" s="1"/>
  <c r="F238" i="9"/>
  <c r="J238" i="9" s="1"/>
  <c r="F239" i="9"/>
  <c r="J239" i="9" s="1"/>
  <c r="F246" i="9"/>
  <c r="J246" i="9" s="1"/>
  <c r="F247" i="9"/>
  <c r="J247" i="9" s="1"/>
  <c r="F248" i="9"/>
  <c r="J248" i="9" s="1"/>
  <c r="F255" i="9"/>
  <c r="J255" i="9" s="1"/>
  <c r="F256" i="9"/>
  <c r="J256" i="9" s="1"/>
  <c r="F257" i="9"/>
  <c r="J257" i="9" s="1"/>
  <c r="F258" i="9"/>
  <c r="J258" i="9" s="1"/>
  <c r="F259" i="9"/>
  <c r="J259" i="9" s="1"/>
  <c r="F260" i="9"/>
  <c r="J260" i="9" s="1"/>
  <c r="F261" i="9"/>
  <c r="J261" i="9" s="1"/>
  <c r="F262" i="9"/>
  <c r="J262" i="9" s="1"/>
  <c r="F263" i="9"/>
  <c r="J263" i="9" s="1"/>
  <c r="F264" i="9"/>
  <c r="J264" i="9" s="1"/>
  <c r="F265" i="9"/>
  <c r="J265" i="9" s="1"/>
  <c r="F266" i="9"/>
  <c r="J266" i="9" s="1"/>
  <c r="F267" i="9"/>
  <c r="J267" i="9" s="1"/>
  <c r="F268" i="9"/>
  <c r="J268" i="9" s="1"/>
  <c r="F269" i="9"/>
  <c r="J269" i="9" s="1"/>
  <c r="F270" i="9"/>
  <c r="J270" i="9" s="1"/>
  <c r="F271" i="9"/>
  <c r="J271" i="9" s="1"/>
  <c r="F272" i="9"/>
  <c r="J272" i="9" s="1"/>
  <c r="F273" i="9"/>
  <c r="J273" i="9" s="1"/>
  <c r="F274" i="9"/>
  <c r="J274" i="9" s="1"/>
  <c r="F275" i="9"/>
  <c r="J275" i="9" s="1"/>
  <c r="F276" i="9"/>
  <c r="J276" i="9" s="1"/>
  <c r="F277" i="9"/>
  <c r="J277" i="9" s="1"/>
  <c r="F278" i="9"/>
  <c r="J278" i="9" s="1"/>
  <c r="F279" i="9"/>
  <c r="J279" i="9" s="1"/>
  <c r="F280" i="9"/>
  <c r="J280" i="9" s="1"/>
  <c r="F281" i="9"/>
  <c r="J281" i="9" s="1"/>
  <c r="F282" i="9"/>
  <c r="J282" i="9" s="1"/>
  <c r="J289" i="9"/>
  <c r="J290" i="9"/>
  <c r="F309" i="9"/>
  <c r="J309" i="9" s="1"/>
  <c r="F310" i="9"/>
  <c r="J310" i="9" s="1"/>
  <c r="F311" i="9"/>
  <c r="J311" i="9" s="1"/>
  <c r="F312" i="9"/>
  <c r="J312" i="9" s="1"/>
  <c r="F313" i="9"/>
  <c r="J313" i="9" s="1"/>
  <c r="F314" i="9"/>
  <c r="J314" i="9" s="1"/>
  <c r="F315" i="9"/>
  <c r="J315" i="9" s="1"/>
  <c r="F316" i="9"/>
  <c r="J316" i="9" s="1"/>
  <c r="F317" i="9"/>
  <c r="J317" i="9" s="1"/>
  <c r="F318" i="9"/>
  <c r="J318" i="9" s="1"/>
  <c r="F319" i="9"/>
  <c r="J319" i="9" s="1"/>
  <c r="F320" i="9"/>
  <c r="J320" i="9" s="1"/>
  <c r="F321" i="9"/>
  <c r="J321" i="9" s="1"/>
  <c r="F322" i="9"/>
  <c r="J322" i="9" s="1"/>
  <c r="F323" i="9"/>
  <c r="J323" i="9" s="1"/>
  <c r="F324" i="9"/>
  <c r="J324" i="9" s="1"/>
  <c r="F325" i="9"/>
  <c r="J325" i="9" s="1"/>
  <c r="F332" i="9"/>
  <c r="J332" i="9" s="1"/>
  <c r="B333" i="9"/>
  <c r="B334" i="9" s="1"/>
  <c r="B335" i="9" s="1"/>
  <c r="B337" i="9" s="1"/>
  <c r="B339" i="9" s="1"/>
  <c r="B341" i="9" s="1"/>
  <c r="B343" i="9" s="1"/>
  <c r="B345" i="9" s="1"/>
  <c r="F333" i="9"/>
  <c r="J333" i="9" s="1"/>
  <c r="F334" i="9"/>
  <c r="J334" i="9" s="1"/>
  <c r="F335" i="9"/>
  <c r="J335" i="9" s="1"/>
  <c r="F336" i="9"/>
  <c r="J336" i="9" s="1"/>
  <c r="F337" i="9"/>
  <c r="J337" i="9" s="1"/>
  <c r="F338" i="9"/>
  <c r="J338" i="9" s="1"/>
  <c r="F339" i="9"/>
  <c r="J339" i="9" s="1"/>
  <c r="F340" i="9"/>
  <c r="J340" i="9" s="1"/>
  <c r="F341" i="9"/>
  <c r="J341" i="9" s="1"/>
  <c r="F342" i="9"/>
  <c r="J342" i="9" s="1"/>
  <c r="F343" i="9"/>
  <c r="J343" i="9" s="1"/>
  <c r="F344" i="9"/>
  <c r="J344" i="9" s="1"/>
  <c r="F345" i="9"/>
  <c r="J345" i="9" s="1"/>
  <c r="F346" i="9"/>
  <c r="J346" i="9" s="1"/>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J385" i="9"/>
  <c r="J386" i="9"/>
  <c r="J387" i="9"/>
  <c r="J388" i="9"/>
  <c r="J389" i="9"/>
  <c r="J390" i="9"/>
  <c r="J391" i="9"/>
  <c r="J392" i="9"/>
  <c r="B400" i="9"/>
  <c r="B402" i="9" s="1"/>
  <c r="B404" i="9" s="1"/>
  <c r="B406" i="9" s="1"/>
  <c r="B408" i="9" s="1"/>
  <c r="B410" i="9" s="1"/>
  <c r="B412" i="9" s="1"/>
  <c r="B414" i="9" s="1"/>
  <c r="B416" i="9" s="1"/>
  <c r="B418" i="9" s="1"/>
  <c r="B420" i="9" s="1"/>
  <c r="B422" i="9" s="1"/>
  <c r="B424" i="9" s="1"/>
  <c r="B426" i="9" s="1"/>
  <c r="B431" i="9" s="1"/>
  <c r="B433" i="9" s="1"/>
  <c r="B435" i="9" s="1"/>
  <c r="B437" i="9" s="1"/>
  <c r="B439" i="9" s="1"/>
  <c r="B441" i="9" s="1"/>
  <c r="B443" i="9" s="1"/>
  <c r="B445" i="9" s="1"/>
  <c r="J399" i="9"/>
  <c r="J400" i="9"/>
  <c r="J401" i="9"/>
  <c r="J402" i="9"/>
  <c r="J403" i="9"/>
  <c r="J404" i="9"/>
  <c r="J405" i="9"/>
  <c r="J406" i="9"/>
  <c r="J407" i="9"/>
  <c r="J408" i="9"/>
  <c r="J409" i="9"/>
  <c r="J410" i="9"/>
  <c r="J411" i="9"/>
  <c r="J412" i="9"/>
  <c r="J413" i="9"/>
  <c r="J414" i="9"/>
  <c r="J415" i="9"/>
  <c r="J416" i="9"/>
  <c r="J417" i="9"/>
  <c r="J418" i="9"/>
  <c r="J419" i="9"/>
  <c r="J420" i="9"/>
  <c r="J421" i="9"/>
  <c r="J422" i="9"/>
  <c r="J423" i="9"/>
  <c r="J424" i="9"/>
  <c r="J425" i="9"/>
  <c r="J426" i="9"/>
  <c r="J431" i="9"/>
  <c r="J432" i="9"/>
  <c r="J433" i="9"/>
  <c r="J434" i="9"/>
  <c r="J435" i="9"/>
  <c r="J436" i="9"/>
  <c r="J437" i="9"/>
  <c r="J438" i="9"/>
  <c r="J440" i="9"/>
  <c r="J441" i="9"/>
  <c r="J442" i="9"/>
  <c r="J443" i="9"/>
  <c r="J444" i="9"/>
  <c r="J445" i="9"/>
  <c r="J446" i="9"/>
  <c r="J454" i="9"/>
  <c r="J455" i="9"/>
  <c r="J456" i="9"/>
  <c r="J457" i="9"/>
  <c r="J458" i="9"/>
  <c r="J459" i="9"/>
  <c r="J460" i="9"/>
  <c r="J461" i="9"/>
  <c r="J462" i="9"/>
  <c r="J463" i="9"/>
  <c r="J464" i="9"/>
  <c r="J465" i="9"/>
  <c r="J466" i="9"/>
  <c r="J467" i="9"/>
  <c r="J468" i="9"/>
  <c r="J469" i="9"/>
  <c r="J470" i="9"/>
  <c r="J471" i="9"/>
  <c r="J472" i="9"/>
  <c r="B482" i="9"/>
  <c r="B484" i="9" s="1"/>
  <c r="B486" i="9" s="1"/>
  <c r="B488" i="9" s="1"/>
  <c r="B490" i="9" s="1"/>
  <c r="B492" i="9" s="1"/>
  <c r="B494" i="9" s="1"/>
  <c r="B496" i="9" s="1"/>
  <c r="B498" i="9" s="1"/>
  <c r="B500" i="9" s="1"/>
  <c r="B502" i="9" s="1"/>
  <c r="B504" i="9" s="1"/>
  <c r="B506" i="9" s="1"/>
  <c r="B508" i="9" s="1"/>
  <c r="F480" i="9"/>
  <c r="J480" i="9" s="1"/>
  <c r="F481" i="9"/>
  <c r="J481" i="9" s="1"/>
  <c r="F482" i="9"/>
  <c r="J482" i="9" s="1"/>
  <c r="F483" i="9"/>
  <c r="J483" i="9" s="1"/>
  <c r="F484" i="9"/>
  <c r="J484" i="9" s="1"/>
  <c r="F485" i="9"/>
  <c r="J485" i="9" s="1"/>
  <c r="F486" i="9"/>
  <c r="J486" i="9" s="1"/>
  <c r="F487" i="9"/>
  <c r="J487" i="9" s="1"/>
  <c r="F488" i="9"/>
  <c r="J488" i="9" s="1"/>
  <c r="F489" i="9"/>
  <c r="J489" i="9" s="1"/>
  <c r="F490" i="9"/>
  <c r="J490" i="9" s="1"/>
  <c r="F491" i="9"/>
  <c r="J491" i="9" s="1"/>
  <c r="F492" i="9"/>
  <c r="J492" i="9" s="1"/>
  <c r="F493" i="9"/>
  <c r="J493" i="9" s="1"/>
  <c r="F494" i="9"/>
  <c r="J494" i="9" s="1"/>
  <c r="F495" i="9"/>
  <c r="J495" i="9" s="1"/>
  <c r="F496" i="9"/>
  <c r="J496" i="9" s="1"/>
  <c r="F497" i="9"/>
  <c r="J497" i="9" s="1"/>
  <c r="F498" i="9"/>
  <c r="J498" i="9" s="1"/>
  <c r="F499" i="9"/>
  <c r="J499" i="9" s="1"/>
  <c r="F500" i="9"/>
  <c r="J500" i="9" s="1"/>
  <c r="F501" i="9"/>
  <c r="J501" i="9" s="1"/>
  <c r="F502" i="9"/>
  <c r="J502" i="9" s="1"/>
  <c r="F503" i="9"/>
  <c r="J503" i="9" s="1"/>
  <c r="F504" i="9"/>
  <c r="J504" i="9" s="1"/>
  <c r="F505" i="9"/>
  <c r="J505" i="9" s="1"/>
  <c r="F506" i="9"/>
  <c r="J506" i="9" s="1"/>
  <c r="F507" i="9"/>
  <c r="J507" i="9" s="1"/>
  <c r="F508" i="9"/>
  <c r="J508" i="9" s="1"/>
  <c r="F509" i="9"/>
  <c r="J509" i="9" s="1"/>
  <c r="F510" i="9"/>
  <c r="J510" i="9" s="1"/>
  <c r="F511" i="9"/>
  <c r="J511" i="9" s="1"/>
  <c r="F527" i="9"/>
  <c r="J527" i="9" s="1"/>
  <c r="F528" i="9"/>
  <c r="J528" i="9" s="1"/>
  <c r="J535" i="9"/>
  <c r="F545" i="9"/>
  <c r="J545" i="9" s="1"/>
  <c r="F546" i="9"/>
  <c r="J546" i="9" s="1"/>
  <c r="B547" i="9"/>
  <c r="B549" i="9" s="1"/>
  <c r="B551" i="9" s="1"/>
  <c r="B553" i="9" s="1"/>
  <c r="B555" i="9" s="1"/>
  <c r="F547" i="9"/>
  <c r="J547" i="9" s="1"/>
  <c r="F548" i="9"/>
  <c r="J548" i="9" s="1"/>
  <c r="J393" i="9" l="1"/>
  <c r="J539" i="9"/>
  <c r="J228" i="9"/>
  <c r="J347" i="9"/>
  <c r="J215" i="9"/>
  <c r="J51" i="9"/>
  <c r="J293" i="9"/>
  <c r="J520" i="9"/>
  <c r="J80" i="9"/>
  <c r="J557" i="9"/>
  <c r="J249" i="9"/>
  <c r="J326" i="9"/>
  <c r="J148" i="9"/>
  <c r="J240" i="9"/>
  <c r="J177" i="9"/>
  <c r="B510" i="9"/>
  <c r="B512" i="9" s="1"/>
  <c r="B514" i="9" s="1"/>
  <c r="B516" i="9" s="1"/>
  <c r="B518" i="9" s="1"/>
  <c r="F97" i="23"/>
  <c r="J97" i="23" s="1"/>
  <c r="F96" i="23"/>
  <c r="J96" i="23" s="1"/>
  <c r="J95" i="23"/>
  <c r="J94" i="23"/>
  <c r="F38" i="22"/>
  <c r="J38" i="22" s="1"/>
  <c r="F37" i="22"/>
  <c r="J37" i="22" s="1"/>
  <c r="J560" i="9" l="1"/>
  <c r="J653" i="28"/>
  <c r="J648" i="28"/>
  <c r="I1" i="27" l="1"/>
  <c r="I1" i="28"/>
  <c r="F222" i="6" l="1"/>
  <c r="J222" i="6" s="1"/>
  <c r="F221" i="6"/>
  <c r="J221" i="6" s="1"/>
  <c r="F197" i="6"/>
  <c r="J197" i="6" s="1"/>
  <c r="J146" i="6"/>
  <c r="F206" i="25" l="1"/>
  <c r="J206" i="25" s="1"/>
  <c r="F204" i="25"/>
  <c r="J204" i="25" s="1"/>
  <c r="F202" i="25"/>
  <c r="J202" i="25" s="1"/>
  <c r="F176" i="25"/>
  <c r="J176" i="25" s="1"/>
  <c r="F174" i="25"/>
  <c r="J174" i="25" s="1"/>
  <c r="F172" i="25"/>
  <c r="J172" i="25" s="1"/>
  <c r="F163" i="25"/>
  <c r="J163" i="25" s="1"/>
  <c r="F161" i="25"/>
  <c r="J161" i="25" s="1"/>
  <c r="F159" i="25"/>
  <c r="J159" i="25" s="1"/>
  <c r="F157" i="25"/>
  <c r="J157" i="25" s="1"/>
  <c r="J155" i="25"/>
  <c r="F140" i="25"/>
  <c r="J140" i="25" s="1"/>
  <c r="F138" i="25"/>
  <c r="J138" i="25" s="1"/>
  <c r="F136" i="25"/>
  <c r="J136" i="25" s="1"/>
  <c r="F134" i="25"/>
  <c r="J134" i="25" s="1"/>
  <c r="J132" i="25"/>
  <c r="F16" i="25"/>
  <c r="J16" i="25" s="1"/>
  <c r="F5" i="25"/>
  <c r="J5" i="25" s="1"/>
  <c r="F6" i="25"/>
  <c r="J6" i="25" s="1"/>
  <c r="F7" i="25"/>
  <c r="J7" i="25" s="1"/>
  <c r="F8" i="25"/>
  <c r="J8" i="25" s="1"/>
  <c r="F9" i="25"/>
  <c r="J9" i="25" s="1"/>
  <c r="F10" i="25"/>
  <c r="J10" i="25" s="1"/>
  <c r="F11" i="25"/>
  <c r="J11" i="25" s="1"/>
  <c r="F12" i="25"/>
  <c r="J12" i="25" s="1"/>
  <c r="F13" i="25"/>
  <c r="J13" i="25" s="1"/>
  <c r="F14" i="25"/>
  <c r="J14" i="25" s="1"/>
  <c r="F15" i="25"/>
  <c r="J15" i="25" s="1"/>
  <c r="J215" i="25" l="1"/>
  <c r="J185" i="25"/>
  <c r="J21" i="25"/>
  <c r="J143" i="25"/>
  <c r="J166" i="25"/>
  <c r="G602" i="19"/>
  <c r="K602" i="19" s="1"/>
  <c r="G601" i="19"/>
  <c r="K601" i="19" s="1"/>
  <c r="G600" i="19"/>
  <c r="K600" i="19" s="1"/>
  <c r="G599" i="19"/>
  <c r="K599" i="19" s="1"/>
  <c r="G500" i="19"/>
  <c r="K500" i="19" s="1"/>
  <c r="G499" i="19"/>
  <c r="K499" i="19" s="1"/>
  <c r="G498" i="19"/>
  <c r="K498" i="19" s="1"/>
  <c r="G497" i="19"/>
  <c r="K497" i="19" s="1"/>
  <c r="G416" i="19"/>
  <c r="K416" i="19" s="1"/>
  <c r="G415" i="19"/>
  <c r="K415" i="19" s="1"/>
  <c r="G414" i="19"/>
  <c r="K414" i="19" s="1"/>
  <c r="G413" i="19"/>
  <c r="K413" i="19" s="1"/>
  <c r="G412" i="19"/>
  <c r="K412" i="19" s="1"/>
  <c r="G406" i="19"/>
  <c r="K406" i="19" s="1"/>
  <c r="G405" i="19"/>
  <c r="K405" i="19" s="1"/>
  <c r="G404" i="19"/>
  <c r="K404" i="19" s="1"/>
  <c r="G403" i="19"/>
  <c r="K403" i="19" s="1"/>
  <c r="G402" i="19"/>
  <c r="K402" i="19" s="1"/>
  <c r="G411" i="19"/>
  <c r="K411" i="19" s="1"/>
  <c r="G410" i="19"/>
  <c r="K410" i="19" s="1"/>
  <c r="G409" i="19"/>
  <c r="K409" i="19" s="1"/>
  <c r="G408" i="19"/>
  <c r="K408" i="19" s="1"/>
  <c r="G407" i="19"/>
  <c r="K407" i="19" s="1"/>
  <c r="G401" i="19"/>
  <c r="K401" i="19" s="1"/>
  <c r="G400" i="19"/>
  <c r="K400" i="19" s="1"/>
  <c r="G399" i="19"/>
  <c r="K399" i="19" s="1"/>
  <c r="G398" i="19"/>
  <c r="K398" i="19" s="1"/>
  <c r="G397" i="19"/>
  <c r="K397" i="19" s="1"/>
  <c r="G119" i="19"/>
  <c r="K119" i="19" s="1"/>
  <c r="G118" i="19"/>
  <c r="K118" i="19" s="1"/>
  <c r="G58" i="19"/>
  <c r="K58" i="19" s="1"/>
  <c r="G57" i="19"/>
  <c r="K57" i="19" s="1"/>
  <c r="G56" i="19"/>
  <c r="K56" i="19" s="1"/>
  <c r="G55" i="19"/>
  <c r="K55" i="19" s="1"/>
  <c r="L602" i="19"/>
  <c r="L601" i="19"/>
  <c r="L600" i="19"/>
  <c r="L599" i="19"/>
  <c r="L500" i="19"/>
  <c r="L499" i="19"/>
  <c r="L498" i="19"/>
  <c r="L497" i="19"/>
  <c r="L416" i="19"/>
  <c r="L415" i="19"/>
  <c r="L414" i="19"/>
  <c r="L413" i="19"/>
  <c r="L412" i="19"/>
  <c r="L411" i="19"/>
  <c r="L410" i="19"/>
  <c r="L409" i="19"/>
  <c r="L408" i="19"/>
  <c r="L407" i="19"/>
  <c r="L406" i="19"/>
  <c r="L405" i="19"/>
  <c r="L404" i="19"/>
  <c r="L403" i="19"/>
  <c r="L402" i="19"/>
  <c r="L401" i="19"/>
  <c r="L400" i="19"/>
  <c r="L399" i="19"/>
  <c r="L398" i="19"/>
  <c r="L397" i="19"/>
  <c r="F403" i="11" l="1"/>
  <c r="J403" i="11" s="1"/>
  <c r="F402" i="11"/>
  <c r="J402" i="11" s="1"/>
  <c r="J252" i="13"/>
  <c r="J275" i="13"/>
  <c r="J274" i="13"/>
  <c r="J76" i="13"/>
  <c r="J75" i="13"/>
  <c r="J74" i="13"/>
  <c r="J73" i="13"/>
  <c r="J326" i="11"/>
  <c r="J325" i="11"/>
  <c r="J324" i="11"/>
  <c r="J323" i="11"/>
  <c r="J268" i="11"/>
  <c r="J267" i="11"/>
  <c r="J204" i="11"/>
  <c r="J203" i="11"/>
  <c r="J178" i="11"/>
  <c r="J177" i="11"/>
  <c r="J86" i="11"/>
  <c r="J85" i="11"/>
  <c r="J61" i="11"/>
  <c r="J60" i="11"/>
  <c r="J411" i="11" l="1"/>
  <c r="J279" i="13"/>
  <c r="J278" i="13"/>
  <c r="J277" i="13"/>
  <c r="E9" i="12"/>
  <c r="F53" i="8" l="1"/>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53" i="7" l="1"/>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K28" i="42" l="1"/>
  <c r="K27" i="42"/>
  <c r="K26" i="42"/>
  <c r="K25" i="42"/>
  <c r="K30" i="42"/>
  <c r="K29" i="42"/>
  <c r="K32" i="41"/>
  <c r="K31" i="41"/>
  <c r="J44" i="40"/>
  <c r="J43" i="40"/>
  <c r="K38" i="41" l="1"/>
  <c r="J118" i="38"/>
  <c r="J117" i="38"/>
  <c r="J116" i="38"/>
  <c r="J115" i="38"/>
  <c r="J114" i="38"/>
  <c r="J113" i="38"/>
  <c r="J49" i="36"/>
  <c r="J48" i="36"/>
  <c r="F38" i="18" l="1"/>
  <c r="J38" i="18" s="1"/>
  <c r="F37" i="18"/>
  <c r="J37" i="18" s="1"/>
  <c r="F36" i="5" l="1"/>
  <c r="J36" i="5" s="1"/>
  <c r="F35" i="5"/>
  <c r="J35" i="5" s="1"/>
  <c r="F7" i="5"/>
  <c r="J346" i="16" l="1"/>
  <c r="J345" i="16"/>
  <c r="J304" i="16"/>
  <c r="J303" i="16"/>
  <c r="F224" i="16"/>
  <c r="J224" i="16" s="1"/>
  <c r="F223" i="16"/>
  <c r="J223" i="16" s="1"/>
  <c r="F222" i="16"/>
  <c r="J222" i="16" s="1"/>
  <c r="F221" i="16"/>
  <c r="J221" i="16" s="1"/>
  <c r="F220" i="16"/>
  <c r="J220" i="16" s="1"/>
  <c r="F219" i="16"/>
  <c r="J219" i="16" s="1"/>
  <c r="F218" i="16"/>
  <c r="J218" i="16" s="1"/>
  <c r="F217" i="16"/>
  <c r="J217" i="16" s="1"/>
  <c r="F216" i="16"/>
  <c r="J216" i="16" s="1"/>
  <c r="F215" i="16"/>
  <c r="J215" i="16" s="1"/>
  <c r="F214" i="16"/>
  <c r="J214" i="16" s="1"/>
  <c r="F213" i="16"/>
  <c r="J213" i="16" s="1"/>
  <c r="F330" i="15"/>
  <c r="F329" i="15"/>
  <c r="F288" i="15"/>
  <c r="F287" i="15"/>
  <c r="F208" i="15"/>
  <c r="F207" i="15"/>
  <c r="F206" i="15"/>
  <c r="F205" i="15"/>
  <c r="F204" i="15"/>
  <c r="F203" i="15"/>
  <c r="F202" i="15"/>
  <c r="F201" i="15"/>
  <c r="F200" i="15"/>
  <c r="F199" i="15"/>
  <c r="F198" i="15"/>
  <c r="F197" i="15"/>
  <c r="F65" i="15" l="1"/>
  <c r="J65" i="15" l="1"/>
  <c r="J330" i="15"/>
  <c r="J329" i="15"/>
  <c r="J288" i="15"/>
  <c r="J287" i="15"/>
  <c r="J204" i="15"/>
  <c r="J203" i="15"/>
  <c r="J208" i="15"/>
  <c r="J207" i="15"/>
  <c r="J206" i="15"/>
  <c r="J205" i="15"/>
  <c r="J202" i="15"/>
  <c r="J201" i="15"/>
  <c r="J200" i="15"/>
  <c r="J199" i="15"/>
  <c r="J198" i="15"/>
  <c r="J197" i="15"/>
  <c r="F8" i="26" l="1"/>
  <c r="F17" i="26" l="1"/>
  <c r="F16" i="26"/>
  <c r="F38" i="17" l="1"/>
  <c r="F36" i="26" l="1"/>
  <c r="F35" i="26"/>
  <c r="F58" i="26"/>
  <c r="F57" i="26"/>
  <c r="F56" i="26"/>
  <c r="F55" i="26"/>
  <c r="F54" i="26"/>
  <c r="F53" i="26"/>
  <c r="F46" i="26"/>
  <c r="F45" i="26"/>
  <c r="F44" i="26"/>
  <c r="F43" i="26"/>
  <c r="F42" i="26"/>
  <c r="F41" i="26"/>
  <c r="F40" i="26"/>
  <c r="F39" i="26"/>
  <c r="F38" i="26"/>
  <c r="F37" i="26"/>
  <c r="F34" i="26"/>
  <c r="F33" i="26"/>
  <c r="F32" i="26"/>
  <c r="F31" i="26"/>
  <c r="F23" i="26"/>
  <c r="F22" i="26"/>
  <c r="F21" i="26"/>
  <c r="F20" i="26"/>
  <c r="F19" i="26"/>
  <c r="F18" i="26"/>
  <c r="F15" i="26"/>
  <c r="F14" i="26"/>
  <c r="F13" i="26"/>
  <c r="F12" i="26"/>
  <c r="F11" i="26"/>
  <c r="F10" i="26"/>
  <c r="F9" i="26"/>
  <c r="F57" i="11"/>
  <c r="F316" i="11" l="1"/>
  <c r="I1" i="39" l="1"/>
  <c r="K103" i="24"/>
  <c r="J25" i="15"/>
  <c r="J124" i="11"/>
  <c r="J111" i="11"/>
  <c r="J8" i="11"/>
  <c r="J7" i="8" l="1"/>
  <c r="J7" i="7"/>
  <c r="F40" i="6"/>
  <c r="I1" i="31" l="1"/>
  <c r="K13" i="3" l="1"/>
  <c r="F45" i="36" l="1"/>
  <c r="F44" i="36"/>
  <c r="F43" i="36"/>
  <c r="F42" i="36"/>
  <c r="F41" i="36"/>
  <c r="F40" i="36"/>
  <c r="F39" i="36"/>
  <c r="F38" i="36"/>
  <c r="F37" i="36"/>
  <c r="F36" i="36"/>
  <c r="F35" i="36"/>
  <c r="F34" i="36"/>
  <c r="F33" i="36"/>
  <c r="J45" i="36" l="1"/>
  <c r="J44" i="36"/>
  <c r="J43" i="36"/>
  <c r="J42" i="36"/>
  <c r="J41" i="36"/>
  <c r="J40" i="36"/>
  <c r="J39" i="36"/>
  <c r="J38" i="36"/>
  <c r="J37" i="36"/>
  <c r="J36" i="36"/>
  <c r="J35" i="36"/>
  <c r="J34" i="36"/>
  <c r="I1" i="26" l="1"/>
  <c r="I1" i="5"/>
  <c r="I1" i="6"/>
  <c r="F36" i="22" l="1"/>
  <c r="F35" i="22"/>
  <c r="G495" i="19"/>
  <c r="G494" i="19"/>
  <c r="F220" i="6" l="1"/>
  <c r="F219" i="6"/>
  <c r="F34" i="5"/>
  <c r="F33" i="5"/>
  <c r="F32" i="5"/>
  <c r="F31" i="5"/>
  <c r="F30" i="5"/>
  <c r="F29" i="5"/>
  <c r="F28" i="5"/>
  <c r="F27" i="5"/>
  <c r="F26" i="5"/>
  <c r="F25" i="5"/>
  <c r="F24" i="5"/>
  <c r="F23" i="5"/>
  <c r="F22" i="5"/>
  <c r="F21" i="5"/>
  <c r="F20" i="5"/>
  <c r="F19" i="5"/>
  <c r="F18" i="5"/>
  <c r="F17" i="5"/>
  <c r="F16" i="5"/>
  <c r="F15" i="5"/>
  <c r="F14" i="5"/>
  <c r="F13" i="5"/>
  <c r="F12" i="5"/>
  <c r="F11" i="5"/>
  <c r="F10" i="5"/>
  <c r="F9" i="5"/>
  <c r="F8" i="5"/>
  <c r="J7" i="5"/>
  <c r="G18" i="42" l="1"/>
  <c r="G17" i="42"/>
  <c r="G16" i="42"/>
  <c r="G15" i="42"/>
  <c r="G14" i="42"/>
  <c r="G13" i="42"/>
  <c r="F40" i="40"/>
  <c r="F39" i="40"/>
  <c r="F106" i="38"/>
  <c r="F105" i="38"/>
  <c r="F104" i="38"/>
  <c r="F103" i="38"/>
  <c r="F102" i="38"/>
  <c r="F101" i="38"/>
  <c r="K18" i="42" l="1"/>
  <c r="K17" i="42"/>
  <c r="K16" i="42"/>
  <c r="K15" i="42"/>
  <c r="K14" i="42"/>
  <c r="K13" i="42"/>
  <c r="J40" i="40"/>
  <c r="J39" i="40"/>
  <c r="J106" i="38"/>
  <c r="J105" i="38"/>
  <c r="J104" i="38"/>
  <c r="J103" i="38"/>
  <c r="J102" i="38"/>
  <c r="J101" i="38"/>
  <c r="F37" i="17" l="1"/>
  <c r="J38" i="17" l="1"/>
  <c r="J37" i="17"/>
  <c r="J40" i="17" l="1"/>
  <c r="F68" i="13" l="1"/>
  <c r="J68" i="13" s="1"/>
  <c r="F67" i="13"/>
  <c r="J67" i="13" s="1"/>
  <c r="F66" i="13"/>
  <c r="J66" i="13" s="1"/>
  <c r="F65" i="13"/>
  <c r="J65" i="13" s="1"/>
  <c r="F318" i="11"/>
  <c r="J318" i="11" s="1"/>
  <c r="F317" i="11"/>
  <c r="J317" i="11" s="1"/>
  <c r="J316" i="11"/>
  <c r="F315" i="11"/>
  <c r="J315" i="11" s="1"/>
  <c r="F264" i="11"/>
  <c r="J264" i="11" s="1"/>
  <c r="F263" i="11"/>
  <c r="J263" i="11" s="1"/>
  <c r="J200" i="11"/>
  <c r="J199" i="11"/>
  <c r="J174" i="11"/>
  <c r="J173" i="11"/>
  <c r="F82" i="11"/>
  <c r="J82" i="11" s="1"/>
  <c r="F81" i="11"/>
  <c r="J81" i="11" s="1"/>
  <c r="F56" i="11"/>
  <c r="J56" i="11" s="1"/>
  <c r="F21" i="11"/>
  <c r="F259" i="11"/>
  <c r="J259" i="11" s="1"/>
  <c r="F314" i="11"/>
  <c r="J57" i="11"/>
  <c r="J340" i="11" l="1"/>
  <c r="B353" i="11" s="1"/>
  <c r="J342" i="11"/>
  <c r="B355" i="11" s="1"/>
  <c r="J355" i="11" s="1"/>
  <c r="F36" i="18"/>
  <c r="J36" i="18" s="1"/>
  <c r="F35" i="18"/>
  <c r="J35" i="18" s="1"/>
  <c r="B351" i="11" l="1"/>
  <c r="F344" i="16"/>
  <c r="J344" i="16" s="1"/>
  <c r="F343" i="16"/>
  <c r="J343" i="16" s="1"/>
  <c r="F302" i="16"/>
  <c r="J302" i="16" s="1"/>
  <c r="F301" i="16"/>
  <c r="J301" i="16" s="1"/>
  <c r="F212" i="16"/>
  <c r="J212" i="16" s="1"/>
  <c r="F211" i="16"/>
  <c r="J211" i="16" s="1"/>
  <c r="F210" i="16"/>
  <c r="J210" i="16" s="1"/>
  <c r="F209" i="16"/>
  <c r="J209" i="16" s="1"/>
  <c r="F208" i="16"/>
  <c r="J208" i="16" s="1"/>
  <c r="F207" i="16"/>
  <c r="J207" i="16" s="1"/>
  <c r="F206" i="16"/>
  <c r="J206" i="16" s="1"/>
  <c r="F205" i="16"/>
  <c r="J205" i="16" s="1"/>
  <c r="F204" i="16"/>
  <c r="J204" i="16" s="1"/>
  <c r="F203" i="16"/>
  <c r="J203" i="16" s="1"/>
  <c r="F202" i="16"/>
  <c r="J202" i="16" s="1"/>
  <c r="F201" i="16"/>
  <c r="J201" i="16" s="1"/>
  <c r="F328" i="15"/>
  <c r="J328" i="15" s="1"/>
  <c r="F327" i="15"/>
  <c r="J327" i="15" s="1"/>
  <c r="F286" i="15"/>
  <c r="J286" i="15" s="1"/>
  <c r="F285" i="15"/>
  <c r="J285" i="15" s="1"/>
  <c r="F195" i="15"/>
  <c r="J195" i="15" s="1"/>
  <c r="F193" i="15"/>
  <c r="J193" i="15" s="1"/>
  <c r="F191" i="15"/>
  <c r="J191" i="15" s="1"/>
  <c r="F189" i="15"/>
  <c r="J189" i="15" s="1"/>
  <c r="F187" i="15"/>
  <c r="J187" i="15" s="1"/>
  <c r="F185" i="15"/>
  <c r="J185" i="15" s="1"/>
  <c r="F196" i="15"/>
  <c r="J196" i="15" s="1"/>
  <c r="F194" i="15"/>
  <c r="J194" i="15" s="1"/>
  <c r="F192" i="15"/>
  <c r="J192" i="15" s="1"/>
  <c r="F190" i="15"/>
  <c r="J190" i="15" s="1"/>
  <c r="F188" i="15"/>
  <c r="J188" i="15" s="1"/>
  <c r="F186" i="15"/>
  <c r="J186" i="15" s="1"/>
  <c r="B211" i="6" l="1"/>
  <c r="B213" i="6" s="1"/>
  <c r="B215" i="6" s="1"/>
  <c r="B217" i="6" s="1"/>
  <c r="B219" i="6" s="1"/>
  <c r="B221" i="6" s="1"/>
  <c r="B223" i="6" s="1"/>
  <c r="B225" i="6" s="1"/>
  <c r="J220" i="6"/>
  <c r="J219" i="6"/>
  <c r="B189" i="6"/>
  <c r="B190" i="6" s="1"/>
  <c r="B191" i="6" s="1"/>
  <c r="B192" i="6" s="1"/>
  <c r="B193" i="6" s="1"/>
  <c r="B194" i="6" s="1"/>
  <c r="B195" i="6" s="1"/>
  <c r="B196" i="6" s="1"/>
  <c r="B197" i="6" s="1"/>
  <c r="B198" i="6" s="1"/>
  <c r="B199" i="6" s="1"/>
  <c r="B200" i="6" s="1"/>
  <c r="B201" i="6" s="1"/>
  <c r="F196" i="6"/>
  <c r="J196" i="6" s="1"/>
  <c r="B138" i="6"/>
  <c r="B139" i="6" s="1"/>
  <c r="B140" i="6" s="1"/>
  <c r="B141" i="6" s="1"/>
  <c r="B142" i="6" s="1"/>
  <c r="B143" i="6" s="1"/>
  <c r="B144" i="6" s="1"/>
  <c r="F145" i="6"/>
  <c r="J145" i="6" s="1"/>
  <c r="B145" i="6" l="1"/>
  <c r="B146" i="6" l="1"/>
  <c r="B147" i="6" s="1"/>
  <c r="B148" i="6" s="1"/>
  <c r="B149" i="6" s="1"/>
  <c r="B150" i="6" s="1"/>
  <c r="J36" i="22"/>
  <c r="J35" i="22"/>
  <c r="G54" i="19" l="1"/>
  <c r="K54" i="19" s="1"/>
  <c r="G53" i="19"/>
  <c r="K53" i="19" s="1"/>
  <c r="G52" i="19"/>
  <c r="K52" i="19" s="1"/>
  <c r="G51" i="19"/>
  <c r="K51" i="19" s="1"/>
  <c r="G117" i="19"/>
  <c r="K117" i="19" s="1"/>
  <c r="G116" i="19"/>
  <c r="K116" i="19" s="1"/>
  <c r="G115" i="19"/>
  <c r="G114" i="19"/>
  <c r="G396" i="19"/>
  <c r="K396" i="19" s="1"/>
  <c r="G395" i="19"/>
  <c r="K395" i="19" s="1"/>
  <c r="G394" i="19"/>
  <c r="K394" i="19" s="1"/>
  <c r="G393" i="19"/>
  <c r="K393" i="19" s="1"/>
  <c r="G392" i="19"/>
  <c r="K392" i="19" s="1"/>
  <c r="G391" i="19"/>
  <c r="K391" i="19" s="1"/>
  <c r="G390" i="19"/>
  <c r="K390" i="19" s="1"/>
  <c r="G389" i="19"/>
  <c r="K389" i="19" s="1"/>
  <c r="G388" i="19"/>
  <c r="K388" i="19" s="1"/>
  <c r="G387" i="19"/>
  <c r="K387" i="19" s="1"/>
  <c r="G386" i="19"/>
  <c r="K386" i="19" s="1"/>
  <c r="G385" i="19"/>
  <c r="K385" i="19" s="1"/>
  <c r="G384" i="19"/>
  <c r="K384" i="19" s="1"/>
  <c r="G383" i="19"/>
  <c r="G382" i="19"/>
  <c r="K382" i="19" s="1"/>
  <c r="G381" i="19"/>
  <c r="K381" i="19" s="1"/>
  <c r="G380" i="19"/>
  <c r="K380" i="19" s="1"/>
  <c r="G379" i="19"/>
  <c r="K379" i="19" s="1"/>
  <c r="G378" i="19"/>
  <c r="K378" i="19" s="1"/>
  <c r="G377" i="19"/>
  <c r="K377" i="19" s="1"/>
  <c r="G496" i="19"/>
  <c r="K496" i="19" s="1"/>
  <c r="K495" i="19"/>
  <c r="K494" i="19"/>
  <c r="G493" i="19"/>
  <c r="K493" i="19" s="1"/>
  <c r="G598" i="19"/>
  <c r="K598" i="19" s="1"/>
  <c r="G596" i="19"/>
  <c r="K596" i="19" s="1"/>
  <c r="G597" i="19"/>
  <c r="K597" i="19" s="1"/>
  <c r="G595" i="19"/>
  <c r="K595" i="19" s="1"/>
  <c r="L598" i="19"/>
  <c r="L597" i="19"/>
  <c r="L596" i="19"/>
  <c r="L595" i="19"/>
  <c r="L493" i="19"/>
  <c r="L496" i="19"/>
  <c r="L495" i="19"/>
  <c r="L494" i="19"/>
  <c r="L385" i="19"/>
  <c r="L396" i="19"/>
  <c r="L395" i="19"/>
  <c r="L394" i="19"/>
  <c r="L393" i="19"/>
  <c r="L392" i="19"/>
  <c r="L391" i="19"/>
  <c r="L390" i="19"/>
  <c r="L389" i="19"/>
  <c r="L388" i="19"/>
  <c r="L387" i="19"/>
  <c r="L386" i="19"/>
  <c r="L384" i="19"/>
  <c r="L383" i="19"/>
  <c r="L382" i="19"/>
  <c r="L381" i="19"/>
  <c r="L380" i="19"/>
  <c r="L379" i="19"/>
  <c r="L378" i="19"/>
  <c r="L377" i="19"/>
  <c r="K383" i="19" l="1"/>
  <c r="J58" i="26" l="1"/>
  <c r="J57" i="26"/>
  <c r="J56" i="26"/>
  <c r="J55" i="26"/>
  <c r="J54" i="26"/>
  <c r="J53" i="26"/>
  <c r="J46" i="26"/>
  <c r="J45" i="26"/>
  <c r="J44" i="26"/>
  <c r="J43" i="26"/>
  <c r="J42" i="26"/>
  <c r="J41" i="26"/>
  <c r="J40" i="26"/>
  <c r="J39" i="26"/>
  <c r="J38" i="26"/>
  <c r="J37" i="26"/>
  <c r="J36" i="26"/>
  <c r="J35" i="26"/>
  <c r="J34" i="26"/>
  <c r="J33" i="26"/>
  <c r="J32" i="26"/>
  <c r="J31" i="26"/>
  <c r="J23" i="26"/>
  <c r="J22" i="26"/>
  <c r="J21" i="26"/>
  <c r="J20" i="26"/>
  <c r="J19" i="26"/>
  <c r="J18" i="26"/>
  <c r="J17" i="26"/>
  <c r="J16" i="26"/>
  <c r="J15" i="26"/>
  <c r="J14" i="26"/>
  <c r="J13" i="26"/>
  <c r="J12" i="26"/>
  <c r="J11" i="26"/>
  <c r="J10" i="26"/>
  <c r="J9" i="26"/>
  <c r="J8" i="26"/>
  <c r="J40" i="5"/>
  <c r="J34" i="5"/>
  <c r="J33" i="5"/>
  <c r="J32" i="5"/>
  <c r="J31" i="5"/>
  <c r="J30" i="5"/>
  <c r="J29" i="5"/>
  <c r="J28" i="5"/>
  <c r="J27" i="5"/>
  <c r="J26" i="5"/>
  <c r="J25" i="5"/>
  <c r="J24" i="5"/>
  <c r="J23" i="5"/>
  <c r="J22" i="5"/>
  <c r="J21" i="5"/>
  <c r="J20" i="5"/>
  <c r="J19" i="5"/>
  <c r="J18" i="5"/>
  <c r="J17" i="5"/>
  <c r="J16" i="5"/>
  <c r="J15" i="5"/>
  <c r="J14" i="5"/>
  <c r="J13" i="5"/>
  <c r="J12" i="5"/>
  <c r="J11" i="5"/>
  <c r="J10" i="5"/>
  <c r="J9" i="5"/>
  <c r="J8" i="5"/>
  <c r="J46" i="5" l="1"/>
  <c r="J49" i="5" s="1"/>
  <c r="K9" i="3" s="1"/>
  <c r="J48" i="26"/>
  <c r="J25" i="26"/>
  <c r="J60" i="26"/>
  <c r="G570" i="19"/>
  <c r="G567" i="19"/>
  <c r="G564" i="19"/>
  <c r="G561" i="19"/>
  <c r="G558" i="19"/>
  <c r="G555" i="19"/>
  <c r="G552" i="19"/>
  <c r="G549" i="19"/>
  <c r="G546" i="19"/>
  <c r="G543" i="19"/>
  <c r="G540" i="19"/>
  <c r="G533" i="19"/>
  <c r="G530" i="19"/>
  <c r="G527" i="19"/>
  <c r="G524" i="19"/>
  <c r="G521" i="19"/>
  <c r="G518" i="19"/>
  <c r="G515" i="19"/>
  <c r="J64" i="26" l="1"/>
  <c r="F64" i="13"/>
  <c r="F63" i="13"/>
  <c r="F198" i="11" l="1"/>
  <c r="F196" i="11"/>
  <c r="F194" i="11"/>
  <c r="F192" i="11"/>
  <c r="F190" i="11"/>
  <c r="F80" i="11"/>
  <c r="F79" i="11"/>
  <c r="F78" i="11"/>
  <c r="F77" i="11"/>
  <c r="F76" i="11"/>
  <c r="F75" i="11"/>
  <c r="F74" i="11"/>
  <c r="F73" i="11"/>
  <c r="F72" i="11"/>
  <c r="F71" i="11"/>
  <c r="H10" i="29" l="1"/>
  <c r="F200" i="16" l="1"/>
  <c r="F199" i="16"/>
  <c r="F198" i="16"/>
  <c r="F197" i="16"/>
  <c r="F196" i="16"/>
  <c r="F195" i="16"/>
  <c r="F194" i="16"/>
  <c r="F193" i="16"/>
  <c r="F192" i="16"/>
  <c r="F191" i="16"/>
  <c r="F339" i="16"/>
  <c r="F297" i="16"/>
  <c r="F298" i="16"/>
  <c r="F340" i="16"/>
  <c r="G50" i="19" l="1"/>
  <c r="G49" i="19"/>
  <c r="K49" i="19" s="1"/>
  <c r="K50" i="19" l="1"/>
  <c r="F172" i="11"/>
  <c r="J172" i="11" s="1"/>
  <c r="J171" i="11"/>
  <c r="F170" i="11"/>
  <c r="J170" i="11" s="1"/>
  <c r="J169" i="11"/>
  <c r="F168" i="11"/>
  <c r="J168" i="11" s="1"/>
  <c r="J167" i="11"/>
  <c r="F166" i="11"/>
  <c r="J166" i="11" s="1"/>
  <c r="J165" i="11"/>
  <c r="F164" i="11"/>
  <c r="J164" i="11" s="1"/>
  <c r="J163" i="11"/>
  <c r="F162" i="11"/>
  <c r="J162" i="11" s="1"/>
  <c r="J161" i="11"/>
  <c r="F160" i="11"/>
  <c r="J160" i="11" s="1"/>
  <c r="J159" i="11"/>
  <c r="F158" i="11"/>
  <c r="J158" i="11" s="1"/>
  <c r="J157" i="11"/>
  <c r="F156" i="11"/>
  <c r="J156" i="11" s="1"/>
  <c r="J155" i="11"/>
  <c r="F154" i="11"/>
  <c r="J154" i="11" s="1"/>
  <c r="J153" i="11"/>
  <c r="F152" i="11"/>
  <c r="J152" i="11" s="1"/>
  <c r="J151" i="11"/>
  <c r="F150" i="11"/>
  <c r="J150" i="11" s="1"/>
  <c r="J149" i="11"/>
  <c r="F148" i="11"/>
  <c r="J148" i="11" s="1"/>
  <c r="J147"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146" i="11" l="1"/>
  <c r="J146" i="11" s="1"/>
  <c r="J145" i="11"/>
  <c r="F29" i="11"/>
  <c r="F28" i="11"/>
  <c r="I5" i="4" l="1"/>
  <c r="E37" i="4" s="1"/>
  <c r="E53" i="4" s="1"/>
  <c r="F62" i="13" l="1"/>
  <c r="G14" i="19" l="1"/>
  <c r="F342" i="16"/>
  <c r="F341" i="16"/>
  <c r="F300" i="16"/>
  <c r="F299" i="16"/>
  <c r="F324" i="15" l="1"/>
  <c r="F323" i="15"/>
  <c r="F326" i="15"/>
  <c r="F325" i="15"/>
  <c r="F284" i="15"/>
  <c r="F283" i="15"/>
  <c r="F184" i="15"/>
  <c r="F183" i="15"/>
  <c r="F182" i="15"/>
  <c r="F181" i="15"/>
  <c r="F180" i="15"/>
  <c r="F179" i="15"/>
  <c r="F178" i="15"/>
  <c r="F177" i="15"/>
  <c r="F176" i="15"/>
  <c r="F175" i="15"/>
  <c r="G468" i="19"/>
  <c r="G467" i="19"/>
  <c r="L356" i="19"/>
  <c r="L335" i="19"/>
  <c r="L334" i="19"/>
  <c r="L333" i="19"/>
  <c r="L332" i="19"/>
  <c r="L331" i="19"/>
  <c r="L330" i="19"/>
  <c r="L329" i="19"/>
  <c r="L328" i="19"/>
  <c r="L327" i="19"/>
  <c r="L326" i="19"/>
  <c r="L256" i="19"/>
  <c r="G229" i="19"/>
  <c r="G222" i="19"/>
  <c r="L156" i="19"/>
  <c r="G95" i="19"/>
  <c r="G94" i="19"/>
  <c r="G42" i="19"/>
  <c r="G41" i="19"/>
  <c r="G40" i="19"/>
  <c r="G39" i="19"/>
  <c r="G38" i="19"/>
  <c r="G37" i="19"/>
  <c r="G36" i="19"/>
  <c r="G35" i="19"/>
  <c r="J154" i="13"/>
  <c r="F61" i="13"/>
  <c r="F280" i="11"/>
  <c r="J280" i="11" s="1"/>
  <c r="F228" i="11"/>
  <c r="F219" i="11"/>
  <c r="F217" i="11"/>
  <c r="F17" i="11"/>
  <c r="F106" i="15"/>
  <c r="F105" i="15"/>
  <c r="F110" i="16"/>
  <c r="F109" i="16"/>
  <c r="F12" i="18"/>
  <c r="F11" i="18"/>
  <c r="L540" i="19"/>
  <c r="K29" i="24"/>
  <c r="F218" i="6" l="1"/>
  <c r="F217" i="6"/>
  <c r="F195" i="6"/>
  <c r="J195" i="6" s="1"/>
  <c r="J150" i="6"/>
  <c r="F144" i="6"/>
  <c r="J144" i="6" s="1"/>
  <c r="AC6" i="33" l="1"/>
  <c r="I1" i="43" l="1"/>
  <c r="J1" i="42"/>
  <c r="I1" i="40"/>
  <c r="G12" i="42" l="1"/>
  <c r="G11" i="42"/>
  <c r="G10" i="42"/>
  <c r="G9" i="42"/>
  <c r="G8" i="42"/>
  <c r="G7" i="42"/>
  <c r="F38" i="40"/>
  <c r="F37" i="40"/>
  <c r="F98" i="38"/>
  <c r="F97" i="38"/>
  <c r="F96" i="38"/>
  <c r="F95" i="38"/>
  <c r="F94" i="38"/>
  <c r="F93" i="38"/>
  <c r="F32" i="36"/>
  <c r="F30" i="36"/>
  <c r="J314" i="11"/>
  <c r="F313" i="11"/>
  <c r="J313" i="11" s="1"/>
  <c r="F262" i="11"/>
  <c r="J262" i="11" s="1"/>
  <c r="F261" i="11"/>
  <c r="J261" i="11" s="1"/>
  <c r="J198" i="11"/>
  <c r="J197" i="11"/>
  <c r="J80" i="11"/>
  <c r="J79" i="11"/>
  <c r="J55" i="11"/>
  <c r="J54" i="11"/>
  <c r="J64" i="13"/>
  <c r="J63" i="13"/>
  <c r="J62" i="13"/>
  <c r="J61" i="13"/>
  <c r="J242" i="13"/>
  <c r="J241" i="13"/>
  <c r="J232" i="13"/>
  <c r="J231" i="13"/>
  <c r="J230" i="13"/>
  <c r="J338" i="11" l="1"/>
  <c r="B349" i="11" s="1"/>
  <c r="J235" i="13"/>
  <c r="J244" i="13"/>
  <c r="J243" i="13"/>
  <c r="B347" i="11" l="1"/>
  <c r="J233" i="13"/>
  <c r="J234" i="13"/>
  <c r="J246" i="13"/>
  <c r="J245" i="13"/>
  <c r="J247" i="13" s="1"/>
  <c r="J236" i="13" l="1"/>
  <c r="J47" i="43"/>
  <c r="J41" i="43"/>
  <c r="J35" i="43"/>
  <c r="J29" i="43"/>
  <c r="J23" i="43"/>
  <c r="J17" i="43"/>
  <c r="J11" i="43"/>
  <c r="J5" i="43"/>
  <c r="K12" i="42"/>
  <c r="K11" i="42"/>
  <c r="K10" i="42"/>
  <c r="K9" i="42"/>
  <c r="K8" i="42"/>
  <c r="K7" i="42"/>
  <c r="J38" i="40"/>
  <c r="J37" i="40"/>
  <c r="J98" i="38"/>
  <c r="J97" i="38"/>
  <c r="J96" i="38"/>
  <c r="J95" i="38"/>
  <c r="J94" i="38"/>
  <c r="J93" i="38"/>
  <c r="J33" i="36"/>
  <c r="J32" i="36"/>
  <c r="K44" i="42" l="1"/>
  <c r="K44" i="3" s="1"/>
  <c r="G594" i="19" l="1"/>
  <c r="K594" i="19" s="1"/>
  <c r="G593" i="19"/>
  <c r="K593" i="19" s="1"/>
  <c r="G592" i="19"/>
  <c r="K592" i="19" s="1"/>
  <c r="G591" i="19"/>
  <c r="K591" i="19" s="1"/>
  <c r="G590" i="19"/>
  <c r="G588" i="19"/>
  <c r="L594" i="19"/>
  <c r="L593" i="19"/>
  <c r="L592" i="19"/>
  <c r="L591" i="19"/>
  <c r="G492" i="19"/>
  <c r="K492" i="19" s="1"/>
  <c r="G491" i="19"/>
  <c r="K491" i="19" s="1"/>
  <c r="G490" i="19"/>
  <c r="K490" i="19" s="1"/>
  <c r="G489" i="19"/>
  <c r="K489" i="19" s="1"/>
  <c r="L492" i="19"/>
  <c r="L491" i="19"/>
  <c r="L490" i="19"/>
  <c r="L489" i="19"/>
  <c r="G376" i="19"/>
  <c r="K376" i="19" s="1"/>
  <c r="G375" i="19"/>
  <c r="K375" i="19" s="1"/>
  <c r="G374" i="19"/>
  <c r="K374" i="19" s="1"/>
  <c r="G373" i="19"/>
  <c r="K373" i="19" s="1"/>
  <c r="G372" i="19"/>
  <c r="K372" i="19" s="1"/>
  <c r="G371" i="19"/>
  <c r="K371" i="19" s="1"/>
  <c r="G370" i="19"/>
  <c r="K370" i="19" s="1"/>
  <c r="G369" i="19"/>
  <c r="K369" i="19" s="1"/>
  <c r="G368" i="19"/>
  <c r="K368" i="19" s="1"/>
  <c r="G367" i="19"/>
  <c r="K367" i="19" s="1"/>
  <c r="G366" i="19"/>
  <c r="K366" i="19" s="1"/>
  <c r="G365" i="19"/>
  <c r="K365" i="19" s="1"/>
  <c r="G364" i="19"/>
  <c r="K364" i="19" s="1"/>
  <c r="G363" i="19"/>
  <c r="K363" i="19" s="1"/>
  <c r="G362" i="19"/>
  <c r="K362" i="19" s="1"/>
  <c r="G361" i="19"/>
  <c r="K361" i="19" s="1"/>
  <c r="G360" i="19"/>
  <c r="K360" i="19" s="1"/>
  <c r="G359" i="19"/>
  <c r="K359" i="19" s="1"/>
  <c r="G358" i="19"/>
  <c r="K358" i="19" s="1"/>
  <c r="G357" i="19"/>
  <c r="K357" i="19" s="1"/>
  <c r="G356" i="19"/>
  <c r="K356" i="19" s="1"/>
  <c r="G355" i="19"/>
  <c r="G354" i="19"/>
  <c r="G353" i="19"/>
  <c r="G352" i="19"/>
  <c r="G346" i="19"/>
  <c r="G345" i="19"/>
  <c r="G344" i="19"/>
  <c r="G343" i="19"/>
  <c r="G342" i="19"/>
  <c r="L376" i="19"/>
  <c r="L375" i="19"/>
  <c r="L374" i="19"/>
  <c r="L373" i="19"/>
  <c r="L372" i="19"/>
  <c r="L371" i="19"/>
  <c r="L370" i="19"/>
  <c r="L369" i="19"/>
  <c r="L368" i="19"/>
  <c r="L367" i="19"/>
  <c r="L366" i="19"/>
  <c r="L365" i="19"/>
  <c r="L364" i="19"/>
  <c r="L363" i="19"/>
  <c r="L362" i="19"/>
  <c r="L361" i="19"/>
  <c r="L360" i="19"/>
  <c r="L359" i="19"/>
  <c r="L358" i="19"/>
  <c r="L357" i="19"/>
  <c r="G113" i="19"/>
  <c r="K113" i="19" s="1"/>
  <c r="G112" i="19"/>
  <c r="K112" i="19" s="1"/>
  <c r="G46" i="19"/>
  <c r="K46" i="19" s="1"/>
  <c r="G45" i="19"/>
  <c r="K45" i="19" s="1"/>
  <c r="F34" i="18" l="1"/>
  <c r="J34" i="18" s="1"/>
  <c r="F33" i="18"/>
  <c r="J33" i="18" s="1"/>
  <c r="F32" i="18"/>
  <c r="J32" i="18" s="1"/>
  <c r="F31" i="18"/>
  <c r="J31" i="18" s="1"/>
  <c r="F7" i="18"/>
  <c r="J7" i="18" s="1"/>
  <c r="F8" i="18"/>
  <c r="J8" i="18" s="1"/>
  <c r="F9" i="18"/>
  <c r="J9" i="18" s="1"/>
  <c r="F10" i="18"/>
  <c r="J10" i="18" s="1"/>
  <c r="J11" i="18"/>
  <c r="J12" i="18"/>
  <c r="F13" i="18"/>
  <c r="J13" i="18" s="1"/>
  <c r="F14" i="18"/>
  <c r="J14" i="18" s="1"/>
  <c r="F15" i="18"/>
  <c r="J15" i="18" s="1"/>
  <c r="F16" i="18"/>
  <c r="J16" i="18" s="1"/>
  <c r="F17" i="18"/>
  <c r="J17" i="18" s="1"/>
  <c r="F18" i="18"/>
  <c r="J18" i="18" s="1"/>
  <c r="F19" i="18"/>
  <c r="J19" i="18" s="1"/>
  <c r="F20" i="18"/>
  <c r="J20" i="18" s="1"/>
  <c r="F21" i="18"/>
  <c r="J21" i="18" s="1"/>
  <c r="F22" i="18"/>
  <c r="J22" i="18" s="1"/>
  <c r="F23" i="18"/>
  <c r="J23" i="18" s="1"/>
  <c r="F24" i="18"/>
  <c r="J24" i="18" s="1"/>
  <c r="F25" i="18"/>
  <c r="J25" i="18" s="1"/>
  <c r="F26" i="18"/>
  <c r="J26" i="18" s="1"/>
  <c r="F27" i="18"/>
  <c r="J27" i="18" s="1"/>
  <c r="F28" i="18"/>
  <c r="J28" i="18" s="1"/>
  <c r="F29" i="18"/>
  <c r="J29" i="18" s="1"/>
  <c r="F30" i="18"/>
  <c r="J30" i="18" s="1"/>
  <c r="J45" i="18" l="1"/>
  <c r="K20" i="3" s="1"/>
  <c r="J643" i="28" l="1"/>
  <c r="F34" i="22" l="1"/>
  <c r="J34" i="22" s="1"/>
  <c r="F33" i="22"/>
  <c r="J33" i="22" s="1"/>
  <c r="F32" i="22"/>
  <c r="J32" i="22" s="1"/>
  <c r="F31" i="22"/>
  <c r="J31" i="22" s="1"/>
  <c r="F30" i="22"/>
  <c r="J30" i="22" s="1"/>
  <c r="F29" i="22"/>
  <c r="J29" i="22" s="1"/>
  <c r="F28" i="22"/>
  <c r="J28" i="22" s="1"/>
  <c r="F27" i="22"/>
  <c r="J27" i="22" s="1"/>
  <c r="F26" i="22"/>
  <c r="J26" i="22" s="1"/>
  <c r="F25" i="22"/>
  <c r="J25" i="22" s="1"/>
  <c r="F24" i="22"/>
  <c r="J24" i="22" s="1"/>
  <c r="F23" i="22"/>
  <c r="J23" i="22" s="1"/>
  <c r="F22" i="22"/>
  <c r="J22" i="22" s="1"/>
  <c r="F21" i="22"/>
  <c r="J21" i="22" s="1"/>
  <c r="F20" i="22"/>
  <c r="J20" i="22" s="1"/>
  <c r="F19" i="22"/>
  <c r="J19" i="22" s="1"/>
  <c r="F18" i="22"/>
  <c r="J18" i="22" s="1"/>
  <c r="F17" i="22"/>
  <c r="J17" i="22" s="1"/>
  <c r="F16" i="22"/>
  <c r="J16" i="22" s="1"/>
  <c r="F15" i="22"/>
  <c r="J15" i="22" s="1"/>
  <c r="F14" i="22"/>
  <c r="J14" i="22" s="1"/>
  <c r="F13" i="22"/>
  <c r="J13" i="22" s="1"/>
  <c r="F12" i="22"/>
  <c r="J12" i="22" s="1"/>
  <c r="F11" i="22"/>
  <c r="J11" i="22" s="1"/>
  <c r="F10" i="22"/>
  <c r="J10" i="22" s="1"/>
  <c r="F9" i="22"/>
  <c r="J9" i="22" s="1"/>
  <c r="F8" i="22"/>
  <c r="J8" i="22" s="1"/>
  <c r="F7" i="22"/>
  <c r="J7" i="22" s="1"/>
  <c r="J45" i="22" l="1"/>
  <c r="J48" i="22" s="1"/>
  <c r="K23" i="3" s="1"/>
  <c r="J93" i="23"/>
  <c r="J92" i="23"/>
  <c r="F91" i="23"/>
  <c r="J91" i="23" s="1"/>
  <c r="F90" i="23"/>
  <c r="J90" i="23" s="1"/>
  <c r="J53" i="8" l="1"/>
  <c r="J52" i="8"/>
  <c r="J53" i="7"/>
  <c r="J52" i="7"/>
  <c r="J218" i="6" l="1"/>
  <c r="J217" i="6"/>
  <c r="J342" i="16" l="1"/>
  <c r="J341" i="16"/>
  <c r="J300" i="16"/>
  <c r="J299" i="16"/>
  <c r="J200" i="16"/>
  <c r="J199" i="16"/>
  <c r="J198" i="16"/>
  <c r="J197" i="16"/>
  <c r="J196" i="16"/>
  <c r="J195" i="16"/>
  <c r="J194" i="16"/>
  <c r="J193" i="16"/>
  <c r="J192" i="16"/>
  <c r="J191" i="16"/>
  <c r="J326" i="15" l="1"/>
  <c r="J325" i="15"/>
  <c r="J284" i="15"/>
  <c r="J283" i="15"/>
  <c r="J184" i="15"/>
  <c r="J183" i="15"/>
  <c r="J182" i="15"/>
  <c r="J181" i="15"/>
  <c r="J180" i="15"/>
  <c r="J179" i="15"/>
  <c r="J178" i="15"/>
  <c r="J177" i="15"/>
  <c r="J176" i="15"/>
  <c r="J175" i="15"/>
  <c r="E11" i="12" l="1"/>
  <c r="G11" i="12" s="1"/>
  <c r="E12" i="12"/>
  <c r="E10" i="12"/>
  <c r="E8" i="12"/>
  <c r="E7" i="12"/>
  <c r="G7" i="12" s="1"/>
  <c r="H296" i="13" s="1"/>
  <c r="J296" i="13" s="1"/>
  <c r="J256" i="13" l="1"/>
  <c r="H300" i="13"/>
  <c r="J300" i="13" s="1"/>
  <c r="F31" i="36" l="1"/>
  <c r="F60" i="13" l="1"/>
  <c r="F59" i="13"/>
  <c r="F58" i="13"/>
  <c r="F57" i="13"/>
  <c r="J57" i="13" s="1"/>
  <c r="F312" i="11"/>
  <c r="J312" i="11" s="1"/>
  <c r="F311" i="11"/>
  <c r="J311" i="11" s="1"/>
  <c r="F260" i="11"/>
  <c r="J260" i="11" s="1"/>
  <c r="J196" i="11"/>
  <c r="J195" i="11"/>
  <c r="J78" i="11"/>
  <c r="J77" i="11"/>
  <c r="J52" i="11"/>
  <c r="J53" i="11"/>
  <c r="I1" i="11"/>
  <c r="J60" i="13" l="1"/>
  <c r="J58" i="13"/>
  <c r="J59" i="13"/>
  <c r="AE2" i="30" l="1"/>
  <c r="F36" i="40" l="1"/>
  <c r="J36" i="40" s="1"/>
  <c r="F35" i="40"/>
  <c r="J35" i="40" s="1"/>
  <c r="F92" i="38"/>
  <c r="J92" i="38" s="1"/>
  <c r="F91" i="38"/>
  <c r="J91" i="38" s="1"/>
  <c r="F90" i="38"/>
  <c r="J90" i="38" s="1"/>
  <c r="F89" i="38"/>
  <c r="J89" i="38" s="1"/>
  <c r="F88" i="38"/>
  <c r="J88" i="38" s="1"/>
  <c r="F87" i="38"/>
  <c r="J87" i="38" s="1"/>
  <c r="J31" i="36"/>
  <c r="J30" i="36"/>
  <c r="Q45" i="33"/>
  <c r="X45" i="33" s="1"/>
  <c r="AC45" i="33" s="1"/>
  <c r="Q44" i="33"/>
  <c r="X44" i="33" s="1"/>
  <c r="AC44" i="33" s="1"/>
  <c r="Q43" i="33"/>
  <c r="X43" i="33" s="1"/>
  <c r="AC43" i="33" s="1"/>
  <c r="Q42" i="33"/>
  <c r="X42" i="33" s="1"/>
  <c r="AC42" i="33" s="1"/>
  <c r="Q41" i="33"/>
  <c r="X41" i="33" s="1"/>
  <c r="AC41" i="33" s="1"/>
  <c r="Q40" i="33"/>
  <c r="X40" i="33" s="1"/>
  <c r="AC40" i="33" s="1"/>
  <c r="Q39" i="33"/>
  <c r="X39" i="33" s="1"/>
  <c r="AC39" i="33" s="1"/>
  <c r="Q38" i="33"/>
  <c r="X38" i="33" s="1"/>
  <c r="AC38" i="33" s="1"/>
  <c r="Q37" i="33"/>
  <c r="X37" i="33" s="1"/>
  <c r="AC37" i="33" s="1"/>
  <c r="Q36" i="33"/>
  <c r="X36" i="33" s="1"/>
  <c r="AC36" i="33" s="1"/>
  <c r="Q35" i="33"/>
  <c r="X35" i="33" s="1"/>
  <c r="AC35" i="33" s="1"/>
  <c r="Q34" i="33"/>
  <c r="X34" i="33" s="1"/>
  <c r="AC34" i="33" s="1"/>
  <c r="Q33" i="33"/>
  <c r="X33" i="33" s="1"/>
  <c r="AC33" i="33" s="1"/>
  <c r="Q32" i="33"/>
  <c r="X32" i="33" s="1"/>
  <c r="AC32" i="33" s="1"/>
  <c r="AC14" i="33"/>
  <c r="AC13" i="33"/>
  <c r="AC12" i="33"/>
  <c r="AC11" i="33"/>
  <c r="AC10" i="33"/>
  <c r="AC9" i="33"/>
  <c r="J638" i="28"/>
  <c r="B638" i="28"/>
  <c r="B643" i="28" s="1"/>
  <c r="B648" i="28" s="1"/>
  <c r="B653" i="28" s="1"/>
  <c r="B657" i="28" s="1"/>
  <c r="B661" i="28" s="1"/>
  <c r="B665" i="28" s="1"/>
  <c r="B669" i="28" s="1"/>
  <c r="R5" i="30" l="1"/>
  <c r="R11" i="30"/>
  <c r="R8" i="30"/>
  <c r="AC11" i="30" l="1"/>
  <c r="C35" i="30" s="1"/>
  <c r="R35" i="30" s="1"/>
  <c r="R41" i="30" s="1"/>
  <c r="S45" i="30" s="1"/>
  <c r="H565" i="28" l="1"/>
  <c r="J565" i="28" s="1"/>
  <c r="H935" i="28"/>
  <c r="J935" i="28" s="1"/>
  <c r="C18" i="30"/>
  <c r="R18" i="30" s="1"/>
  <c r="R24" i="30" s="1"/>
  <c r="S28" i="30" s="1"/>
  <c r="H538" i="28" l="1"/>
  <c r="J538" i="28" s="1"/>
  <c r="H922" i="28"/>
  <c r="J922" i="28" s="1"/>
  <c r="H888" i="28"/>
  <c r="J888" i="28" s="1"/>
  <c r="L333" i="13"/>
  <c r="N333" i="13" s="1"/>
  <c r="L332" i="13"/>
  <c r="N332" i="13" s="1"/>
  <c r="H318" i="13"/>
  <c r="J318" i="13" s="1"/>
  <c r="L327" i="13"/>
  <c r="N327" i="13" s="1"/>
  <c r="L326" i="13"/>
  <c r="N326" i="13" s="1"/>
  <c r="I680" i="19"/>
  <c r="K680" i="19" s="1"/>
  <c r="K682" i="19" s="1"/>
  <c r="I636" i="19"/>
  <c r="K636" i="19" s="1"/>
  <c r="K638" i="19" s="1"/>
  <c r="J84" i="25"/>
  <c r="J40" i="25"/>
  <c r="J39" i="25"/>
  <c r="G100" i="24"/>
  <c r="K100" i="24" s="1"/>
  <c r="K95" i="24"/>
  <c r="G92" i="24" s="1"/>
  <c r="K92" i="24" s="1"/>
  <c r="K86" i="24"/>
  <c r="G83" i="24" s="1"/>
  <c r="K83" i="24" s="1"/>
  <c r="K74" i="24"/>
  <c r="G71" i="24" s="1"/>
  <c r="K71" i="24" s="1"/>
  <c r="K66" i="24"/>
  <c r="G63" i="24" s="1"/>
  <c r="K63" i="24" s="1"/>
  <c r="K57" i="24"/>
  <c r="G54" i="24" s="1"/>
  <c r="K54" i="24" s="1"/>
  <c r="K47" i="24"/>
  <c r="G44" i="24" s="1"/>
  <c r="K44" i="24" s="1"/>
  <c r="K39" i="24"/>
  <c r="G36" i="24" s="1"/>
  <c r="K36" i="24" s="1"/>
  <c r="G26" i="24"/>
  <c r="K26" i="24" s="1"/>
  <c r="K21" i="24"/>
  <c r="G18" i="24" s="1"/>
  <c r="K18" i="24" s="1"/>
  <c r="K12" i="24"/>
  <c r="G9" i="24" s="1"/>
  <c r="K9" i="24" s="1"/>
  <c r="F89" i="23"/>
  <c r="J89" i="23" s="1"/>
  <c r="F88" i="23"/>
  <c r="J88" i="23" s="1"/>
  <c r="F87" i="23"/>
  <c r="J87" i="23" s="1"/>
  <c r="F86" i="23"/>
  <c r="J86" i="23" s="1"/>
  <c r="J27" i="23"/>
  <c r="J22" i="23"/>
  <c r="J17" i="23"/>
  <c r="J12" i="23"/>
  <c r="J7" i="23"/>
  <c r="N337" i="13" l="1"/>
  <c r="K590" i="19"/>
  <c r="G589" i="19"/>
  <c r="K589" i="19" s="1"/>
  <c r="K588" i="19"/>
  <c r="G587" i="19"/>
  <c r="K587" i="19" s="1"/>
  <c r="G488" i="19"/>
  <c r="K488" i="19" s="1"/>
  <c r="G487" i="19"/>
  <c r="K487" i="19" s="1"/>
  <c r="G486" i="19"/>
  <c r="K486" i="19" s="1"/>
  <c r="G485" i="19"/>
  <c r="K485" i="19" s="1"/>
  <c r="K355" i="19"/>
  <c r="K354" i="19"/>
  <c r="K353" i="19"/>
  <c r="K352" i="19"/>
  <c r="G351" i="19"/>
  <c r="K351" i="19" s="1"/>
  <c r="G350" i="19"/>
  <c r="K350" i="19" s="1"/>
  <c r="G349" i="19"/>
  <c r="K349" i="19" s="1"/>
  <c r="G348" i="19"/>
  <c r="K348" i="19" s="1"/>
  <c r="G347" i="19"/>
  <c r="K347" i="19" s="1"/>
  <c r="K346" i="19"/>
  <c r="K345" i="19"/>
  <c r="K344" i="19"/>
  <c r="K343" i="19"/>
  <c r="K342" i="19"/>
  <c r="G341" i="19"/>
  <c r="K341" i="19" s="1"/>
  <c r="G340" i="19"/>
  <c r="K340" i="19" s="1"/>
  <c r="G339" i="19"/>
  <c r="K339" i="19" s="1"/>
  <c r="G338" i="19"/>
  <c r="K338" i="19" s="1"/>
  <c r="G337" i="19"/>
  <c r="K337" i="19" s="1"/>
  <c r="K115" i="19"/>
  <c r="K114" i="19"/>
  <c r="G48" i="19"/>
  <c r="K48" i="19" s="1"/>
  <c r="G47" i="19"/>
  <c r="K47" i="19" s="1"/>
  <c r="L590" i="19"/>
  <c r="L589" i="19"/>
  <c r="L588" i="19"/>
  <c r="L587" i="19"/>
  <c r="L488" i="19"/>
  <c r="L487" i="19"/>
  <c r="L486" i="19"/>
  <c r="L485" i="19"/>
  <c r="L355" i="19"/>
  <c r="L354" i="19"/>
  <c r="L353" i="19"/>
  <c r="L352" i="19"/>
  <c r="L351" i="19"/>
  <c r="L350" i="19"/>
  <c r="L349" i="19"/>
  <c r="L348" i="19"/>
  <c r="L347" i="19"/>
  <c r="L346" i="19"/>
  <c r="L345" i="19"/>
  <c r="L344" i="19"/>
  <c r="L343" i="19"/>
  <c r="L342" i="19"/>
  <c r="L341" i="19"/>
  <c r="L340" i="19"/>
  <c r="L339" i="19"/>
  <c r="L338" i="19"/>
  <c r="L337" i="19"/>
  <c r="K6" i="19"/>
  <c r="J21" i="15"/>
  <c r="J14" i="15"/>
  <c r="J340" i="16"/>
  <c r="J339" i="16"/>
  <c r="J298" i="16"/>
  <c r="J297" i="16"/>
  <c r="F190" i="16"/>
  <c r="J190" i="16" s="1"/>
  <c r="F189" i="16"/>
  <c r="J189" i="16" s="1"/>
  <c r="F188" i="16"/>
  <c r="J188" i="16" s="1"/>
  <c r="F187" i="16"/>
  <c r="J187" i="16" s="1"/>
  <c r="F186" i="16"/>
  <c r="J186" i="16" s="1"/>
  <c r="F185" i="16"/>
  <c r="J185" i="16" s="1"/>
  <c r="F184" i="16"/>
  <c r="J184" i="16" s="1"/>
  <c r="F183" i="16"/>
  <c r="J183" i="16" s="1"/>
  <c r="F182" i="16"/>
  <c r="J182" i="16" s="1"/>
  <c r="F181" i="16"/>
  <c r="J181" i="16" s="1"/>
  <c r="J7" i="16" l="1"/>
  <c r="J14" i="16"/>
  <c r="J21" i="16"/>
  <c r="J25" i="16"/>
  <c r="J29" i="16"/>
  <c r="J324" i="15" l="1"/>
  <c r="J323" i="15"/>
  <c r="F282" i="15"/>
  <c r="J282" i="15" s="1"/>
  <c r="F281" i="15"/>
  <c r="J281" i="15" s="1"/>
  <c r="F174" i="15"/>
  <c r="J174" i="15" s="1"/>
  <c r="F173" i="15"/>
  <c r="J173" i="15" s="1"/>
  <c r="F172" i="15"/>
  <c r="J172" i="15" s="1"/>
  <c r="F171" i="15"/>
  <c r="J171" i="15" s="1"/>
  <c r="F170" i="15"/>
  <c r="J170" i="15" s="1"/>
  <c r="F169" i="15"/>
  <c r="J169" i="15" s="1"/>
  <c r="F168" i="15"/>
  <c r="J168" i="15" s="1"/>
  <c r="F167" i="15"/>
  <c r="J167" i="15" s="1"/>
  <c r="F166" i="15"/>
  <c r="J166" i="15" s="1"/>
  <c r="F165" i="15"/>
  <c r="J165" i="15" s="1"/>
  <c r="J51" i="8" l="1"/>
  <c r="J50" i="8"/>
  <c r="J51" i="7" l="1"/>
  <c r="J50" i="7"/>
  <c r="J230" i="6" l="1"/>
  <c r="J229" i="6"/>
  <c r="F215" i="6"/>
  <c r="F213" i="6"/>
  <c r="B9" i="6"/>
  <c r="B11" i="6" s="1"/>
  <c r="B13" i="6" s="1"/>
  <c r="F394" i="11" l="1"/>
  <c r="J394" i="11" s="1"/>
  <c r="F393" i="11"/>
  <c r="J393" i="11" s="1"/>
  <c r="F392" i="11"/>
  <c r="J392" i="11" l="1"/>
  <c r="J396" i="11" s="1"/>
  <c r="J30" i="11"/>
  <c r="F22" i="11"/>
  <c r="F144" i="11"/>
  <c r="J144" i="11" s="1"/>
  <c r="F20" i="11"/>
  <c r="F19" i="11"/>
  <c r="F18" i="11"/>
  <c r="F16" i="11"/>
  <c r="F260" i="15" l="1"/>
  <c r="F259" i="15"/>
  <c r="F258" i="15"/>
  <c r="F257" i="15"/>
  <c r="F34" i="40" l="1"/>
  <c r="F33" i="40"/>
  <c r="F32" i="40"/>
  <c r="F31" i="40"/>
  <c r="F30" i="40"/>
  <c r="F29" i="40"/>
  <c r="F28" i="40"/>
  <c r="F27" i="40"/>
  <c r="F25" i="40"/>
  <c r="F26" i="40"/>
  <c r="F24" i="40"/>
  <c r="F23" i="40"/>
  <c r="F22" i="40"/>
  <c r="F21" i="40"/>
  <c r="F20" i="40"/>
  <c r="F19" i="40"/>
  <c r="F18" i="40"/>
  <c r="F17" i="40"/>
  <c r="F16" i="40"/>
  <c r="F15" i="40"/>
  <c r="F14" i="40"/>
  <c r="F13" i="40"/>
  <c r="F12" i="40"/>
  <c r="F11" i="40"/>
  <c r="F10" i="40"/>
  <c r="F9" i="40"/>
  <c r="F8" i="40"/>
  <c r="F7" i="40"/>
  <c r="F10" i="39"/>
  <c r="F9" i="39"/>
  <c r="F8" i="39"/>
  <c r="F7" i="39"/>
  <c r="F86" i="38"/>
  <c r="F85" i="38"/>
  <c r="F84" i="38"/>
  <c r="F83" i="38"/>
  <c r="F82" i="38"/>
  <c r="F81" i="38"/>
  <c r="F80" i="38"/>
  <c r="F79" i="38"/>
  <c r="F78" i="38"/>
  <c r="F77" i="38"/>
  <c r="F76" i="38"/>
  <c r="F75" i="38"/>
  <c r="F74" i="38"/>
  <c r="F73" i="38"/>
  <c r="F72" i="38"/>
  <c r="F71" i="38"/>
  <c r="F70" i="38"/>
  <c r="F69" i="38"/>
  <c r="F68" i="38"/>
  <c r="F67" i="38"/>
  <c r="F66" i="38"/>
  <c r="F65" i="38"/>
  <c r="F64" i="38"/>
  <c r="F63" i="38"/>
  <c r="F62" i="38"/>
  <c r="J62" i="38" s="1"/>
  <c r="F61" i="38"/>
  <c r="F60" i="38"/>
  <c r="F59" i="38"/>
  <c r="F58" i="38"/>
  <c r="F57" i="38"/>
  <c r="F56" i="38"/>
  <c r="F55" i="38"/>
  <c r="F54" i="38"/>
  <c r="F53" i="38"/>
  <c r="F52" i="38"/>
  <c r="F51" i="38"/>
  <c r="F48" i="38"/>
  <c r="F47" i="38"/>
  <c r="F44" i="38"/>
  <c r="F46" i="38"/>
  <c r="F45"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29" i="36"/>
  <c r="F28" i="36"/>
  <c r="F27" i="36"/>
  <c r="F26" i="36"/>
  <c r="F25" i="36"/>
  <c r="F24" i="36"/>
  <c r="F23" i="36"/>
  <c r="F22" i="36"/>
  <c r="F21" i="36"/>
  <c r="F20" i="36"/>
  <c r="F19" i="36"/>
  <c r="F18" i="36"/>
  <c r="F17" i="36"/>
  <c r="F16" i="36"/>
  <c r="F15" i="36"/>
  <c r="F14" i="36"/>
  <c r="F13" i="36"/>
  <c r="F12" i="36"/>
  <c r="F11" i="36"/>
  <c r="F10" i="36"/>
  <c r="F9" i="36"/>
  <c r="F8" i="36"/>
  <c r="F7" i="36"/>
  <c r="F85" i="23" l="1"/>
  <c r="J85" i="23" s="1"/>
  <c r="F84" i="23"/>
  <c r="J84" i="23" s="1"/>
  <c r="F83" i="23"/>
  <c r="J83" i="23" s="1"/>
  <c r="F82" i="23"/>
  <c r="J82" i="23" s="1"/>
  <c r="F81" i="23"/>
  <c r="J81" i="23" s="1"/>
  <c r="F80" i="23"/>
  <c r="J80" i="23" s="1"/>
  <c r="F79" i="23"/>
  <c r="J79" i="23" s="1"/>
  <c r="F78" i="23"/>
  <c r="J78" i="23" s="1"/>
  <c r="F77" i="23"/>
  <c r="J77" i="23" s="1"/>
  <c r="F76" i="23"/>
  <c r="J76" i="23" s="1"/>
  <c r="F75" i="23"/>
  <c r="J75" i="23" s="1"/>
  <c r="F74" i="23"/>
  <c r="J74" i="23" s="1"/>
  <c r="F73" i="23"/>
  <c r="J73" i="23" s="1"/>
  <c r="F72" i="23"/>
  <c r="J72" i="23" s="1"/>
  <c r="F71" i="23"/>
  <c r="J71" i="23" s="1"/>
  <c r="F70" i="23"/>
  <c r="J70" i="23" s="1"/>
  <c r="F69" i="23"/>
  <c r="J69" i="23" s="1"/>
  <c r="F68" i="23"/>
  <c r="J68" i="23" s="1"/>
  <c r="F67" i="23"/>
  <c r="J67" i="23" s="1"/>
  <c r="F66" i="23"/>
  <c r="J66" i="23" s="1"/>
  <c r="F65" i="23"/>
  <c r="J65" i="23" s="1"/>
  <c r="F64" i="23"/>
  <c r="J64" i="23" s="1"/>
  <c r="F63" i="23"/>
  <c r="J63" i="23" s="1"/>
  <c r="F62" i="23"/>
  <c r="J62" i="23" s="1"/>
  <c r="F61" i="23"/>
  <c r="J61" i="23" s="1"/>
  <c r="F60" i="23"/>
  <c r="J60" i="23" s="1"/>
  <c r="F59" i="23"/>
  <c r="J59" i="23" s="1"/>
  <c r="F58" i="23"/>
  <c r="J58" i="23" s="1"/>
  <c r="F57" i="23"/>
  <c r="J57" i="23" s="1"/>
  <c r="F56" i="23"/>
  <c r="J56" i="23" s="1"/>
  <c r="F55" i="23"/>
  <c r="J55" i="23" s="1"/>
  <c r="F54" i="23"/>
  <c r="J54" i="23" s="1"/>
  <c r="F53" i="23"/>
  <c r="J53" i="23" s="1"/>
  <c r="F52" i="23"/>
  <c r="J52" i="23" s="1"/>
  <c r="F51" i="23"/>
  <c r="J51" i="23" s="1"/>
  <c r="F50" i="23"/>
  <c r="J50" i="23" s="1"/>
  <c r="F49" i="23"/>
  <c r="J49" i="23" s="1"/>
  <c r="F48" i="23"/>
  <c r="J48" i="23" s="1"/>
  <c r="F47" i="23"/>
  <c r="J47" i="23" s="1"/>
  <c r="F46" i="23"/>
  <c r="J46" i="23" s="1"/>
  <c r="F45" i="23"/>
  <c r="J45" i="23" s="1"/>
  <c r="F44" i="23"/>
  <c r="J44" i="23" s="1"/>
  <c r="F43" i="23"/>
  <c r="J43" i="23" s="1"/>
  <c r="F42" i="23"/>
  <c r="J42" i="23" s="1"/>
  <c r="F41" i="23"/>
  <c r="J41" i="23" s="1"/>
  <c r="F40" i="23"/>
  <c r="J40" i="23" s="1"/>
  <c r="F39" i="23"/>
  <c r="J39" i="23" s="1"/>
  <c r="F38" i="23"/>
  <c r="J38" i="23" s="1"/>
  <c r="F37" i="23"/>
  <c r="J37" i="23" s="1"/>
  <c r="F36" i="23"/>
  <c r="J36" i="23" s="1"/>
  <c r="F35" i="23"/>
  <c r="J35" i="23" s="1"/>
  <c r="F34" i="23"/>
  <c r="J34" i="23" s="1"/>
  <c r="J111" i="23" l="1"/>
  <c r="J122" i="23"/>
  <c r="G586" i="19"/>
  <c r="G585" i="19"/>
  <c r="G584" i="19"/>
  <c r="G583" i="19"/>
  <c r="G582" i="19"/>
  <c r="G581" i="19"/>
  <c r="G580" i="19"/>
  <c r="G579" i="19"/>
  <c r="G578" i="19"/>
  <c r="G577" i="19"/>
  <c r="G576" i="19"/>
  <c r="G575" i="19"/>
  <c r="G574" i="19"/>
  <c r="G573" i="19"/>
  <c r="G572" i="19"/>
  <c r="G571" i="19"/>
  <c r="G569" i="19"/>
  <c r="G568" i="19"/>
  <c r="G566" i="19"/>
  <c r="G565" i="19"/>
  <c r="G563" i="19"/>
  <c r="G562" i="19"/>
  <c r="G560" i="19"/>
  <c r="G559" i="19"/>
  <c r="G557" i="19"/>
  <c r="G556" i="19"/>
  <c r="G554" i="19"/>
  <c r="G553" i="19"/>
  <c r="G551" i="19"/>
  <c r="G550" i="19"/>
  <c r="G548" i="19"/>
  <c r="G547" i="19"/>
  <c r="G545" i="19"/>
  <c r="G544" i="19"/>
  <c r="G542" i="19"/>
  <c r="G541" i="19"/>
  <c r="K540" i="19"/>
  <c r="G539" i="19"/>
  <c r="G538" i="19"/>
  <c r="G531" i="19"/>
  <c r="G532" i="19"/>
  <c r="G529" i="19"/>
  <c r="G528" i="19"/>
  <c r="G526" i="19"/>
  <c r="G525" i="19"/>
  <c r="G523" i="19"/>
  <c r="G522" i="19"/>
  <c r="G520" i="19"/>
  <c r="G519" i="19"/>
  <c r="G484" i="19"/>
  <c r="G483" i="19"/>
  <c r="G482" i="19"/>
  <c r="G481" i="19"/>
  <c r="G480" i="19"/>
  <c r="G479" i="19"/>
  <c r="G478" i="19"/>
  <c r="G477" i="19"/>
  <c r="G476" i="19"/>
  <c r="G475" i="19"/>
  <c r="G474" i="19"/>
  <c r="G473" i="19"/>
  <c r="G472" i="19"/>
  <c r="G471" i="19"/>
  <c r="G470" i="19"/>
  <c r="G469" i="19"/>
  <c r="G466" i="19"/>
  <c r="G465" i="19"/>
  <c r="G464" i="19"/>
  <c r="G463" i="19"/>
  <c r="G462" i="19"/>
  <c r="G461" i="19"/>
  <c r="G460" i="19"/>
  <c r="G459" i="19"/>
  <c r="G336" i="19"/>
  <c r="G335" i="19"/>
  <c r="K335" i="19" s="1"/>
  <c r="G334" i="19"/>
  <c r="K334" i="19" s="1"/>
  <c r="G333" i="19"/>
  <c r="K333" i="19" s="1"/>
  <c r="G332" i="19"/>
  <c r="K332" i="19" s="1"/>
  <c r="G331" i="19"/>
  <c r="K331" i="19" s="1"/>
  <c r="G330" i="19"/>
  <c r="K330" i="19" s="1"/>
  <c r="G329" i="19"/>
  <c r="K329" i="19" s="1"/>
  <c r="G328" i="19"/>
  <c r="K328" i="19" s="1"/>
  <c r="G327" i="19"/>
  <c r="K327" i="19" s="1"/>
  <c r="G326" i="19"/>
  <c r="K326" i="19" s="1"/>
  <c r="G325" i="19"/>
  <c r="G324" i="19"/>
  <c r="G323" i="19"/>
  <c r="G322" i="19"/>
  <c r="G321" i="19"/>
  <c r="G320" i="19"/>
  <c r="G319" i="19"/>
  <c r="G318" i="19"/>
  <c r="G317" i="19"/>
  <c r="G316" i="19"/>
  <c r="G315" i="19"/>
  <c r="G314" i="19"/>
  <c r="G313" i="19"/>
  <c r="G312" i="19"/>
  <c r="G311" i="19"/>
  <c r="G310" i="19"/>
  <c r="G309" i="19"/>
  <c r="G308" i="19"/>
  <c r="G307" i="19"/>
  <c r="G306" i="19"/>
  <c r="G305" i="19"/>
  <c r="G304" i="19"/>
  <c r="G303" i="19"/>
  <c r="G302" i="19"/>
  <c r="G301" i="19"/>
  <c r="G300" i="19"/>
  <c r="G299" i="19"/>
  <c r="G298" i="19"/>
  <c r="G297" i="19"/>
  <c r="G296" i="19"/>
  <c r="G295" i="19"/>
  <c r="G294" i="19"/>
  <c r="G293" i="19"/>
  <c r="G292" i="19"/>
  <c r="G291" i="19"/>
  <c r="G290" i="19"/>
  <c r="G289" i="19"/>
  <c r="G288" i="19"/>
  <c r="G287" i="19"/>
  <c r="G286" i="19"/>
  <c r="G285" i="19"/>
  <c r="G284" i="19"/>
  <c r="G283" i="19"/>
  <c r="G282" i="19"/>
  <c r="G281" i="19"/>
  <c r="G280" i="19"/>
  <c r="G279" i="19"/>
  <c r="G278" i="19"/>
  <c r="G277" i="19"/>
  <c r="G276" i="19"/>
  <c r="G275" i="19"/>
  <c r="G274" i="19"/>
  <c r="G273" i="19"/>
  <c r="G272" i="19"/>
  <c r="G271" i="19"/>
  <c r="G270" i="19"/>
  <c r="G269" i="19"/>
  <c r="G268" i="19"/>
  <c r="G267" i="19"/>
  <c r="G266" i="19"/>
  <c r="G265" i="19"/>
  <c r="G264" i="19"/>
  <c r="G263" i="19"/>
  <c r="G262" i="19"/>
  <c r="G261" i="19"/>
  <c r="G260" i="19"/>
  <c r="G259" i="19"/>
  <c r="G258" i="19"/>
  <c r="G257" i="19"/>
  <c r="G256" i="19"/>
  <c r="K256" i="19" s="1"/>
  <c r="G255" i="19"/>
  <c r="G254" i="19"/>
  <c r="G253" i="19"/>
  <c r="G252" i="19"/>
  <c r="G251" i="19"/>
  <c r="G247" i="19"/>
  <c r="G246" i="19"/>
  <c r="G245" i="19"/>
  <c r="G244" i="19"/>
  <c r="G243" i="19"/>
  <c r="G242" i="19"/>
  <c r="G241" i="19"/>
  <c r="G240" i="19"/>
  <c r="G239" i="19"/>
  <c r="G238" i="19"/>
  <c r="G237" i="19"/>
  <c r="G236" i="19"/>
  <c r="G235" i="19"/>
  <c r="G234" i="19"/>
  <c r="G233" i="19"/>
  <c r="G232" i="19"/>
  <c r="G231" i="19"/>
  <c r="G230" i="19"/>
  <c r="G228" i="19"/>
  <c r="G227" i="19"/>
  <c r="G226" i="19"/>
  <c r="G225" i="19"/>
  <c r="G224" i="19"/>
  <c r="G223" i="19"/>
  <c r="G221" i="19"/>
  <c r="G220" i="19"/>
  <c r="G219" i="19"/>
  <c r="G218" i="19"/>
  <c r="G217" i="19"/>
  <c r="G216" i="19"/>
  <c r="G215" i="19"/>
  <c r="G214" i="19"/>
  <c r="G213" i="19"/>
  <c r="G212" i="19"/>
  <c r="G211" i="19"/>
  <c r="G210" i="19"/>
  <c r="G209" i="19"/>
  <c r="G208" i="19"/>
  <c r="G207" i="19"/>
  <c r="G206" i="19"/>
  <c r="G202" i="19"/>
  <c r="G201" i="19"/>
  <c r="G200" i="19"/>
  <c r="G199" i="19"/>
  <c r="G198" i="19"/>
  <c r="G197" i="19"/>
  <c r="G196" i="19"/>
  <c r="G195" i="19"/>
  <c r="G194" i="19"/>
  <c r="G193" i="19"/>
  <c r="G192" i="19"/>
  <c r="G191" i="19"/>
  <c r="G186" i="19"/>
  <c r="G189" i="19"/>
  <c r="G188" i="19"/>
  <c r="G187" i="19"/>
  <c r="G190" i="19"/>
  <c r="G185" i="19"/>
  <c r="G184" i="19"/>
  <c r="G183" i="19"/>
  <c r="G182" i="19"/>
  <c r="G181" i="19"/>
  <c r="G180" i="19"/>
  <c r="G179" i="19"/>
  <c r="G177" i="19"/>
  <c r="G176" i="19"/>
  <c r="G175" i="19"/>
  <c r="G174" i="19"/>
  <c r="G173" i="19"/>
  <c r="G172" i="19"/>
  <c r="G171" i="19"/>
  <c r="G170" i="19"/>
  <c r="G169" i="19"/>
  <c r="G168" i="19"/>
  <c r="G167" i="19"/>
  <c r="G166" i="19"/>
  <c r="G165" i="19"/>
  <c r="G164" i="19"/>
  <c r="G163" i="19"/>
  <c r="G162" i="19"/>
  <c r="G161" i="19"/>
  <c r="G160" i="19"/>
  <c r="G159" i="19"/>
  <c r="G158" i="19"/>
  <c r="G157" i="19"/>
  <c r="G155" i="19"/>
  <c r="G156" i="19"/>
  <c r="K156" i="19" s="1"/>
  <c r="G154" i="19"/>
  <c r="G111" i="19"/>
  <c r="G110" i="19"/>
  <c r="G109" i="19"/>
  <c r="G108" i="19"/>
  <c r="G107" i="19"/>
  <c r="G106" i="19"/>
  <c r="G105" i="19"/>
  <c r="G104" i="19"/>
  <c r="G103" i="19"/>
  <c r="G102" i="19"/>
  <c r="G101" i="19"/>
  <c r="G100" i="19"/>
  <c r="G99" i="19"/>
  <c r="G98" i="19"/>
  <c r="G97" i="19"/>
  <c r="G96" i="19"/>
  <c r="G44" i="19"/>
  <c r="G43" i="19"/>
  <c r="G34" i="19"/>
  <c r="G33" i="19"/>
  <c r="G32" i="19"/>
  <c r="G31" i="19"/>
  <c r="G30" i="19"/>
  <c r="G29" i="19"/>
  <c r="G28" i="19"/>
  <c r="G27" i="19"/>
  <c r="G26" i="19"/>
  <c r="G25" i="19"/>
  <c r="G24" i="19"/>
  <c r="K24" i="19" s="1"/>
  <c r="G23" i="19"/>
  <c r="G22" i="19"/>
  <c r="G21" i="19"/>
  <c r="G20" i="19"/>
  <c r="G19" i="19"/>
  <c r="F29" i="17"/>
  <c r="F28" i="17"/>
  <c r="F27" i="17"/>
  <c r="F26" i="17"/>
  <c r="F25" i="17"/>
  <c r="F24" i="17"/>
  <c r="F12" i="17"/>
  <c r="F11" i="17"/>
  <c r="F10" i="17"/>
  <c r="F9" i="17"/>
  <c r="F7" i="17"/>
  <c r="F376" i="16"/>
  <c r="F375" i="16"/>
  <c r="F364" i="16"/>
  <c r="F363" i="16"/>
  <c r="F374" i="16"/>
  <c r="F373" i="16"/>
  <c r="F362" i="16"/>
  <c r="F361" i="16"/>
  <c r="F338" i="16" l="1"/>
  <c r="F337" i="16"/>
  <c r="F336" i="16"/>
  <c r="F335" i="16"/>
  <c r="F334" i="16"/>
  <c r="F333" i="16"/>
  <c r="F332" i="16"/>
  <c r="F331" i="16"/>
  <c r="F330" i="16"/>
  <c r="F329" i="16"/>
  <c r="F328" i="16"/>
  <c r="F327" i="16"/>
  <c r="F326" i="16"/>
  <c r="F325" i="16"/>
  <c r="F323" i="16"/>
  <c r="F324" i="16"/>
  <c r="F322" i="16"/>
  <c r="F321" i="16"/>
  <c r="F320" i="16"/>
  <c r="F319" i="16"/>
  <c r="F296" i="16"/>
  <c r="F295" i="16"/>
  <c r="F294" i="16"/>
  <c r="F293" i="16"/>
  <c r="F292" i="16"/>
  <c r="F291" i="16"/>
  <c r="F290" i="16"/>
  <c r="F289" i="16"/>
  <c r="F288" i="16"/>
  <c r="J288" i="16" s="1"/>
  <c r="F287" i="16"/>
  <c r="F286" i="16"/>
  <c r="F285" i="16"/>
  <c r="F284" i="16"/>
  <c r="F283" i="16"/>
  <c r="F282" i="16"/>
  <c r="F281" i="16"/>
  <c r="F279" i="16"/>
  <c r="F280" i="16"/>
  <c r="F277" i="16"/>
  <c r="F278" i="16"/>
  <c r="F276" i="16"/>
  <c r="F275" i="16"/>
  <c r="F274" i="16"/>
  <c r="F273" i="16"/>
  <c r="F180" i="16"/>
  <c r="J180" i="16" s="1"/>
  <c r="F179" i="16"/>
  <c r="F178" i="16"/>
  <c r="F177" i="16"/>
  <c r="F176" i="16"/>
  <c r="F175" i="16"/>
  <c r="F174" i="16"/>
  <c r="F173" i="16"/>
  <c r="F171" i="16"/>
  <c r="F172" i="16"/>
  <c r="F169" i="16"/>
  <c r="F168" i="16"/>
  <c r="F167" i="16"/>
  <c r="F166" i="16"/>
  <c r="F165" i="16"/>
  <c r="F170" i="16"/>
  <c r="F164" i="16"/>
  <c r="F163" i="16"/>
  <c r="F162" i="16"/>
  <c r="F161" i="16"/>
  <c r="F159" i="16"/>
  <c r="F158" i="16"/>
  <c r="F157" i="16"/>
  <c r="F156" i="16"/>
  <c r="F155" i="16"/>
  <c r="F160" i="16"/>
  <c r="F154" i="16"/>
  <c r="F153" i="16"/>
  <c r="F151" i="16"/>
  <c r="F152" i="16"/>
  <c r="F149" i="16"/>
  <c r="F148" i="16"/>
  <c r="F147" i="16"/>
  <c r="F146" i="16"/>
  <c r="F145" i="16"/>
  <c r="F150" i="16"/>
  <c r="F144" i="16"/>
  <c r="F143" i="16"/>
  <c r="F141" i="16"/>
  <c r="F142" i="16"/>
  <c r="F139" i="16"/>
  <c r="F138" i="16"/>
  <c r="F137" i="16"/>
  <c r="F136" i="16"/>
  <c r="F135" i="16"/>
  <c r="F140" i="16"/>
  <c r="F133" i="16"/>
  <c r="F134" i="16"/>
  <c r="F131" i="16"/>
  <c r="F132" i="16"/>
  <c r="F129" i="16"/>
  <c r="F128" i="16"/>
  <c r="F127" i="16"/>
  <c r="F126" i="16"/>
  <c r="F125" i="16"/>
  <c r="F130" i="16"/>
  <c r="F124" i="16"/>
  <c r="J124" i="16" s="1"/>
  <c r="F123" i="16"/>
  <c r="F122" i="16"/>
  <c r="F121" i="16"/>
  <c r="F120" i="16"/>
  <c r="F119" i="16"/>
  <c r="F118" i="16"/>
  <c r="F117" i="16"/>
  <c r="F116" i="16"/>
  <c r="F115" i="16"/>
  <c r="F114" i="16"/>
  <c r="F113" i="16"/>
  <c r="F112" i="16"/>
  <c r="F111" i="16"/>
  <c r="F106" i="16"/>
  <c r="F105" i="16"/>
  <c r="F108" i="16"/>
  <c r="F107" i="16"/>
  <c r="F104" i="16"/>
  <c r="F103" i="16"/>
  <c r="F100" i="16"/>
  <c r="F99" i="16"/>
  <c r="F102" i="16"/>
  <c r="F101" i="16"/>
  <c r="F98" i="16"/>
  <c r="F97" i="16"/>
  <c r="F96" i="16"/>
  <c r="F95" i="16"/>
  <c r="F94" i="16"/>
  <c r="F93" i="16"/>
  <c r="F92" i="16"/>
  <c r="F91" i="16"/>
  <c r="F90" i="16"/>
  <c r="F89" i="16"/>
  <c r="F88" i="16"/>
  <c r="F87" i="16"/>
  <c r="F86" i="16"/>
  <c r="F85"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360" i="15"/>
  <c r="F359" i="15"/>
  <c r="F358" i="15"/>
  <c r="F357" i="15"/>
  <c r="F348" i="15"/>
  <c r="F347" i="15"/>
  <c r="F346" i="15"/>
  <c r="F345" i="15"/>
  <c r="F322" i="15"/>
  <c r="F321" i="15"/>
  <c r="F320" i="15"/>
  <c r="F319" i="15"/>
  <c r="F318" i="15"/>
  <c r="F317" i="15"/>
  <c r="F316" i="15"/>
  <c r="F315" i="15"/>
  <c r="F314" i="15"/>
  <c r="F313" i="15"/>
  <c r="F312" i="15"/>
  <c r="F311" i="15"/>
  <c r="F310" i="15"/>
  <c r="F309" i="15"/>
  <c r="F308" i="15"/>
  <c r="F307" i="15"/>
  <c r="F305" i="15"/>
  <c r="F306" i="15"/>
  <c r="F304" i="15"/>
  <c r="F303" i="15"/>
  <c r="F280" i="15"/>
  <c r="F279" i="15"/>
  <c r="F278" i="15"/>
  <c r="F277" i="15"/>
  <c r="F276" i="15"/>
  <c r="F275" i="15"/>
  <c r="F274" i="15"/>
  <c r="F273" i="15"/>
  <c r="F272" i="15"/>
  <c r="F271" i="15"/>
  <c r="F270" i="15"/>
  <c r="F269" i="15"/>
  <c r="F268" i="15"/>
  <c r="F267" i="15"/>
  <c r="F266" i="15"/>
  <c r="F265" i="15"/>
  <c r="F264" i="15"/>
  <c r="F263" i="15"/>
  <c r="F262" i="15"/>
  <c r="F261" i="15"/>
  <c r="F164" i="15"/>
  <c r="F163" i="15"/>
  <c r="F162" i="15"/>
  <c r="F161" i="15"/>
  <c r="F160" i="15"/>
  <c r="F159" i="15"/>
  <c r="F158" i="15"/>
  <c r="F157" i="15"/>
  <c r="F156" i="15"/>
  <c r="F155" i="15"/>
  <c r="F153" i="15"/>
  <c r="F152" i="15"/>
  <c r="F151" i="15"/>
  <c r="F154" i="15"/>
  <c r="F150" i="15"/>
  <c r="F149" i="15"/>
  <c r="F148" i="15"/>
  <c r="F147" i="15"/>
  <c r="F145" i="15"/>
  <c r="F144" i="15"/>
  <c r="F143" i="15"/>
  <c r="F146" i="15"/>
  <c r="F142" i="15"/>
  <c r="F141" i="15"/>
  <c r="F140" i="15"/>
  <c r="F139" i="15"/>
  <c r="F137" i="15"/>
  <c r="F136" i="15"/>
  <c r="F135" i="15"/>
  <c r="F138" i="15"/>
  <c r="F134" i="15"/>
  <c r="F133" i="15"/>
  <c r="F132" i="15"/>
  <c r="F131" i="15"/>
  <c r="F129" i="15"/>
  <c r="F128" i="15"/>
  <c r="F127" i="15"/>
  <c r="F130" i="15"/>
  <c r="F126" i="15"/>
  <c r="F125" i="15"/>
  <c r="F124" i="15"/>
  <c r="J124" i="15" s="1"/>
  <c r="F123" i="15"/>
  <c r="F122" i="15"/>
  <c r="F121" i="15"/>
  <c r="F120" i="15"/>
  <c r="F119" i="15"/>
  <c r="F118" i="15"/>
  <c r="F117" i="15"/>
  <c r="F115" i="15"/>
  <c r="F116" i="15"/>
  <c r="F114" i="15"/>
  <c r="F113" i="15"/>
  <c r="F112" i="15"/>
  <c r="F111" i="15"/>
  <c r="F110" i="15"/>
  <c r="F109" i="15"/>
  <c r="F108" i="15"/>
  <c r="F107" i="15"/>
  <c r="F103" i="15"/>
  <c r="F104" i="15"/>
  <c r="F102" i="15"/>
  <c r="F101" i="15"/>
  <c r="F99" i="15"/>
  <c r="F98" i="15"/>
  <c r="F97" i="15"/>
  <c r="F100" i="15"/>
  <c r="F96" i="15"/>
  <c r="F95" i="15"/>
  <c r="F94" i="15"/>
  <c r="F93" i="15"/>
  <c r="F91" i="15"/>
  <c r="F92"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4" i="15"/>
  <c r="F63" i="15"/>
  <c r="F62" i="15"/>
  <c r="F61" i="15"/>
  <c r="F60" i="15"/>
  <c r="F59" i="15"/>
  <c r="F58" i="15"/>
  <c r="F57" i="15"/>
  <c r="F56" i="15"/>
  <c r="F55" i="15"/>
  <c r="F54" i="15"/>
  <c r="F53" i="15"/>
  <c r="F52" i="15"/>
  <c r="F51" i="15"/>
  <c r="F50" i="15"/>
  <c r="F49" i="15"/>
  <c r="F56" i="13" l="1"/>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F29" i="13"/>
  <c r="F28" i="13"/>
  <c r="J28" i="13" s="1"/>
  <c r="F27" i="13"/>
  <c r="F26" i="13"/>
  <c r="F25" i="13"/>
  <c r="F24" i="13"/>
  <c r="F23" i="13"/>
  <c r="F22" i="13"/>
  <c r="F18" i="13"/>
  <c r="F17" i="13"/>
  <c r="F20" i="13"/>
  <c r="F19" i="13"/>
  <c r="F16" i="13"/>
  <c r="F15" i="13"/>
  <c r="F14" i="13"/>
  <c r="F13" i="13"/>
  <c r="F310" i="11" l="1"/>
  <c r="F309" i="11"/>
  <c r="F308" i="11"/>
  <c r="F307" i="11"/>
  <c r="F306" i="11"/>
  <c r="F305" i="11"/>
  <c r="F304" i="11"/>
  <c r="F303" i="11"/>
  <c r="F302" i="11"/>
  <c r="F301" i="11"/>
  <c r="F300" i="11"/>
  <c r="F299" i="11"/>
  <c r="F298" i="11"/>
  <c r="F297" i="11"/>
  <c r="F296" i="11"/>
  <c r="F295" i="11"/>
  <c r="F294" i="11"/>
  <c r="F293" i="11"/>
  <c r="F292" i="11"/>
  <c r="F291" i="11"/>
  <c r="F290" i="11"/>
  <c r="F289" i="11"/>
  <c r="F258" i="11"/>
  <c r="F257" i="11"/>
  <c r="F256" i="11"/>
  <c r="F255" i="11"/>
  <c r="F254" i="11"/>
  <c r="F253" i="11"/>
  <c r="F252" i="11"/>
  <c r="J252" i="11" s="1"/>
  <c r="F251" i="11"/>
  <c r="F250" i="11"/>
  <c r="F249" i="11"/>
  <c r="F248" i="11"/>
  <c r="F247" i="11"/>
  <c r="F246" i="11"/>
  <c r="F245" i="11"/>
  <c r="F244" i="11"/>
  <c r="F243" i="11"/>
  <c r="F242" i="11"/>
  <c r="F241" i="11"/>
  <c r="F240" i="11"/>
  <c r="F239" i="11"/>
  <c r="F238" i="11"/>
  <c r="F237" i="11"/>
  <c r="F12" i="13"/>
  <c r="F11" i="13"/>
  <c r="F10" i="13"/>
  <c r="F9" i="13"/>
  <c r="F288" i="11"/>
  <c r="F287" i="11"/>
  <c r="F236" i="11"/>
  <c r="F235" i="11"/>
  <c r="F8" i="13"/>
  <c r="F7" i="13"/>
  <c r="F6" i="13"/>
  <c r="F5" i="13"/>
  <c r="F286" i="11"/>
  <c r="F285" i="11"/>
  <c r="F234" i="11"/>
  <c r="F233" i="11"/>
  <c r="J30" i="8" l="1"/>
  <c r="J14" i="8"/>
  <c r="J30" i="7"/>
  <c r="F216" i="6"/>
  <c r="F214" i="6"/>
  <c r="F212" i="6"/>
  <c r="F211" i="6"/>
  <c r="F210" i="6"/>
  <c r="J210" i="6" s="1"/>
  <c r="F209" i="6"/>
  <c r="J209" i="6" s="1"/>
  <c r="F113" i="6"/>
  <c r="J113" i="6" s="1"/>
  <c r="F112" i="6"/>
  <c r="J112" i="6" s="1"/>
  <c r="F111" i="6"/>
  <c r="J111" i="6" s="1"/>
  <c r="F110" i="6"/>
  <c r="J110" i="6" s="1"/>
  <c r="F109" i="6"/>
  <c r="J109" i="6" s="1"/>
  <c r="F108" i="6"/>
  <c r="J108" i="6" s="1"/>
  <c r="F107" i="6"/>
  <c r="J107" i="6" s="1"/>
  <c r="F106" i="6"/>
  <c r="J106" i="6" s="1"/>
  <c r="F44" i="6"/>
  <c r="F43" i="6"/>
  <c r="F42" i="6"/>
  <c r="F41" i="6"/>
  <c r="F39" i="6"/>
  <c r="F38" i="6"/>
  <c r="F37" i="6"/>
  <c r="F98" i="6"/>
  <c r="J98" i="6" s="1"/>
  <c r="F97" i="6"/>
  <c r="J97" i="6" s="1"/>
  <c r="F96" i="6"/>
  <c r="J96" i="6" s="1"/>
  <c r="F95" i="6"/>
  <c r="J95" i="6" s="1"/>
  <c r="F94" i="6"/>
  <c r="J94" i="6" s="1"/>
  <c r="F93" i="6"/>
  <c r="J93" i="6" s="1"/>
  <c r="F92" i="6"/>
  <c r="J92" i="6" s="1"/>
  <c r="F91" i="6"/>
  <c r="J91" i="6" s="1"/>
  <c r="F29" i="6"/>
  <c r="F28" i="6"/>
  <c r="F27" i="6"/>
  <c r="F26" i="6"/>
  <c r="F25" i="6"/>
  <c r="F24" i="6"/>
  <c r="F23" i="6"/>
  <c r="F22" i="6"/>
  <c r="F180" i="6"/>
  <c r="J180" i="6" s="1"/>
  <c r="F179" i="6"/>
  <c r="J179" i="6" s="1"/>
  <c r="F178" i="6"/>
  <c r="J178" i="6" s="1"/>
  <c r="F177" i="6"/>
  <c r="J177" i="6" s="1"/>
  <c r="F176" i="6"/>
  <c r="J176" i="6" s="1"/>
  <c r="F175" i="6"/>
  <c r="J175" i="6" s="1"/>
  <c r="F174" i="6"/>
  <c r="J174" i="6" s="1"/>
  <c r="F173" i="6"/>
  <c r="J173" i="6" s="1"/>
  <c r="F83" i="6"/>
  <c r="J83" i="6" s="1"/>
  <c r="F82" i="6"/>
  <c r="J82" i="6" s="1"/>
  <c r="F81" i="6"/>
  <c r="J81" i="6" s="1"/>
  <c r="F80" i="6"/>
  <c r="J80" i="6" s="1"/>
  <c r="F14" i="6"/>
  <c r="J14" i="6" s="1"/>
  <c r="J16" i="6" s="1"/>
  <c r="F165" i="6"/>
  <c r="F164" i="6"/>
  <c r="F163" i="6"/>
  <c r="J163" i="6" s="1"/>
  <c r="F162" i="6"/>
  <c r="J162" i="6" s="1"/>
  <c r="F161" i="6"/>
  <c r="J161" i="6" s="1"/>
  <c r="F160" i="6"/>
  <c r="J160" i="6" s="1"/>
  <c r="F159" i="6"/>
  <c r="J159" i="6" s="1"/>
  <c r="F158" i="6"/>
  <c r="J158" i="6" s="1"/>
  <c r="F72" i="6"/>
  <c r="F71" i="6"/>
  <c r="F70" i="6"/>
  <c r="F69" i="6"/>
  <c r="J100" i="6" l="1"/>
  <c r="J85" i="6"/>
  <c r="J115" i="6"/>
  <c r="G178" i="19"/>
  <c r="F10" i="38" l="1"/>
  <c r="F9" i="38"/>
  <c r="F8" i="38"/>
  <c r="J8" i="38" s="1"/>
  <c r="F7" i="38"/>
  <c r="V7" i="32" l="1"/>
  <c r="T15" i="32"/>
  <c r="T13" i="32"/>
  <c r="T11" i="32"/>
  <c r="K22" i="33"/>
  <c r="D22" i="33"/>
  <c r="J83" i="25"/>
  <c r="J82" i="25"/>
  <c r="J81" i="25"/>
  <c r="J80" i="25"/>
  <c r="J79" i="25"/>
  <c r="J78" i="25"/>
  <c r="J38" i="25"/>
  <c r="J37" i="25"/>
  <c r="J36" i="25"/>
  <c r="J35" i="25"/>
  <c r="J34" i="25"/>
  <c r="J33" i="25"/>
  <c r="J32" i="25"/>
  <c r="J31" i="25"/>
  <c r="J30" i="25"/>
  <c r="J29" i="25"/>
  <c r="J28" i="25"/>
  <c r="J27" i="25"/>
  <c r="G93" i="19"/>
  <c r="G92" i="19"/>
  <c r="G91" i="19"/>
  <c r="G90" i="19"/>
  <c r="G89" i="19"/>
  <c r="G88" i="19"/>
  <c r="G18" i="19"/>
  <c r="G17" i="19"/>
  <c r="G16" i="19"/>
  <c r="G15" i="19"/>
  <c r="G517" i="19"/>
  <c r="G516" i="19"/>
  <c r="G151" i="19"/>
  <c r="G150" i="19"/>
  <c r="G149" i="19"/>
  <c r="G148" i="19"/>
  <c r="G153" i="19"/>
  <c r="G152" i="19"/>
  <c r="G514" i="19"/>
  <c r="G513" i="19"/>
  <c r="G145" i="19"/>
  <c r="G144" i="19"/>
  <c r="G143" i="19"/>
  <c r="G142" i="19"/>
  <c r="G147" i="19"/>
  <c r="G146" i="19"/>
  <c r="F23" i="17"/>
  <c r="J23" i="17" s="1"/>
  <c r="F22" i="17"/>
  <c r="F21" i="17"/>
  <c r="F20" i="17"/>
  <c r="J43" i="25" l="1"/>
  <c r="J87" i="25"/>
  <c r="F48" i="16"/>
  <c r="F47" i="16"/>
  <c r="F46" i="16"/>
  <c r="F45" i="16"/>
  <c r="F44" i="16"/>
  <c r="F43" i="16"/>
  <c r="F42" i="16"/>
  <c r="F41" i="16"/>
  <c r="F40" i="16"/>
  <c r="F39" i="16"/>
  <c r="F38" i="16"/>
  <c r="F48" i="15"/>
  <c r="F47" i="15"/>
  <c r="F46" i="15"/>
  <c r="F45" i="15"/>
  <c r="F44" i="15"/>
  <c r="F43" i="15"/>
  <c r="F42" i="15"/>
  <c r="F41" i="15"/>
  <c r="F40" i="15"/>
  <c r="F39" i="15"/>
  <c r="F38" i="15"/>
  <c r="F284" i="11"/>
  <c r="F232" i="11"/>
  <c r="F283" i="11"/>
  <c r="F231" i="11"/>
  <c r="F282" i="11"/>
  <c r="F230" i="11"/>
  <c r="F281" i="11"/>
  <c r="F229" i="11"/>
  <c r="F218" i="11"/>
  <c r="F26" i="12"/>
  <c r="F25" i="12"/>
  <c r="F32" i="12"/>
  <c r="F33" i="12"/>
  <c r="F143" i="6"/>
  <c r="J143" i="6" s="1"/>
  <c r="F142" i="6"/>
  <c r="J142" i="6" s="1"/>
  <c r="F141" i="6"/>
  <c r="J141" i="6" s="1"/>
  <c r="F140" i="6"/>
  <c r="J140" i="6" s="1"/>
  <c r="F139" i="6"/>
  <c r="J139" i="6" s="1"/>
  <c r="F138" i="6"/>
  <c r="J138" i="6" s="1"/>
  <c r="F137" i="6"/>
  <c r="J137" i="6" s="1"/>
  <c r="F61" i="6"/>
  <c r="F60" i="6"/>
  <c r="F194" i="6"/>
  <c r="J194" i="6" s="1"/>
  <c r="F193" i="6"/>
  <c r="J193" i="6" s="1"/>
  <c r="F192" i="6"/>
  <c r="J192" i="6" s="1"/>
  <c r="F191" i="6"/>
  <c r="J191" i="6" s="1"/>
  <c r="F190" i="6"/>
  <c r="J190" i="6" s="1"/>
  <c r="F189" i="6"/>
  <c r="J189" i="6" s="1"/>
  <c r="F188" i="6"/>
  <c r="J188" i="6" s="1"/>
  <c r="F129" i="6"/>
  <c r="J129" i="6" s="1"/>
  <c r="J131" i="6" s="1"/>
  <c r="F121" i="6"/>
  <c r="J121" i="6" s="1"/>
  <c r="J123" i="6" s="1"/>
  <c r="J203" i="6" l="1"/>
  <c r="J152" i="6"/>
  <c r="J218" i="25"/>
  <c r="G32" i="12"/>
  <c r="E347" i="11" s="1"/>
  <c r="G25" i="12"/>
  <c r="I12" i="4"/>
  <c r="I11" i="4"/>
  <c r="E77" i="4" s="1"/>
  <c r="E93" i="4" s="1"/>
  <c r="I9" i="4"/>
  <c r="I8" i="4"/>
  <c r="E57" i="4" s="1"/>
  <c r="E73" i="4" s="1"/>
  <c r="I6" i="4"/>
  <c r="R5" i="4" s="1"/>
  <c r="J97" i="11" l="1"/>
  <c r="H104" i="11" s="1"/>
  <c r="E351" i="11"/>
  <c r="F353" i="11" s="1"/>
  <c r="E380" i="11"/>
  <c r="J380" i="11" s="1"/>
  <c r="E102" i="11"/>
  <c r="O95" i="4"/>
  <c r="R8" i="4"/>
  <c r="R11" i="4"/>
  <c r="J351" i="11" l="1"/>
  <c r="F382" i="11"/>
  <c r="J382" i="11" s="1"/>
  <c r="J386" i="11" s="1"/>
  <c r="K23" i="33"/>
  <c r="W22" i="33" s="1"/>
  <c r="D50" i="33" s="1"/>
  <c r="AC11" i="4"/>
  <c r="C18" i="4" s="1"/>
  <c r="H18" i="4" s="1"/>
  <c r="J633" i="28"/>
  <c r="H51" i="33" l="1"/>
  <c r="M50" i="33"/>
  <c r="I50" i="33"/>
  <c r="R50" i="33" s="1"/>
  <c r="Q7" i="33" s="1"/>
  <c r="M18" i="4"/>
  <c r="R18" i="4" s="1"/>
  <c r="R24" i="4" s="1"/>
  <c r="S28" i="4" s="1"/>
  <c r="H111" i="27" s="1"/>
  <c r="J111" i="27" s="1"/>
  <c r="J332" i="27" s="1"/>
  <c r="R30" i="29"/>
  <c r="AA30" i="29" s="1"/>
  <c r="AH30" i="29" s="1"/>
  <c r="R29" i="29"/>
  <c r="AA29" i="29" s="1"/>
  <c r="AH29" i="29" s="1"/>
  <c r="R28" i="29"/>
  <c r="AA28" i="29" s="1"/>
  <c r="AH28" i="29" s="1"/>
  <c r="R27" i="29"/>
  <c r="AA27" i="29" s="1"/>
  <c r="AH27" i="29" s="1"/>
  <c r="R26" i="29"/>
  <c r="AA26" i="29" s="1"/>
  <c r="AH26" i="29" s="1"/>
  <c r="R25" i="29"/>
  <c r="AA25" i="29" s="1"/>
  <c r="AH25" i="29" s="1"/>
  <c r="R24" i="29"/>
  <c r="AA24" i="29" s="1"/>
  <c r="AH24" i="29" s="1"/>
  <c r="R23" i="29"/>
  <c r="AA23" i="29" s="1"/>
  <c r="AH23" i="29" s="1"/>
  <c r="R22" i="29"/>
  <c r="AA22" i="29" s="1"/>
  <c r="AH22" i="29" s="1"/>
  <c r="R21" i="29"/>
  <c r="AA21" i="29" s="1"/>
  <c r="AH21" i="29" s="1"/>
  <c r="R20" i="29"/>
  <c r="AA20" i="29" s="1"/>
  <c r="AH20" i="29" s="1"/>
  <c r="R19" i="29"/>
  <c r="AA19" i="29" s="1"/>
  <c r="AH19" i="29" s="1"/>
  <c r="R18" i="29"/>
  <c r="AA18" i="29" s="1"/>
  <c r="AH18" i="29" s="1"/>
  <c r="R17" i="29"/>
  <c r="AA17" i="29" s="1"/>
  <c r="AH17" i="29" s="1"/>
  <c r="H11" i="29"/>
  <c r="AC7" i="33" l="1"/>
  <c r="AC16" i="33" s="1"/>
  <c r="Q8" i="33"/>
  <c r="V10" i="29"/>
  <c r="F52" i="29" s="1"/>
  <c r="K52" i="29" l="1"/>
  <c r="T52" i="29" s="1"/>
  <c r="H669" i="28" s="1"/>
  <c r="J670" i="28" s="1"/>
  <c r="J672" i="28" s="1"/>
  <c r="J950" i="28" s="1"/>
  <c r="J953" i="28" s="1"/>
  <c r="K27" i="3" s="1"/>
  <c r="O52" i="29"/>
  <c r="J53" i="29"/>
  <c r="J1" i="41" l="1"/>
  <c r="I1" i="38"/>
  <c r="I1" i="36"/>
  <c r="I1" i="35"/>
  <c r="I1" i="34"/>
  <c r="AA1" i="33"/>
  <c r="AD3" i="32"/>
  <c r="AE2" i="4"/>
  <c r="J34" i="40" l="1"/>
  <c r="J33" i="40"/>
  <c r="J32" i="40"/>
  <c r="J31" i="40"/>
  <c r="J30" i="40"/>
  <c r="J29" i="40"/>
  <c r="J28" i="40"/>
  <c r="J27" i="40"/>
  <c r="J26" i="40"/>
  <c r="J25" i="40"/>
  <c r="J24" i="40"/>
  <c r="J23" i="40"/>
  <c r="J22" i="40"/>
  <c r="J21" i="40"/>
  <c r="J20" i="40"/>
  <c r="J19" i="40"/>
  <c r="J18" i="40"/>
  <c r="J17" i="40"/>
  <c r="J16" i="40"/>
  <c r="J15" i="40"/>
  <c r="J14" i="40"/>
  <c r="J13" i="40"/>
  <c r="J12" i="40"/>
  <c r="J11" i="40"/>
  <c r="J10" i="40"/>
  <c r="J9" i="40"/>
  <c r="J8" i="40"/>
  <c r="J7" i="40"/>
  <c r="J10" i="39"/>
  <c r="J9" i="39"/>
  <c r="J8" i="39"/>
  <c r="J7" i="39"/>
  <c r="J86" i="38"/>
  <c r="J85" i="38"/>
  <c r="J84" i="38"/>
  <c r="J83" i="38"/>
  <c r="J82" i="38"/>
  <c r="J81" i="38"/>
  <c r="J80" i="38"/>
  <c r="J79" i="38"/>
  <c r="J78" i="38"/>
  <c r="J77" i="38"/>
  <c r="J76" i="38"/>
  <c r="J75" i="38"/>
  <c r="J74" i="38"/>
  <c r="J73" i="38"/>
  <c r="J72" i="38"/>
  <c r="J71" i="38"/>
  <c r="J70" i="38"/>
  <c r="J69" i="38"/>
  <c r="J68" i="38"/>
  <c r="J67" i="38"/>
  <c r="J66" i="38"/>
  <c r="J65" i="38"/>
  <c r="J64" i="38"/>
  <c r="J63" i="38"/>
  <c r="J61" i="38"/>
  <c r="J60" i="38"/>
  <c r="J59" i="38"/>
  <c r="J58" i="38"/>
  <c r="J57" i="38"/>
  <c r="J56" i="38"/>
  <c r="J55" i="38"/>
  <c r="J54" i="38"/>
  <c r="J53" i="38"/>
  <c r="J52" i="38"/>
  <c r="J51"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7" i="38"/>
  <c r="J29" i="36"/>
  <c r="J28" i="36"/>
  <c r="J27" i="36"/>
  <c r="J26" i="36"/>
  <c r="J25" i="36"/>
  <c r="J24" i="36"/>
  <c r="J23" i="36"/>
  <c r="J22" i="36"/>
  <c r="J21" i="36"/>
  <c r="J20" i="36"/>
  <c r="J19" i="36"/>
  <c r="J18" i="36"/>
  <c r="J17" i="36"/>
  <c r="J16" i="36"/>
  <c r="J15" i="36"/>
  <c r="J14" i="36"/>
  <c r="J13" i="36"/>
  <c r="J12" i="36"/>
  <c r="J11" i="36"/>
  <c r="J10" i="36"/>
  <c r="J9" i="36"/>
  <c r="J8" i="36"/>
  <c r="J7" i="36"/>
  <c r="J13" i="34"/>
  <c r="J12" i="34"/>
  <c r="J11" i="34"/>
  <c r="J10" i="34"/>
  <c r="J9" i="34"/>
  <c r="J8" i="34"/>
  <c r="J7" i="34"/>
  <c r="J15" i="34" s="1"/>
  <c r="G12" i="12"/>
  <c r="G10" i="12"/>
  <c r="G9" i="12"/>
  <c r="H298" i="13" s="1"/>
  <c r="J298" i="13" s="1"/>
  <c r="G8" i="12"/>
  <c r="J210" i="13"/>
  <c r="J209" i="13"/>
  <c r="J208" i="13"/>
  <c r="J199" i="13"/>
  <c r="J198" i="13"/>
  <c r="J197" i="13"/>
  <c r="J188" i="13"/>
  <c r="J187" i="13"/>
  <c r="J186" i="13"/>
  <c r="J176" i="13"/>
  <c r="J175" i="13"/>
  <c r="J167" i="13"/>
  <c r="J166" i="13"/>
  <c r="J165" i="13"/>
  <c r="J164" i="13"/>
  <c r="J153" i="13"/>
  <c r="J144" i="13"/>
  <c r="J143" i="13"/>
  <c r="J142" i="13"/>
  <c r="J133" i="13"/>
  <c r="J132" i="13"/>
  <c r="J131" i="13"/>
  <c r="J123" i="13"/>
  <c r="J122" i="13"/>
  <c r="J121" i="13"/>
  <c r="J120" i="13"/>
  <c r="J111" i="13"/>
  <c r="J110" i="13"/>
  <c r="J109" i="13"/>
  <c r="J100" i="13"/>
  <c r="J99" i="13"/>
  <c r="J98" i="13"/>
  <c r="J53" i="13"/>
  <c r="J50" i="13"/>
  <c r="J49" i="13"/>
  <c r="J45" i="13"/>
  <c r="J42" i="13"/>
  <c r="J41" i="13"/>
  <c r="J38" i="13"/>
  <c r="J37" i="13"/>
  <c r="J34" i="13"/>
  <c r="J33" i="13"/>
  <c r="J29" i="13"/>
  <c r="J26" i="13"/>
  <c r="J25" i="13"/>
  <c r="J21" i="13"/>
  <c r="J18" i="13"/>
  <c r="J17" i="13"/>
  <c r="J14" i="13"/>
  <c r="J13" i="13"/>
  <c r="J10" i="13"/>
  <c r="J9" i="13"/>
  <c r="J5" i="13"/>
  <c r="J310" i="11"/>
  <c r="J309" i="11"/>
  <c r="J308" i="11"/>
  <c r="J307" i="11"/>
  <c r="J306" i="11"/>
  <c r="J305" i="11"/>
  <c r="J304" i="11"/>
  <c r="J303" i="11"/>
  <c r="J302" i="11"/>
  <c r="J301" i="11"/>
  <c r="J300" i="11"/>
  <c r="J299" i="11"/>
  <c r="J298" i="11"/>
  <c r="J297" i="11"/>
  <c r="J296" i="11"/>
  <c r="J295" i="11"/>
  <c r="J294" i="11"/>
  <c r="J293" i="11"/>
  <c r="J292" i="11"/>
  <c r="J291" i="11"/>
  <c r="J290" i="11"/>
  <c r="J289" i="11"/>
  <c r="J288" i="11"/>
  <c r="J287" i="11"/>
  <c r="J286" i="11"/>
  <c r="J285" i="11"/>
  <c r="J284" i="11"/>
  <c r="J283" i="11"/>
  <c r="J282" i="11"/>
  <c r="J281" i="11"/>
  <c r="J258" i="11"/>
  <c r="J257" i="11"/>
  <c r="J256" i="11"/>
  <c r="J255" i="11"/>
  <c r="J254" i="11"/>
  <c r="J253"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19" i="11"/>
  <c r="J218" i="11"/>
  <c r="J217" i="11"/>
  <c r="J194" i="11"/>
  <c r="J193" i="11"/>
  <c r="J192" i="11"/>
  <c r="J191" i="11"/>
  <c r="J190" i="11"/>
  <c r="J189" i="11"/>
  <c r="J143" i="11"/>
  <c r="J142" i="11"/>
  <c r="J141" i="11"/>
  <c r="J140" i="11"/>
  <c r="J139" i="11"/>
  <c r="J138" i="11"/>
  <c r="J76" i="11"/>
  <c r="J75" i="11"/>
  <c r="J74" i="11"/>
  <c r="J73" i="11"/>
  <c r="J72" i="11"/>
  <c r="J71" i="11"/>
  <c r="J51" i="11"/>
  <c r="J50" i="11"/>
  <c r="J49" i="11"/>
  <c r="J48" i="11"/>
  <c r="J47" i="11"/>
  <c r="J46" i="11"/>
  <c r="J45" i="11"/>
  <c r="J44" i="11"/>
  <c r="J43" i="11"/>
  <c r="J42" i="11"/>
  <c r="J41" i="11"/>
  <c r="J40" i="11"/>
  <c r="J39" i="11"/>
  <c r="J38" i="11"/>
  <c r="J37" i="11"/>
  <c r="J36" i="11"/>
  <c r="J35" i="11"/>
  <c r="J34" i="11"/>
  <c r="J33" i="11"/>
  <c r="J32" i="11"/>
  <c r="J31" i="11"/>
  <c r="J29" i="11"/>
  <c r="J28" i="11"/>
  <c r="J22" i="11"/>
  <c r="J21" i="11"/>
  <c r="J20" i="11"/>
  <c r="J19" i="11"/>
  <c r="J18" i="11"/>
  <c r="J17" i="11"/>
  <c r="J16" i="11"/>
  <c r="J48" i="40" l="1"/>
  <c r="J54" i="40" s="1"/>
  <c r="K42" i="3" s="1"/>
  <c r="J184" i="11"/>
  <c r="J91" i="11"/>
  <c r="J210" i="11"/>
  <c r="J66" i="11"/>
  <c r="J274" i="11"/>
  <c r="J336" i="11"/>
  <c r="J221" i="11"/>
  <c r="J24" i="11"/>
  <c r="J12" i="39"/>
  <c r="K41" i="3" s="1"/>
  <c r="J55" i="36"/>
  <c r="K38" i="3" s="1"/>
  <c r="J132" i="38"/>
  <c r="K40" i="3" s="1"/>
  <c r="J253" i="13"/>
  <c r="J258" i="13" s="1"/>
  <c r="H297" i="13"/>
  <c r="J297" i="13" s="1"/>
  <c r="J302" i="13" s="1"/>
  <c r="J255" i="13"/>
  <c r="H299" i="13"/>
  <c r="J299" i="13" s="1"/>
  <c r="J257" i="13"/>
  <c r="H301" i="13"/>
  <c r="J301" i="13" s="1"/>
  <c r="J254" i="13"/>
  <c r="J276" i="13"/>
  <c r="J280" i="13" s="1"/>
  <c r="K37" i="3"/>
  <c r="K43" i="3"/>
  <c r="F104" i="11"/>
  <c r="J347" i="11"/>
  <c r="J220" i="13"/>
  <c r="J219" i="13"/>
  <c r="J6" i="13"/>
  <c r="J27" i="13"/>
  <c r="J46" i="13"/>
  <c r="J48" i="13"/>
  <c r="J47" i="13"/>
  <c r="J16" i="13"/>
  <c r="J15" i="13"/>
  <c r="J32" i="13"/>
  <c r="J31" i="13"/>
  <c r="J11" i="13"/>
  <c r="J22" i="13"/>
  <c r="J30" i="13"/>
  <c r="J43" i="13"/>
  <c r="J54" i="13"/>
  <c r="J155" i="13"/>
  <c r="J211" i="13"/>
  <c r="J221" i="13"/>
  <c r="K36" i="3"/>
  <c r="J158" i="13"/>
  <c r="J157" i="13"/>
  <c r="J24" i="13"/>
  <c r="J23" i="13"/>
  <c r="J56" i="13"/>
  <c r="J55" i="13"/>
  <c r="J8" i="13"/>
  <c r="J7" i="13"/>
  <c r="J40" i="13"/>
  <c r="J39" i="13"/>
  <c r="J112" i="13"/>
  <c r="J134" i="13"/>
  <c r="J178" i="13"/>
  <c r="J202" i="13"/>
  <c r="J201" i="13"/>
  <c r="J222" i="13"/>
  <c r="J156" i="13"/>
  <c r="J159" i="13" s="1"/>
  <c r="J177" i="13"/>
  <c r="J200" i="13"/>
  <c r="J94" i="11" l="1"/>
  <c r="J203" i="13"/>
  <c r="J212" i="11"/>
  <c r="H349" i="11"/>
  <c r="H353" i="11"/>
  <c r="J353" i="11" s="1"/>
  <c r="F349" i="11"/>
  <c r="J12" i="13"/>
  <c r="J44" i="13"/>
  <c r="J124" i="13"/>
  <c r="J125" i="13"/>
  <c r="J36" i="13"/>
  <c r="J35" i="13"/>
  <c r="J212" i="13"/>
  <c r="J213" i="13"/>
  <c r="J168" i="13"/>
  <c r="J169" i="13"/>
  <c r="J101" i="13"/>
  <c r="J180" i="13"/>
  <c r="J179" i="13"/>
  <c r="J181" i="13" s="1"/>
  <c r="J136" i="13"/>
  <c r="J135" i="13"/>
  <c r="J137" i="13" s="1"/>
  <c r="J51" i="13"/>
  <c r="J52" i="13"/>
  <c r="J20" i="13"/>
  <c r="J19" i="13"/>
  <c r="J114" i="13"/>
  <c r="J113" i="13"/>
  <c r="J115" i="13" s="1"/>
  <c r="J224" i="13"/>
  <c r="J223" i="13"/>
  <c r="J225" i="13" s="1"/>
  <c r="J189" i="13"/>
  <c r="J145" i="13"/>
  <c r="J92" i="13" l="1"/>
  <c r="J340" i="13" s="1"/>
  <c r="B104" i="11"/>
  <c r="J104" i="11" s="1"/>
  <c r="B102" i="11"/>
  <c r="J102" i="11" s="1"/>
  <c r="J126" i="13"/>
  <c r="J170" i="13"/>
  <c r="J214" i="13"/>
  <c r="J349" i="11"/>
  <c r="J102" i="13"/>
  <c r="J103" i="13"/>
  <c r="J190" i="13"/>
  <c r="J192" i="13" s="1"/>
  <c r="J191" i="13"/>
  <c r="J146" i="13"/>
  <c r="J147" i="13"/>
  <c r="J104" i="13" l="1"/>
  <c r="J148" i="13"/>
  <c r="J357" i="11"/>
  <c r="J415" i="11" s="1"/>
  <c r="J344" i="13" s="1"/>
  <c r="K26" i="3"/>
  <c r="AC8" i="33" l="1"/>
  <c r="G135" i="19"/>
  <c r="K135" i="19" s="1"/>
  <c r="L586" i="19"/>
  <c r="K586" i="19"/>
  <c r="L585" i="19"/>
  <c r="K585" i="19"/>
  <c r="L584" i="19"/>
  <c r="K584" i="19"/>
  <c r="L583" i="19"/>
  <c r="K583" i="19"/>
  <c r="L582" i="19"/>
  <c r="K582" i="19"/>
  <c r="L581" i="19"/>
  <c r="K581" i="19"/>
  <c r="L580" i="19"/>
  <c r="K580" i="19"/>
  <c r="L579" i="19"/>
  <c r="K579" i="19"/>
  <c r="L578" i="19"/>
  <c r="K578" i="19"/>
  <c r="L577" i="19"/>
  <c r="K577" i="19"/>
  <c r="L576" i="19"/>
  <c r="K576" i="19"/>
  <c r="L575" i="19"/>
  <c r="K575" i="19"/>
  <c r="L574" i="19"/>
  <c r="K574" i="19"/>
  <c r="L573" i="19"/>
  <c r="K573" i="19"/>
  <c r="L572" i="19"/>
  <c r="K572" i="19"/>
  <c r="L571" i="19"/>
  <c r="K571" i="19"/>
  <c r="L570" i="19"/>
  <c r="K570" i="19"/>
  <c r="L569" i="19"/>
  <c r="K569" i="19"/>
  <c r="L568" i="19"/>
  <c r="K568" i="19"/>
  <c r="L567" i="19"/>
  <c r="K567" i="19"/>
  <c r="L566" i="19"/>
  <c r="K566" i="19"/>
  <c r="L565" i="19"/>
  <c r="K565" i="19"/>
  <c r="L564" i="19"/>
  <c r="K564" i="19"/>
  <c r="L563" i="19"/>
  <c r="K563" i="19"/>
  <c r="L562" i="19"/>
  <c r="K562" i="19"/>
  <c r="L561" i="19"/>
  <c r="K561" i="19"/>
  <c r="L560" i="19"/>
  <c r="K560" i="19"/>
  <c r="L559" i="19"/>
  <c r="K559" i="19"/>
  <c r="L558" i="19"/>
  <c r="K558" i="19"/>
  <c r="L557" i="19"/>
  <c r="K557" i="19"/>
  <c r="L556" i="19"/>
  <c r="K556" i="19"/>
  <c r="L555" i="19"/>
  <c r="K555" i="19"/>
  <c r="L554" i="19"/>
  <c r="K554" i="19"/>
  <c r="L553" i="19"/>
  <c r="K553" i="19"/>
  <c r="L552" i="19"/>
  <c r="K552" i="19"/>
  <c r="L551" i="19"/>
  <c r="K551" i="19"/>
  <c r="L550" i="19"/>
  <c r="K550" i="19"/>
  <c r="L549" i="19"/>
  <c r="K549" i="19"/>
  <c r="L548" i="19"/>
  <c r="K548" i="19"/>
  <c r="L547" i="19"/>
  <c r="K547" i="19"/>
  <c r="L546" i="19"/>
  <c r="K546" i="19"/>
  <c r="L545" i="19"/>
  <c r="K545" i="19"/>
  <c r="L544" i="19"/>
  <c r="K544" i="19"/>
  <c r="L543" i="19"/>
  <c r="K543" i="19"/>
  <c r="L542" i="19"/>
  <c r="K542" i="19"/>
  <c r="L541" i="19"/>
  <c r="K541" i="19"/>
  <c r="L539" i="19"/>
  <c r="K539" i="19"/>
  <c r="L538" i="19"/>
  <c r="K538" i="19"/>
  <c r="L533" i="19"/>
  <c r="K533" i="19"/>
  <c r="L532" i="19"/>
  <c r="K532" i="19"/>
  <c r="L531" i="19"/>
  <c r="K531" i="19"/>
  <c r="L530" i="19"/>
  <c r="K530" i="19"/>
  <c r="L529" i="19"/>
  <c r="K529" i="19"/>
  <c r="L528" i="19"/>
  <c r="K528" i="19"/>
  <c r="L527" i="19"/>
  <c r="K527" i="19"/>
  <c r="L526" i="19"/>
  <c r="K526" i="19"/>
  <c r="L525" i="19"/>
  <c r="K525" i="19"/>
  <c r="L524" i="19"/>
  <c r="K524" i="19"/>
  <c r="L523" i="19"/>
  <c r="K523" i="19"/>
  <c r="L522" i="19"/>
  <c r="K522" i="19"/>
  <c r="L521" i="19"/>
  <c r="K521" i="19"/>
  <c r="L520" i="19"/>
  <c r="K520" i="19"/>
  <c r="L519" i="19"/>
  <c r="K519" i="19"/>
  <c r="L518" i="19"/>
  <c r="K518" i="19"/>
  <c r="L517" i="19"/>
  <c r="K517" i="19"/>
  <c r="L516" i="19"/>
  <c r="K516" i="19"/>
  <c r="L515" i="19"/>
  <c r="K515" i="19"/>
  <c r="L514" i="19"/>
  <c r="K514" i="19"/>
  <c r="L513" i="19"/>
  <c r="K513" i="19"/>
  <c r="L484" i="19"/>
  <c r="K484" i="19"/>
  <c r="L483" i="19"/>
  <c r="K483" i="19"/>
  <c r="L482" i="19"/>
  <c r="K482" i="19"/>
  <c r="L481" i="19"/>
  <c r="K481" i="19"/>
  <c r="L480" i="19"/>
  <c r="K480" i="19"/>
  <c r="L479" i="19"/>
  <c r="K479" i="19"/>
  <c r="L478" i="19"/>
  <c r="K478" i="19"/>
  <c r="L477" i="19"/>
  <c r="K477" i="19"/>
  <c r="L476" i="19"/>
  <c r="K476" i="19"/>
  <c r="L475" i="19"/>
  <c r="K475" i="19"/>
  <c r="L474" i="19"/>
  <c r="K474" i="19"/>
  <c r="L473" i="19"/>
  <c r="K473" i="19"/>
  <c r="L472" i="19"/>
  <c r="K472" i="19"/>
  <c r="L471" i="19"/>
  <c r="K471" i="19"/>
  <c r="L470" i="19"/>
  <c r="K470" i="19"/>
  <c r="L469" i="19"/>
  <c r="K469" i="19"/>
  <c r="L468" i="19"/>
  <c r="K468" i="19"/>
  <c r="L467" i="19"/>
  <c r="K467" i="19"/>
  <c r="L466" i="19"/>
  <c r="K466" i="19"/>
  <c r="L465" i="19"/>
  <c r="K465" i="19"/>
  <c r="L464" i="19"/>
  <c r="K464" i="19"/>
  <c r="L463" i="19"/>
  <c r="K463" i="19"/>
  <c r="L462" i="19"/>
  <c r="K462" i="19"/>
  <c r="L461" i="19"/>
  <c r="K461" i="19"/>
  <c r="L460" i="19"/>
  <c r="K460" i="19"/>
  <c r="L459" i="19"/>
  <c r="K459" i="19"/>
  <c r="L336" i="19"/>
  <c r="K336" i="19"/>
  <c r="L325" i="19"/>
  <c r="K325" i="19"/>
  <c r="L324" i="19"/>
  <c r="K324" i="19"/>
  <c r="L323" i="19"/>
  <c r="K323" i="19"/>
  <c r="L322" i="19"/>
  <c r="K322" i="19"/>
  <c r="L321" i="19"/>
  <c r="K321" i="19"/>
  <c r="L320" i="19"/>
  <c r="K320" i="19"/>
  <c r="L319" i="19"/>
  <c r="K319" i="19"/>
  <c r="L318" i="19"/>
  <c r="K318" i="19"/>
  <c r="L317" i="19"/>
  <c r="K317" i="19"/>
  <c r="L316" i="19"/>
  <c r="K316" i="19"/>
  <c r="L315" i="19"/>
  <c r="K315" i="19"/>
  <c r="L314" i="19"/>
  <c r="K314" i="19"/>
  <c r="L313" i="19"/>
  <c r="K313" i="19"/>
  <c r="L312" i="19"/>
  <c r="K312" i="19"/>
  <c r="L311" i="19"/>
  <c r="K311" i="19"/>
  <c r="L310" i="19"/>
  <c r="K310" i="19"/>
  <c r="L309" i="19"/>
  <c r="K309" i="19"/>
  <c r="L308" i="19"/>
  <c r="K308" i="19"/>
  <c r="L307" i="19"/>
  <c r="K307" i="19"/>
  <c r="L306" i="19"/>
  <c r="K306" i="19"/>
  <c r="L305" i="19"/>
  <c r="K305" i="19"/>
  <c r="L304" i="19"/>
  <c r="K304" i="19"/>
  <c r="L303" i="19"/>
  <c r="K303" i="19"/>
  <c r="L302" i="19"/>
  <c r="K302" i="19"/>
  <c r="L301" i="19"/>
  <c r="K301" i="19"/>
  <c r="L300" i="19"/>
  <c r="K300" i="19"/>
  <c r="L299" i="19"/>
  <c r="K299" i="19"/>
  <c r="L298" i="19"/>
  <c r="K298" i="19"/>
  <c r="L297" i="19"/>
  <c r="K297" i="19"/>
  <c r="L296" i="19"/>
  <c r="K296" i="19"/>
  <c r="L295" i="19"/>
  <c r="K295" i="19"/>
  <c r="L294" i="19"/>
  <c r="K294" i="19"/>
  <c r="L293" i="19"/>
  <c r="K293" i="19"/>
  <c r="L292" i="19"/>
  <c r="K292" i="19"/>
  <c r="L291" i="19"/>
  <c r="K291" i="19"/>
  <c r="L290" i="19"/>
  <c r="K290" i="19"/>
  <c r="L289" i="19"/>
  <c r="K289" i="19"/>
  <c r="L288" i="19"/>
  <c r="K288" i="19"/>
  <c r="L287" i="19"/>
  <c r="K287" i="19"/>
  <c r="L286" i="19"/>
  <c r="K286" i="19"/>
  <c r="L285" i="19"/>
  <c r="K285" i="19"/>
  <c r="L284" i="19"/>
  <c r="K284" i="19"/>
  <c r="L283" i="19"/>
  <c r="K283" i="19"/>
  <c r="L282" i="19"/>
  <c r="K282" i="19"/>
  <c r="L281" i="19"/>
  <c r="K281" i="19"/>
  <c r="L280" i="19"/>
  <c r="K280" i="19"/>
  <c r="L279" i="19"/>
  <c r="K279" i="19"/>
  <c r="L278" i="19"/>
  <c r="K278" i="19"/>
  <c r="L277" i="19"/>
  <c r="K277" i="19"/>
  <c r="L276" i="19"/>
  <c r="K276" i="19"/>
  <c r="L275" i="19"/>
  <c r="K275" i="19"/>
  <c r="L274" i="19"/>
  <c r="K274" i="19"/>
  <c r="L273" i="19"/>
  <c r="K273" i="19"/>
  <c r="L272" i="19"/>
  <c r="K272" i="19"/>
  <c r="L271" i="19"/>
  <c r="K271" i="19"/>
  <c r="L270" i="19"/>
  <c r="K270" i="19"/>
  <c r="L269" i="19"/>
  <c r="K269" i="19"/>
  <c r="L268" i="19"/>
  <c r="K268" i="19"/>
  <c r="L267" i="19"/>
  <c r="K267" i="19"/>
  <c r="L266" i="19"/>
  <c r="K266" i="19"/>
  <c r="L265" i="19"/>
  <c r="K265" i="19"/>
  <c r="L264" i="19"/>
  <c r="K264" i="19"/>
  <c r="L263" i="19"/>
  <c r="K263" i="19"/>
  <c r="L262" i="19"/>
  <c r="K262" i="19"/>
  <c r="L261" i="19"/>
  <c r="K261" i="19"/>
  <c r="L260" i="19"/>
  <c r="K260" i="19"/>
  <c r="L259" i="19"/>
  <c r="K259" i="19"/>
  <c r="L258" i="19"/>
  <c r="K258" i="19"/>
  <c r="L257" i="19"/>
  <c r="K257" i="19"/>
  <c r="L255" i="19"/>
  <c r="K255" i="19"/>
  <c r="L254" i="19"/>
  <c r="K254" i="19"/>
  <c r="L253" i="19"/>
  <c r="K253" i="19"/>
  <c r="L252" i="19"/>
  <c r="K252" i="19"/>
  <c r="L251" i="19"/>
  <c r="K251" i="19"/>
  <c r="L247" i="19"/>
  <c r="K247" i="19"/>
  <c r="L246" i="19"/>
  <c r="K246" i="19"/>
  <c r="L245" i="19"/>
  <c r="K245" i="19"/>
  <c r="L244" i="19"/>
  <c r="K244" i="19"/>
  <c r="L243" i="19"/>
  <c r="K243" i="19"/>
  <c r="L242" i="19"/>
  <c r="K242" i="19"/>
  <c r="L241" i="19"/>
  <c r="K241" i="19"/>
  <c r="L240" i="19"/>
  <c r="K240" i="19"/>
  <c r="L239" i="19"/>
  <c r="K239" i="19"/>
  <c r="L238" i="19"/>
  <c r="K238" i="19"/>
  <c r="L237" i="19"/>
  <c r="K237" i="19"/>
  <c r="L236" i="19"/>
  <c r="K236" i="19"/>
  <c r="L235" i="19"/>
  <c r="K235" i="19"/>
  <c r="L234" i="19"/>
  <c r="K234" i="19"/>
  <c r="L233" i="19"/>
  <c r="K233" i="19"/>
  <c r="L232" i="19"/>
  <c r="K232" i="19"/>
  <c r="L231" i="19"/>
  <c r="K231" i="19"/>
  <c r="L230" i="19"/>
  <c r="K230" i="19"/>
  <c r="L229" i="19"/>
  <c r="K229" i="19"/>
  <c r="L228" i="19"/>
  <c r="K228" i="19"/>
  <c r="L227" i="19"/>
  <c r="K227" i="19"/>
  <c r="L226" i="19"/>
  <c r="K226" i="19"/>
  <c r="L225" i="19"/>
  <c r="K225" i="19"/>
  <c r="L224" i="19"/>
  <c r="K224" i="19"/>
  <c r="L223" i="19"/>
  <c r="K223" i="19"/>
  <c r="L222" i="19"/>
  <c r="K222" i="19"/>
  <c r="L221" i="19"/>
  <c r="K221" i="19"/>
  <c r="L220" i="19"/>
  <c r="K220" i="19"/>
  <c r="L219" i="19"/>
  <c r="K219" i="19"/>
  <c r="L218" i="19"/>
  <c r="K218" i="19"/>
  <c r="L217" i="19"/>
  <c r="K217" i="19"/>
  <c r="L216" i="19"/>
  <c r="K216" i="19"/>
  <c r="L215" i="19"/>
  <c r="K215" i="19"/>
  <c r="L214" i="19"/>
  <c r="K214" i="19"/>
  <c r="L213" i="19"/>
  <c r="K213" i="19"/>
  <c r="L212" i="19"/>
  <c r="K212" i="19"/>
  <c r="L211" i="19"/>
  <c r="K211" i="19"/>
  <c r="L210" i="19"/>
  <c r="K210" i="19"/>
  <c r="L209" i="19"/>
  <c r="K209" i="19"/>
  <c r="L208" i="19"/>
  <c r="K208" i="19"/>
  <c r="L207" i="19"/>
  <c r="K207" i="19"/>
  <c r="L206" i="19"/>
  <c r="K206" i="19"/>
  <c r="L202" i="19"/>
  <c r="K202" i="19"/>
  <c r="L201" i="19"/>
  <c r="K201" i="19"/>
  <c r="L200" i="19"/>
  <c r="K200" i="19"/>
  <c r="L199" i="19"/>
  <c r="K199" i="19"/>
  <c r="L198" i="19"/>
  <c r="K198" i="19"/>
  <c r="L197" i="19"/>
  <c r="K197" i="19"/>
  <c r="L196" i="19"/>
  <c r="K196" i="19"/>
  <c r="L195" i="19"/>
  <c r="K195" i="19"/>
  <c r="L194" i="19"/>
  <c r="K194" i="19"/>
  <c r="L193" i="19"/>
  <c r="K193" i="19"/>
  <c r="L192" i="19"/>
  <c r="K192" i="19"/>
  <c r="L191" i="19"/>
  <c r="K191" i="19"/>
  <c r="L190" i="19"/>
  <c r="K190" i="19"/>
  <c r="L189" i="19"/>
  <c r="K189" i="19"/>
  <c r="L188" i="19"/>
  <c r="K188" i="19"/>
  <c r="L187" i="19"/>
  <c r="K187" i="19"/>
  <c r="L186" i="19"/>
  <c r="K186" i="19"/>
  <c r="L185" i="19"/>
  <c r="K185" i="19"/>
  <c r="L184" i="19"/>
  <c r="K184" i="19"/>
  <c r="L183" i="19"/>
  <c r="K183" i="19"/>
  <c r="L182" i="19"/>
  <c r="K182" i="19"/>
  <c r="L181" i="19"/>
  <c r="K181" i="19"/>
  <c r="L180" i="19"/>
  <c r="K180" i="19"/>
  <c r="L179" i="19"/>
  <c r="K179" i="19"/>
  <c r="L178" i="19"/>
  <c r="K178" i="19"/>
  <c r="L177" i="19"/>
  <c r="K177" i="19"/>
  <c r="L176" i="19"/>
  <c r="K176" i="19"/>
  <c r="L175" i="19"/>
  <c r="K175" i="19"/>
  <c r="L174" i="19"/>
  <c r="K174" i="19"/>
  <c r="L173" i="19"/>
  <c r="K173" i="19"/>
  <c r="L172" i="19"/>
  <c r="K172" i="19"/>
  <c r="L171" i="19"/>
  <c r="K171" i="19"/>
  <c r="L170" i="19"/>
  <c r="K170" i="19"/>
  <c r="L169" i="19"/>
  <c r="K169" i="19"/>
  <c r="L168" i="19"/>
  <c r="K168" i="19"/>
  <c r="L167" i="19"/>
  <c r="K167" i="19"/>
  <c r="L166" i="19"/>
  <c r="K166" i="19"/>
  <c r="L165" i="19"/>
  <c r="K165" i="19"/>
  <c r="L164" i="19"/>
  <c r="K164" i="19"/>
  <c r="L163" i="19"/>
  <c r="K163" i="19"/>
  <c r="L162" i="19"/>
  <c r="K162" i="19"/>
  <c r="L161" i="19"/>
  <c r="K161" i="19"/>
  <c r="L160" i="19"/>
  <c r="K160" i="19"/>
  <c r="L159" i="19"/>
  <c r="K159" i="19"/>
  <c r="L158" i="19"/>
  <c r="K158" i="19"/>
  <c r="L157" i="19"/>
  <c r="K157" i="19"/>
  <c r="L155" i="19"/>
  <c r="K155" i="19"/>
  <c r="L154" i="19"/>
  <c r="K154" i="19"/>
  <c r="L153" i="19"/>
  <c r="K153" i="19"/>
  <c r="L152" i="19"/>
  <c r="K152" i="19"/>
  <c r="L151" i="19"/>
  <c r="K151" i="19"/>
  <c r="L150" i="19"/>
  <c r="K150" i="19"/>
  <c r="L149" i="19"/>
  <c r="K149" i="19"/>
  <c r="L148" i="19"/>
  <c r="K148" i="19"/>
  <c r="L147" i="19"/>
  <c r="K147" i="19"/>
  <c r="L146" i="19"/>
  <c r="K146" i="19"/>
  <c r="L145" i="19"/>
  <c r="K145" i="19"/>
  <c r="L144" i="19"/>
  <c r="K144" i="19"/>
  <c r="L143" i="19"/>
  <c r="K143" i="19"/>
  <c r="L142" i="19"/>
  <c r="K142" i="19"/>
  <c r="K111" i="19"/>
  <c r="K110" i="19"/>
  <c r="K109" i="19"/>
  <c r="K108" i="19"/>
  <c r="K107" i="19"/>
  <c r="K106" i="19"/>
  <c r="K105" i="19"/>
  <c r="K104" i="19"/>
  <c r="K103" i="19"/>
  <c r="K102" i="19"/>
  <c r="K101" i="19"/>
  <c r="K100" i="19"/>
  <c r="K99" i="19"/>
  <c r="K98" i="19"/>
  <c r="K97" i="19"/>
  <c r="K96" i="19"/>
  <c r="K95" i="19"/>
  <c r="K94" i="19"/>
  <c r="K93" i="19"/>
  <c r="K92" i="19"/>
  <c r="K91" i="19"/>
  <c r="K90" i="19"/>
  <c r="K89" i="19"/>
  <c r="K88" i="19"/>
  <c r="K44" i="19"/>
  <c r="K43" i="19"/>
  <c r="K42" i="19"/>
  <c r="K41" i="19"/>
  <c r="K40" i="19"/>
  <c r="K39" i="19"/>
  <c r="K38" i="19"/>
  <c r="K37" i="19"/>
  <c r="K36" i="19"/>
  <c r="K35" i="19"/>
  <c r="K34" i="19"/>
  <c r="K33" i="19"/>
  <c r="K32" i="19"/>
  <c r="K31" i="19"/>
  <c r="K30" i="19"/>
  <c r="K29" i="19"/>
  <c r="K28" i="19"/>
  <c r="K27" i="19"/>
  <c r="K26" i="19"/>
  <c r="K25" i="19"/>
  <c r="K23" i="19"/>
  <c r="K22" i="19"/>
  <c r="K21" i="19"/>
  <c r="K20" i="19"/>
  <c r="K19" i="19"/>
  <c r="K18" i="19"/>
  <c r="K17" i="19"/>
  <c r="K16" i="19"/>
  <c r="K15" i="19"/>
  <c r="K14" i="19"/>
  <c r="K502" i="19" l="1"/>
  <c r="K126" i="19"/>
  <c r="K454" i="19"/>
  <c r="K616" i="19"/>
  <c r="K71" i="19"/>
  <c r="K15" i="3"/>
  <c r="K34" i="3"/>
  <c r="K52" i="3" s="1"/>
  <c r="K29" i="3" s="1"/>
  <c r="G132" i="19"/>
  <c r="K132" i="19" s="1"/>
  <c r="J216" i="6"/>
  <c r="J215" i="6"/>
  <c r="J214" i="6"/>
  <c r="J213" i="6"/>
  <c r="J212" i="6"/>
  <c r="J211" i="6"/>
  <c r="J165" i="6"/>
  <c r="J164" i="6"/>
  <c r="J72" i="6"/>
  <c r="J71" i="6"/>
  <c r="J70" i="6"/>
  <c r="J69" i="6"/>
  <c r="J61" i="6"/>
  <c r="J60" i="6"/>
  <c r="J52" i="6"/>
  <c r="J54" i="6" s="1"/>
  <c r="J44" i="6"/>
  <c r="J43" i="6"/>
  <c r="J42" i="6"/>
  <c r="J41" i="6"/>
  <c r="J40" i="6"/>
  <c r="J39" i="6"/>
  <c r="J38" i="6"/>
  <c r="J37" i="6"/>
  <c r="J29" i="6"/>
  <c r="J28" i="6"/>
  <c r="J27" i="6"/>
  <c r="J26" i="6"/>
  <c r="J25" i="6"/>
  <c r="J24" i="6"/>
  <c r="J23" i="6"/>
  <c r="J22" i="6"/>
  <c r="J74" i="6" l="1"/>
  <c r="K686" i="19"/>
  <c r="K21" i="3" s="1"/>
  <c r="J232" i="6"/>
  <c r="J46" i="6"/>
  <c r="J167" i="6"/>
  <c r="J31" i="6"/>
  <c r="J235" i="6" s="1"/>
  <c r="J63" i="6"/>
  <c r="J182" i="6"/>
  <c r="K10" i="3" l="1"/>
  <c r="O41" i="32" l="1"/>
  <c r="O40" i="32"/>
  <c r="P24" i="32"/>
  <c r="O22" i="32"/>
  <c r="O21" i="32"/>
  <c r="N19" i="32"/>
  <c r="T17" i="32"/>
  <c r="T19" i="32" s="1"/>
  <c r="T21" i="32" s="1"/>
  <c r="V24" i="32" s="1"/>
  <c r="T38" i="32" l="1"/>
  <c r="AD38" i="32" s="1"/>
  <c r="T36" i="32"/>
  <c r="AD36" i="32" s="1"/>
  <c r="T34" i="32"/>
  <c r="AD34" i="32" s="1"/>
  <c r="T32" i="32"/>
  <c r="AD32" i="32" s="1"/>
  <c r="T30" i="32"/>
  <c r="AD30" i="32" s="1"/>
  <c r="T37" i="32"/>
  <c r="AD37" i="32" s="1"/>
  <c r="T35" i="32"/>
  <c r="AD35" i="32" s="1"/>
  <c r="T33" i="32"/>
  <c r="AD33" i="32" s="1"/>
  <c r="T31" i="32"/>
  <c r="AD31" i="32" s="1"/>
  <c r="T29" i="32"/>
  <c r="AD29" i="32" s="1"/>
  <c r="J376" i="16"/>
  <c r="J375" i="16"/>
  <c r="J364" i="16"/>
  <c r="J363" i="16"/>
  <c r="J338" i="16"/>
  <c r="J337" i="16"/>
  <c r="J296" i="16"/>
  <c r="J295" i="16"/>
  <c r="J179" i="16"/>
  <c r="J178" i="16"/>
  <c r="J174" i="16"/>
  <c r="J173" i="16"/>
  <c r="J172" i="16"/>
  <c r="J171" i="16"/>
  <c r="J170" i="16"/>
  <c r="J169" i="16"/>
  <c r="J168" i="16"/>
  <c r="J167" i="16"/>
  <c r="J166" i="16"/>
  <c r="J165" i="16"/>
  <c r="J358" i="15"/>
  <c r="J357" i="15"/>
  <c r="J346" i="15"/>
  <c r="J345" i="15"/>
  <c r="J320" i="15"/>
  <c r="J319" i="15"/>
  <c r="J278" i="15"/>
  <c r="J277" i="15"/>
  <c r="J164" i="15"/>
  <c r="J163" i="15"/>
  <c r="J162" i="15"/>
  <c r="J161" i="15"/>
  <c r="J160" i="15"/>
  <c r="J159" i="15"/>
  <c r="T40" i="32" l="1"/>
  <c r="J47" i="8"/>
  <c r="J46" i="8"/>
  <c r="J47" i="7"/>
  <c r="J46" i="7"/>
  <c r="J374" i="16" l="1"/>
  <c r="J373" i="16"/>
  <c r="J362" i="16"/>
  <c r="J361" i="16"/>
  <c r="J360" i="15"/>
  <c r="J359" i="15"/>
  <c r="J348" i="15"/>
  <c r="J347" i="15"/>
  <c r="J378" i="16" l="1"/>
  <c r="J366" i="16"/>
  <c r="J362" i="15"/>
  <c r="J350" i="15"/>
  <c r="I1" i="37"/>
  <c r="K51" i="3" l="1"/>
  <c r="K50" i="3"/>
  <c r="K49" i="3"/>
  <c r="K48" i="3"/>
  <c r="K47" i="3"/>
  <c r="K46" i="3"/>
  <c r="K45" i="3"/>
  <c r="K35" i="3"/>
  <c r="J7" i="37" l="1"/>
  <c r="J9" i="37" s="1"/>
  <c r="J336" i="16" l="1"/>
  <c r="J335" i="16"/>
  <c r="J294" i="16"/>
  <c r="J293" i="16"/>
  <c r="J177" i="16"/>
  <c r="J176" i="16"/>
  <c r="J175" i="16"/>
  <c r="J322" i="15"/>
  <c r="J321" i="15"/>
  <c r="J280" i="15"/>
  <c r="J279" i="15"/>
  <c r="J158" i="15"/>
  <c r="J157" i="15"/>
  <c r="J156" i="15"/>
  <c r="J155" i="15"/>
  <c r="J154" i="15"/>
  <c r="J153" i="15"/>
  <c r="J152" i="15"/>
  <c r="J151" i="15"/>
  <c r="J45" i="8" l="1"/>
  <c r="J44" i="8"/>
  <c r="J45" i="7" l="1"/>
  <c r="J44" i="7"/>
  <c r="I1" i="22" l="1"/>
  <c r="I1" i="10" l="1"/>
  <c r="I1" i="18" l="1"/>
  <c r="K14" i="3" l="1"/>
  <c r="J48" i="8" l="1"/>
  <c r="J49" i="8"/>
  <c r="J48" i="7"/>
  <c r="J49" i="7"/>
  <c r="J334" i="16" l="1"/>
  <c r="J333" i="16"/>
  <c r="J292" i="16"/>
  <c r="J291" i="16"/>
  <c r="J164" i="16"/>
  <c r="J163" i="16"/>
  <c r="J162" i="16"/>
  <c r="J161" i="16"/>
  <c r="J160" i="16"/>
  <c r="J159" i="16"/>
  <c r="J158" i="16"/>
  <c r="J157" i="16"/>
  <c r="J156" i="16"/>
  <c r="J155" i="16"/>
  <c r="J318" i="15"/>
  <c r="J317" i="15"/>
  <c r="J276" i="15" l="1"/>
  <c r="J275" i="15"/>
  <c r="J146" i="15"/>
  <c r="J150" i="15"/>
  <c r="J149" i="15"/>
  <c r="J148" i="15"/>
  <c r="J147" i="15"/>
  <c r="J145" i="15"/>
  <c r="J144" i="15"/>
  <c r="J143" i="15"/>
  <c r="J332" i="16" l="1"/>
  <c r="J331" i="16"/>
  <c r="J290" i="16"/>
  <c r="J289" i="16"/>
  <c r="J154" i="16"/>
  <c r="J153" i="16"/>
  <c r="J152" i="16"/>
  <c r="J151" i="16"/>
  <c r="J150" i="16"/>
  <c r="J149" i="16"/>
  <c r="J148" i="16"/>
  <c r="J147" i="16"/>
  <c r="J146" i="16"/>
  <c r="J145" i="16"/>
  <c r="J316" i="15"/>
  <c r="J315" i="15"/>
  <c r="J274" i="15"/>
  <c r="J273" i="15"/>
  <c r="J142" i="15"/>
  <c r="J141" i="15"/>
  <c r="J140" i="15"/>
  <c r="J139" i="15"/>
  <c r="J138" i="15"/>
  <c r="J137" i="15"/>
  <c r="J136" i="15"/>
  <c r="J135" i="15"/>
  <c r="J25" i="8"/>
  <c r="J24" i="8"/>
  <c r="J40" i="8"/>
  <c r="J41" i="8"/>
  <c r="J40" i="7"/>
  <c r="J43" i="7"/>
  <c r="J41" i="7"/>
  <c r="I1" i="23"/>
  <c r="J42" i="8"/>
  <c r="J43" i="8"/>
  <c r="J39" i="7"/>
  <c r="J42" i="7"/>
  <c r="J330" i="16"/>
  <c r="J329" i="16"/>
  <c r="J287" i="16"/>
  <c r="J144" i="16"/>
  <c r="J143" i="16"/>
  <c r="J142" i="16"/>
  <c r="J141" i="16"/>
  <c r="J140" i="16"/>
  <c r="J139" i="16"/>
  <c r="J138" i="16"/>
  <c r="J137" i="16"/>
  <c r="J136" i="16"/>
  <c r="J135" i="16"/>
  <c r="J264" i="15"/>
  <c r="J263" i="15"/>
  <c r="J262" i="15"/>
  <c r="J261" i="15"/>
  <c r="J260" i="15"/>
  <c r="J259" i="15"/>
  <c r="J258" i="15"/>
  <c r="J257" i="15"/>
  <c r="J271" i="15"/>
  <c r="J270" i="15"/>
  <c r="J272" i="15"/>
  <c r="J134" i="15"/>
  <c r="J133" i="15"/>
  <c r="J132" i="15"/>
  <c r="J131" i="15"/>
  <c r="J130" i="15"/>
  <c r="J129" i="15"/>
  <c r="J128" i="15"/>
  <c r="J127" i="15"/>
  <c r="J52" i="15"/>
  <c r="J51" i="15"/>
  <c r="J50" i="15"/>
  <c r="J49" i="15"/>
  <c r="J48" i="15"/>
  <c r="J47" i="15"/>
  <c r="J46" i="15"/>
  <c r="J45" i="15"/>
  <c r="J44" i="15"/>
  <c r="J43" i="15"/>
  <c r="J42" i="15"/>
  <c r="J41" i="15"/>
  <c r="J40" i="15"/>
  <c r="J39" i="15"/>
  <c r="J38" i="15"/>
  <c r="J328" i="16"/>
  <c r="J327" i="16"/>
  <c r="J326" i="16"/>
  <c r="J325" i="16"/>
  <c r="J324" i="16"/>
  <c r="J323" i="16"/>
  <c r="J322" i="16"/>
  <c r="J321" i="16"/>
  <c r="J320" i="16"/>
  <c r="J319" i="16"/>
  <c r="J286" i="16"/>
  <c r="J285" i="16"/>
  <c r="J284" i="16"/>
  <c r="J283" i="16"/>
  <c r="J282" i="16"/>
  <c r="J281" i="16"/>
  <c r="J280" i="16"/>
  <c r="J279" i="16"/>
  <c r="J278" i="16"/>
  <c r="J277" i="16"/>
  <c r="J276" i="16"/>
  <c r="J275" i="16"/>
  <c r="J274" i="16"/>
  <c r="J273" i="16"/>
  <c r="J134" i="16"/>
  <c r="J133" i="16"/>
  <c r="J132" i="16"/>
  <c r="J131" i="16"/>
  <c r="J130" i="16"/>
  <c r="J129" i="16"/>
  <c r="J128" i="16"/>
  <c r="J127" i="16"/>
  <c r="J126" i="16"/>
  <c r="J125"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314" i="15"/>
  <c r="J313" i="15"/>
  <c r="J312" i="15"/>
  <c r="J311" i="15"/>
  <c r="J310" i="15"/>
  <c r="J309" i="15"/>
  <c r="J308" i="15"/>
  <c r="J307" i="15"/>
  <c r="J306" i="15"/>
  <c r="J305" i="15"/>
  <c r="J304" i="15"/>
  <c r="J303" i="15"/>
  <c r="J269" i="15"/>
  <c r="J268" i="15"/>
  <c r="J267" i="15"/>
  <c r="J266" i="15"/>
  <c r="J265" i="15"/>
  <c r="J126" i="15"/>
  <c r="J125"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4" i="15"/>
  <c r="J63" i="15"/>
  <c r="J62" i="15"/>
  <c r="J61" i="15"/>
  <c r="J60" i="15"/>
  <c r="J59" i="15"/>
  <c r="J58" i="15"/>
  <c r="J57" i="15"/>
  <c r="J56" i="15"/>
  <c r="J55" i="15"/>
  <c r="J54" i="15"/>
  <c r="J53" i="15"/>
  <c r="J38" i="7"/>
  <c r="J38" i="8"/>
  <c r="J39" i="8"/>
  <c r="J37" i="8"/>
  <c r="J36" i="8"/>
  <c r="J35" i="8"/>
  <c r="J34" i="8"/>
  <c r="J33" i="8"/>
  <c r="J32" i="8"/>
  <c r="J31" i="8"/>
  <c r="J29" i="8"/>
  <c r="J28" i="8"/>
  <c r="J27" i="8"/>
  <c r="J26" i="8"/>
  <c r="J23" i="8"/>
  <c r="J22" i="8"/>
  <c r="J21" i="8"/>
  <c r="J20" i="8"/>
  <c r="J19" i="8"/>
  <c r="J18" i="8"/>
  <c r="J17" i="8"/>
  <c r="J16" i="8"/>
  <c r="J15" i="8"/>
  <c r="J37" i="7"/>
  <c r="J36" i="7"/>
  <c r="J35" i="7"/>
  <c r="J34" i="7"/>
  <c r="J33" i="7"/>
  <c r="J32" i="7"/>
  <c r="J31" i="7"/>
  <c r="J29" i="7"/>
  <c r="J28" i="7"/>
  <c r="J27" i="7"/>
  <c r="J26" i="7"/>
  <c r="J25" i="7"/>
  <c r="J24" i="7"/>
  <c r="J23" i="7"/>
  <c r="J22" i="7"/>
  <c r="J21" i="7"/>
  <c r="J20" i="7"/>
  <c r="J19" i="7"/>
  <c r="J18" i="7"/>
  <c r="J17" i="7"/>
  <c r="J16" i="7"/>
  <c r="J15" i="7"/>
  <c r="J14" i="7"/>
  <c r="J1" i="24"/>
  <c r="I1" i="17"/>
  <c r="I1" i="16"/>
  <c r="I1" i="8"/>
  <c r="I1" i="7"/>
  <c r="J7" i="17"/>
  <c r="J8" i="17"/>
  <c r="J9" i="17"/>
  <c r="J10" i="17"/>
  <c r="J11" i="17"/>
  <c r="J12" i="17"/>
  <c r="J20" i="17"/>
  <c r="J21" i="17"/>
  <c r="J22" i="17"/>
  <c r="J24" i="17"/>
  <c r="J25" i="17"/>
  <c r="J26" i="17"/>
  <c r="J27" i="17"/>
  <c r="J28" i="17"/>
  <c r="J29" i="17"/>
  <c r="J338" i="15" l="1"/>
  <c r="J354" i="16"/>
  <c r="J55" i="7"/>
  <c r="J55" i="8"/>
  <c r="J312" i="16"/>
  <c r="J266" i="16"/>
  <c r="J381" i="16" s="1"/>
  <c r="J296" i="15"/>
  <c r="J250" i="15"/>
  <c r="J365" i="15" s="1"/>
  <c r="J14" i="17"/>
  <c r="J59" i="7"/>
  <c r="J31" i="17"/>
  <c r="J59" i="8"/>
  <c r="K12" i="3" s="1"/>
  <c r="K17" i="3" l="1"/>
  <c r="K18" i="3"/>
  <c r="J44" i="17"/>
  <c r="K19" i="3" s="1"/>
  <c r="K11" i="3"/>
  <c r="K24" i="3"/>
  <c r="K25" i="3" l="1"/>
  <c r="K30" i="3" l="1"/>
</calcChain>
</file>

<file path=xl/sharedStrings.xml><?xml version="1.0" encoding="utf-8"?>
<sst xmlns="http://schemas.openxmlformats.org/spreadsheetml/2006/main" count="34842" uniqueCount="7457">
  <si>
    <t>作業要領</t>
    <rPh sb="0" eb="2">
      <t>サギョウ</t>
    </rPh>
    <rPh sb="2" eb="4">
      <t>ヨウリョウ</t>
    </rPh>
    <phoneticPr fontId="3"/>
  </si>
  <si>
    <r>
      <t>１．「総括表」シートの「区分」について、</t>
    </r>
    <r>
      <rPr>
        <u/>
        <sz val="11"/>
        <rFont val="ＭＳ ゴシック"/>
        <family val="3"/>
        <charset val="128"/>
      </rPr>
      <t>①市場公募都市、②その他の市町村のいずれかを選択</t>
    </r>
    <r>
      <rPr>
        <sz val="11"/>
        <rFont val="ＭＳ ゴシック"/>
        <family val="3"/>
        <charset val="128"/>
      </rPr>
      <t>してください。</t>
    </r>
    <phoneticPr fontId="3"/>
  </si>
  <si>
    <r>
      <t>２．「基礎データ貼付用シート」の「貼付セル（Ｅ列）」に、各団体の「交付税算定業務支援システムデータ（※）」のデータを貼り付けてください（</t>
    </r>
    <r>
      <rPr>
        <u/>
        <sz val="11"/>
        <rFont val="ＭＳ ゴシック"/>
        <family val="3"/>
        <charset val="128"/>
      </rPr>
      <t>値貼付け</t>
    </r>
    <r>
      <rPr>
        <sz val="11"/>
        <rFont val="ＭＳ ゴシック"/>
        <family val="3"/>
        <charset val="128"/>
      </rPr>
      <t>）。
（※）市町村ごとの交付税算定業務支援システムデータについては、６月中旬に、財務調査課から都道府県市町村担当課へ送付予定。</t>
    </r>
    <rPh sb="78" eb="81">
      <t>シチョウソン</t>
    </rPh>
    <rPh sb="84" eb="87">
      <t>コウフゼイ</t>
    </rPh>
    <rPh sb="87" eb="89">
      <t>サンテイ</t>
    </rPh>
    <rPh sb="89" eb="91">
      <t>ギョウム</t>
    </rPh>
    <rPh sb="91" eb="93">
      <t>シエン</t>
    </rPh>
    <rPh sb="107" eb="108">
      <t>ガツ</t>
    </rPh>
    <rPh sb="108" eb="110">
      <t>チュウジュン</t>
    </rPh>
    <rPh sb="112" eb="114">
      <t>ザイム</t>
    </rPh>
    <rPh sb="114" eb="116">
      <t>チョウサ</t>
    </rPh>
    <rPh sb="116" eb="117">
      <t>カ</t>
    </rPh>
    <rPh sb="119" eb="123">
      <t>トドウフケン</t>
    </rPh>
    <rPh sb="123" eb="126">
      <t>シチョウソン</t>
    </rPh>
    <rPh sb="126" eb="128">
      <t>タントウ</t>
    </rPh>
    <rPh sb="128" eb="129">
      <t>カ</t>
    </rPh>
    <rPh sb="130" eb="132">
      <t>ソウフ</t>
    </rPh>
    <rPh sb="132" eb="134">
      <t>ヨテイ</t>
    </rPh>
    <phoneticPr fontId="3"/>
  </si>
  <si>
    <r>
      <t>３．データが転記されない項目も含まれるため、それらの項目については</t>
    </r>
    <r>
      <rPr>
        <u/>
        <sz val="11"/>
        <rFont val="ＭＳ ゴシック"/>
        <family val="3"/>
        <charset val="128"/>
      </rPr>
      <t>直接入力</t>
    </r>
    <r>
      <rPr>
        <sz val="11"/>
        <rFont val="ＭＳ ゴシック"/>
        <family val="3"/>
        <charset val="128"/>
      </rPr>
      <t>してください。</t>
    </r>
    <rPh sb="6" eb="8">
      <t>テンキ</t>
    </rPh>
    <rPh sb="12" eb="14">
      <t>コウモク</t>
    </rPh>
    <rPh sb="15" eb="16">
      <t>フク</t>
    </rPh>
    <rPh sb="26" eb="28">
      <t>コウモク</t>
    </rPh>
    <rPh sb="33" eb="35">
      <t>チョクセツ</t>
    </rPh>
    <rPh sb="35" eb="37">
      <t>ニュウリョク</t>
    </rPh>
    <phoneticPr fontId="3"/>
  </si>
  <si>
    <r>
      <t>４．</t>
    </r>
    <r>
      <rPr>
        <u/>
        <sz val="11"/>
        <rFont val="ＭＳ ゴシック"/>
        <family val="3"/>
        <charset val="128"/>
      </rPr>
      <t>港湾費（港湾及び漁港）に係る測定単位がない団体</t>
    </r>
    <r>
      <rPr>
        <sz val="11"/>
        <rFont val="ＭＳ ゴシック"/>
        <family val="3"/>
        <charset val="128"/>
      </rPr>
      <t xml:space="preserve">は、「港湾費（港湾及び漁港）」の数値を削除するとともに、「その他の土木費」（港湾は１及び２、漁港は３及び４）に数値を計上してください。
</t>
    </r>
    <phoneticPr fontId="3"/>
  </si>
  <si>
    <t>区分</t>
    <rPh sb="0" eb="2">
      <t>クブン</t>
    </rPh>
    <phoneticPr fontId="5"/>
  </si>
  <si>
    <t>地方公共団体コード</t>
    <rPh sb="0" eb="2">
      <t>チホウ</t>
    </rPh>
    <rPh sb="2" eb="4">
      <t>コウキョウ</t>
    </rPh>
    <rPh sb="4" eb="6">
      <t>ダンタイ</t>
    </rPh>
    <phoneticPr fontId="5"/>
  </si>
  <si>
    <t>都道府県名</t>
    <rPh sb="0" eb="4">
      <t>トドウフケン</t>
    </rPh>
    <rPh sb="4" eb="5">
      <t>メイ</t>
    </rPh>
    <phoneticPr fontId="5"/>
  </si>
  <si>
    <t>市町村名</t>
    <rPh sb="0" eb="3">
      <t>シチョウソン</t>
    </rPh>
    <rPh sb="3" eb="4">
      <t>メイ</t>
    </rPh>
    <phoneticPr fontId="5"/>
  </si>
  <si>
    <t>担当課名</t>
    <rPh sb="0" eb="2">
      <t>タントウ</t>
    </rPh>
    <rPh sb="2" eb="3">
      <t>カ</t>
    </rPh>
    <rPh sb="3" eb="4">
      <t>メイ</t>
    </rPh>
    <phoneticPr fontId="5"/>
  </si>
  <si>
    <t>担当者名</t>
    <rPh sb="0" eb="3">
      <t>タントウシャ</t>
    </rPh>
    <rPh sb="3" eb="4">
      <t>メイ</t>
    </rPh>
    <phoneticPr fontId="5"/>
  </si>
  <si>
    <t>連絡先</t>
    <rPh sb="0" eb="3">
      <t>レンラクサキ</t>
    </rPh>
    <phoneticPr fontId="5"/>
  </si>
  <si>
    <t>①市場公募都市</t>
    <rPh sb="1" eb="3">
      <t>シジョウ</t>
    </rPh>
    <rPh sb="3" eb="5">
      <t>コウボ</t>
    </rPh>
    <rPh sb="5" eb="7">
      <t>トシ</t>
    </rPh>
    <phoneticPr fontId="3"/>
  </si>
  <si>
    <t>②その他の市町村</t>
    <rPh sb="3" eb="4">
      <t>タ</t>
    </rPh>
    <rPh sb="5" eb="8">
      <t>シチョウソン</t>
    </rPh>
    <phoneticPr fontId="3"/>
  </si>
  <si>
    <t>（単位：千円）</t>
    <rPh sb="1" eb="3">
      <t>タンイ</t>
    </rPh>
    <rPh sb="4" eb="6">
      <t>センエン</t>
    </rPh>
    <phoneticPr fontId="5"/>
  </si>
  <si>
    <t>費　　目</t>
    <rPh sb="0" eb="1">
      <t>ヒ</t>
    </rPh>
    <rPh sb="3" eb="4">
      <t>メ</t>
    </rPh>
    <phoneticPr fontId="5"/>
  </si>
  <si>
    <t>測定単位</t>
    <rPh sb="0" eb="2">
      <t>ソクテイ</t>
    </rPh>
    <rPh sb="2" eb="4">
      <t>タンイ</t>
    </rPh>
    <phoneticPr fontId="5"/>
  </si>
  <si>
    <t>算入見込額</t>
    <rPh sb="0" eb="2">
      <t>サンニュウ</t>
    </rPh>
    <rPh sb="2" eb="5">
      <t>ミコミガク</t>
    </rPh>
    <phoneticPr fontId="5"/>
  </si>
  <si>
    <t>１</t>
    <phoneticPr fontId="5"/>
  </si>
  <si>
    <t>消防費</t>
    <rPh sb="0" eb="3">
      <t>ショウボウヒ</t>
    </rPh>
    <phoneticPr fontId="5"/>
  </si>
  <si>
    <t>人口</t>
    <rPh sb="0" eb="2">
      <t>ジンコウ</t>
    </rPh>
    <phoneticPr fontId="5"/>
  </si>
  <si>
    <t>(A)</t>
    <phoneticPr fontId="5"/>
  </si>
  <si>
    <t>２</t>
    <phoneticPr fontId="5"/>
  </si>
  <si>
    <t>道路橋りょう費</t>
    <rPh sb="0" eb="2">
      <t>ドウロ</t>
    </rPh>
    <rPh sb="2" eb="3">
      <t>キョウ</t>
    </rPh>
    <rPh sb="6" eb="7">
      <t>ヒ</t>
    </rPh>
    <phoneticPr fontId="5"/>
  </si>
  <si>
    <t>道路の延長</t>
    <rPh sb="0" eb="2">
      <t>ドウロ</t>
    </rPh>
    <rPh sb="3" eb="5">
      <t>エンチョウ</t>
    </rPh>
    <phoneticPr fontId="5"/>
  </si>
  <si>
    <t>(B)</t>
    <phoneticPr fontId="5"/>
  </si>
  <si>
    <t>３</t>
    <phoneticPr fontId="5"/>
  </si>
  <si>
    <t>港湾費（港湾）</t>
    <rPh sb="0" eb="2">
      <t>コウワン</t>
    </rPh>
    <rPh sb="2" eb="3">
      <t>ヒ</t>
    </rPh>
    <rPh sb="4" eb="6">
      <t>コウワン</t>
    </rPh>
    <phoneticPr fontId="5"/>
  </si>
  <si>
    <t>外郭施設の延長</t>
    <rPh sb="0" eb="2">
      <t>ガイカク</t>
    </rPh>
    <rPh sb="2" eb="4">
      <t>シセツ</t>
    </rPh>
    <rPh sb="5" eb="7">
      <t>エンチョウ</t>
    </rPh>
    <phoneticPr fontId="5"/>
  </si>
  <si>
    <t>(C)</t>
    <phoneticPr fontId="5"/>
  </si>
  <si>
    <t>港湾費（漁港）</t>
    <rPh sb="0" eb="2">
      <t>コウワン</t>
    </rPh>
    <rPh sb="2" eb="3">
      <t>ヒ</t>
    </rPh>
    <rPh sb="4" eb="6">
      <t>ギョコウ</t>
    </rPh>
    <phoneticPr fontId="5"/>
  </si>
  <si>
    <t>(D)</t>
    <phoneticPr fontId="5"/>
  </si>
  <si>
    <t>４</t>
    <phoneticPr fontId="5"/>
  </si>
  <si>
    <t>都市計画費</t>
    <rPh sb="0" eb="2">
      <t>トシ</t>
    </rPh>
    <rPh sb="2" eb="4">
      <t>ケイカク</t>
    </rPh>
    <rPh sb="4" eb="5">
      <t>ヒ</t>
    </rPh>
    <phoneticPr fontId="5"/>
  </si>
  <si>
    <t>都市計画区域人口</t>
    <rPh sb="0" eb="2">
      <t>トシ</t>
    </rPh>
    <rPh sb="2" eb="4">
      <t>ケイカク</t>
    </rPh>
    <rPh sb="4" eb="6">
      <t>クイキ</t>
    </rPh>
    <rPh sb="6" eb="8">
      <t>ジンコウ</t>
    </rPh>
    <phoneticPr fontId="5"/>
  </si>
  <si>
    <t>(E)</t>
    <phoneticPr fontId="5"/>
  </si>
  <si>
    <t>５</t>
    <phoneticPr fontId="5"/>
  </si>
  <si>
    <t>公園費</t>
    <rPh sb="0" eb="2">
      <t>コウエン</t>
    </rPh>
    <rPh sb="2" eb="3">
      <t>ヒ</t>
    </rPh>
    <phoneticPr fontId="5"/>
  </si>
  <si>
    <t>(F)</t>
    <phoneticPr fontId="5"/>
  </si>
  <si>
    <t>６</t>
    <phoneticPr fontId="5"/>
  </si>
  <si>
    <t>下水道費</t>
    <rPh sb="0" eb="3">
      <t>ゲスイドウ</t>
    </rPh>
    <rPh sb="3" eb="4">
      <t>ヒ</t>
    </rPh>
    <phoneticPr fontId="5"/>
  </si>
  <si>
    <t>(G)</t>
    <phoneticPr fontId="5"/>
  </si>
  <si>
    <t>７</t>
    <phoneticPr fontId="5"/>
  </si>
  <si>
    <t>その他の土木費</t>
    <rPh sb="2" eb="3">
      <t>タ</t>
    </rPh>
    <rPh sb="4" eb="7">
      <t>ドボクヒ</t>
    </rPh>
    <phoneticPr fontId="5"/>
  </si>
  <si>
    <t>(H)</t>
    <phoneticPr fontId="5"/>
  </si>
  <si>
    <t>８</t>
    <phoneticPr fontId="5"/>
  </si>
  <si>
    <t>小学校費</t>
    <rPh sb="0" eb="3">
      <t>ショウガッコウ</t>
    </rPh>
    <rPh sb="3" eb="4">
      <t>ヒ</t>
    </rPh>
    <phoneticPr fontId="5"/>
  </si>
  <si>
    <t>学級数</t>
    <rPh sb="0" eb="2">
      <t>ガッキュウ</t>
    </rPh>
    <rPh sb="2" eb="3">
      <t>スウ</t>
    </rPh>
    <phoneticPr fontId="5"/>
  </si>
  <si>
    <t>(I)</t>
    <phoneticPr fontId="5"/>
  </si>
  <si>
    <t>９</t>
    <phoneticPr fontId="5"/>
  </si>
  <si>
    <t>中学校費</t>
    <rPh sb="0" eb="3">
      <t>チュウガッコウ</t>
    </rPh>
    <rPh sb="3" eb="4">
      <t>ヒ</t>
    </rPh>
    <phoneticPr fontId="5"/>
  </si>
  <si>
    <t>(J)</t>
    <phoneticPr fontId="5"/>
  </si>
  <si>
    <t>10</t>
    <phoneticPr fontId="5"/>
  </si>
  <si>
    <t>高等学校費</t>
    <rPh sb="0" eb="2">
      <t>コウトウ</t>
    </rPh>
    <rPh sb="2" eb="4">
      <t>ガッコウ</t>
    </rPh>
    <rPh sb="4" eb="5">
      <t>ヒ</t>
    </rPh>
    <phoneticPr fontId="5"/>
  </si>
  <si>
    <t>生徒数</t>
    <rPh sb="0" eb="3">
      <t>セイトスウ</t>
    </rPh>
    <phoneticPr fontId="5"/>
  </si>
  <si>
    <t>(K)</t>
    <phoneticPr fontId="5"/>
  </si>
  <si>
    <t>11</t>
    <phoneticPr fontId="5"/>
  </si>
  <si>
    <t>社会福祉費</t>
    <rPh sb="0" eb="2">
      <t>シャカイ</t>
    </rPh>
    <rPh sb="2" eb="5">
      <t>フクシヒ</t>
    </rPh>
    <phoneticPr fontId="5"/>
  </si>
  <si>
    <t>(L)</t>
    <phoneticPr fontId="5"/>
  </si>
  <si>
    <t>12</t>
    <phoneticPr fontId="5"/>
  </si>
  <si>
    <t>保健衛生費</t>
    <rPh sb="0" eb="2">
      <t>ホケン</t>
    </rPh>
    <rPh sb="2" eb="5">
      <t>エイセイヒ</t>
    </rPh>
    <phoneticPr fontId="5"/>
  </si>
  <si>
    <t>(M)</t>
    <phoneticPr fontId="5"/>
  </si>
  <si>
    <t>13</t>
    <phoneticPr fontId="3"/>
  </si>
  <si>
    <t>こども子育て費</t>
    <rPh sb="3" eb="5">
      <t>コソダ</t>
    </rPh>
    <rPh sb="6" eb="7">
      <t>ヒ</t>
    </rPh>
    <phoneticPr fontId="5"/>
  </si>
  <si>
    <t>18歳以下人口</t>
    <rPh sb="2" eb="3">
      <t>サイ</t>
    </rPh>
    <rPh sb="3" eb="5">
      <t>イカ</t>
    </rPh>
    <rPh sb="5" eb="7">
      <t>ジンコウ</t>
    </rPh>
    <phoneticPr fontId="5"/>
  </si>
  <si>
    <t>(N)</t>
    <phoneticPr fontId="5"/>
  </si>
  <si>
    <t>14</t>
  </si>
  <si>
    <t>高齢者保健福祉費</t>
    <rPh sb="0" eb="3">
      <t>コウレイシャ</t>
    </rPh>
    <rPh sb="3" eb="5">
      <t>ホケン</t>
    </rPh>
    <rPh sb="5" eb="8">
      <t>フクシヒ</t>
    </rPh>
    <phoneticPr fontId="5"/>
  </si>
  <si>
    <t>65歳以上人口</t>
    <rPh sb="2" eb="3">
      <t>サイ</t>
    </rPh>
    <rPh sb="3" eb="5">
      <t>イジョウ</t>
    </rPh>
    <rPh sb="5" eb="7">
      <t>ジンコウ</t>
    </rPh>
    <phoneticPr fontId="5"/>
  </si>
  <si>
    <t>(O)</t>
    <phoneticPr fontId="5"/>
  </si>
  <si>
    <t>15</t>
  </si>
  <si>
    <t>清掃費</t>
    <rPh sb="0" eb="3">
      <t>セイソウヒ</t>
    </rPh>
    <phoneticPr fontId="5"/>
  </si>
  <si>
    <t>(P)</t>
    <phoneticPr fontId="5"/>
  </si>
  <si>
    <t>16</t>
  </si>
  <si>
    <t>農業行政費</t>
    <rPh sb="0" eb="2">
      <t>ノウギョウ</t>
    </rPh>
    <rPh sb="2" eb="5">
      <t>ギョウセイヒ</t>
    </rPh>
    <phoneticPr fontId="5"/>
  </si>
  <si>
    <t>農家数</t>
    <rPh sb="0" eb="2">
      <t>ノウカ</t>
    </rPh>
    <rPh sb="2" eb="3">
      <t>スウ</t>
    </rPh>
    <phoneticPr fontId="5"/>
  </si>
  <si>
    <t>(Q)</t>
    <phoneticPr fontId="5"/>
  </si>
  <si>
    <t>17</t>
    <phoneticPr fontId="5"/>
  </si>
  <si>
    <t>林野水産行政費</t>
    <rPh sb="0" eb="2">
      <t>リンヤ</t>
    </rPh>
    <rPh sb="2" eb="4">
      <t>スイサン</t>
    </rPh>
    <rPh sb="4" eb="7">
      <t>ギョウセイヒ</t>
    </rPh>
    <phoneticPr fontId="5"/>
  </si>
  <si>
    <t>林水業従業者数</t>
    <rPh sb="0" eb="3">
      <t>リンミズギョウ</t>
    </rPh>
    <rPh sb="3" eb="4">
      <t>ジュウ</t>
    </rPh>
    <rPh sb="4" eb="7">
      <t>ギョウシャスウ</t>
    </rPh>
    <phoneticPr fontId="5"/>
  </si>
  <si>
    <t>(R)</t>
    <phoneticPr fontId="5"/>
  </si>
  <si>
    <t>18</t>
    <phoneticPr fontId="5"/>
  </si>
  <si>
    <t>地域振興費</t>
    <rPh sb="0" eb="2">
      <t>チイキ</t>
    </rPh>
    <rPh sb="2" eb="5">
      <t>シンコウヒ</t>
    </rPh>
    <phoneticPr fontId="5"/>
  </si>
  <si>
    <t>(S)</t>
    <phoneticPr fontId="5"/>
  </si>
  <si>
    <t>面積</t>
    <rPh sb="0" eb="2">
      <t>メンセキ</t>
    </rPh>
    <phoneticPr fontId="5"/>
  </si>
  <si>
    <t>(T)</t>
    <phoneticPr fontId="5"/>
  </si>
  <si>
    <t>19</t>
    <phoneticPr fontId="5"/>
  </si>
  <si>
    <t>公債費</t>
    <rPh sb="0" eb="3">
      <t>コウサイヒ</t>
    </rPh>
    <phoneticPr fontId="5"/>
  </si>
  <si>
    <t>(U)</t>
    <phoneticPr fontId="3"/>
  </si>
  <si>
    <t>合計</t>
    <rPh sb="0" eb="2">
      <t>ゴウケイ</t>
    </rPh>
    <phoneticPr fontId="5"/>
  </si>
  <si>
    <t>（公債費内訳）</t>
    <rPh sb="1" eb="4">
      <t>コウサイヒ</t>
    </rPh>
    <rPh sb="4" eb="6">
      <t>ウチワケ</t>
    </rPh>
    <phoneticPr fontId="5"/>
  </si>
  <si>
    <t>災害復旧費</t>
    <rPh sb="0" eb="2">
      <t>サイガイ</t>
    </rPh>
    <rPh sb="2" eb="5">
      <t>フッキュウヒ</t>
    </rPh>
    <phoneticPr fontId="5"/>
  </si>
  <si>
    <t>(AA)</t>
    <phoneticPr fontId="5"/>
  </si>
  <si>
    <t>辺地対策事業債償還費</t>
    <rPh sb="0" eb="2">
      <t>ヘンチ</t>
    </rPh>
    <rPh sb="2" eb="4">
      <t>タイサク</t>
    </rPh>
    <rPh sb="4" eb="7">
      <t>ジギョウサイ</t>
    </rPh>
    <rPh sb="7" eb="10">
      <t>ショウカンヒ</t>
    </rPh>
    <phoneticPr fontId="5"/>
  </si>
  <si>
    <t>(AB)</t>
    <phoneticPr fontId="5"/>
  </si>
  <si>
    <t>補正予算債償還費（平成10年度以前許可債に係るもの）</t>
    <rPh sb="0" eb="2">
      <t>ホセイ</t>
    </rPh>
    <rPh sb="2" eb="4">
      <t>ヨサン</t>
    </rPh>
    <rPh sb="4" eb="5">
      <t>サイ</t>
    </rPh>
    <rPh sb="5" eb="8">
      <t>ショウカンヒ</t>
    </rPh>
    <rPh sb="9" eb="11">
      <t>ヘイセイ</t>
    </rPh>
    <rPh sb="13" eb="14">
      <t>ネン</t>
    </rPh>
    <rPh sb="14" eb="15">
      <t>ド</t>
    </rPh>
    <rPh sb="15" eb="17">
      <t>イゼン</t>
    </rPh>
    <rPh sb="17" eb="19">
      <t>キョカ</t>
    </rPh>
    <rPh sb="19" eb="20">
      <t>サイ</t>
    </rPh>
    <rPh sb="21" eb="22">
      <t>カカ</t>
    </rPh>
    <phoneticPr fontId="5"/>
  </si>
  <si>
    <t>(AC)</t>
    <phoneticPr fontId="5"/>
  </si>
  <si>
    <t>補正予算債償還費（平成14年度以降同意(許可)債に係るもの）</t>
    <phoneticPr fontId="5"/>
  </si>
  <si>
    <t>(AD)</t>
    <phoneticPr fontId="5"/>
  </si>
  <si>
    <t>地方税減収補塡債償還費</t>
    <rPh sb="0" eb="3">
      <t>チホウゼイ</t>
    </rPh>
    <rPh sb="3" eb="5">
      <t>ゲンシュウ</t>
    </rPh>
    <rPh sb="5" eb="6">
      <t>ホ</t>
    </rPh>
    <rPh sb="7" eb="8">
      <t>サイ</t>
    </rPh>
    <rPh sb="8" eb="11">
      <t>ショウカンヒ</t>
    </rPh>
    <phoneticPr fontId="5"/>
  </si>
  <si>
    <t>(AE)</t>
    <phoneticPr fontId="5"/>
  </si>
  <si>
    <t>臨時財政特例対策債償還費</t>
    <rPh sb="0" eb="2">
      <t>リンジ</t>
    </rPh>
    <rPh sb="2" eb="4">
      <t>ザイセイ</t>
    </rPh>
    <rPh sb="4" eb="6">
      <t>トクレイ</t>
    </rPh>
    <rPh sb="6" eb="8">
      <t>タイサク</t>
    </rPh>
    <rPh sb="8" eb="9">
      <t>サイ</t>
    </rPh>
    <rPh sb="9" eb="12">
      <t>ショウカンヒ</t>
    </rPh>
    <phoneticPr fontId="5"/>
  </si>
  <si>
    <t>財源対策債償還費</t>
    <rPh sb="0" eb="2">
      <t>ザイゲン</t>
    </rPh>
    <rPh sb="2" eb="4">
      <t>タイサク</t>
    </rPh>
    <rPh sb="4" eb="5">
      <t>サイ</t>
    </rPh>
    <rPh sb="5" eb="8">
      <t>ショウカンヒ</t>
    </rPh>
    <phoneticPr fontId="5"/>
  </si>
  <si>
    <t>(AF)</t>
  </si>
  <si>
    <t>減税補塡債償還費</t>
    <rPh sb="0" eb="2">
      <t>ゲンゼイ</t>
    </rPh>
    <rPh sb="2" eb="3">
      <t>ホ</t>
    </rPh>
    <rPh sb="4" eb="5">
      <t>サイ</t>
    </rPh>
    <rPh sb="5" eb="8">
      <t>ショウカンヒ</t>
    </rPh>
    <phoneticPr fontId="5"/>
  </si>
  <si>
    <t>(AG)</t>
  </si>
  <si>
    <t>臨時財政対策債償還費</t>
    <rPh sb="0" eb="2">
      <t>リンジ</t>
    </rPh>
    <rPh sb="2" eb="4">
      <t>ザイセイ</t>
    </rPh>
    <rPh sb="4" eb="6">
      <t>タイサク</t>
    </rPh>
    <rPh sb="6" eb="7">
      <t>サイ</t>
    </rPh>
    <rPh sb="7" eb="10">
      <t>ショウカンヒ</t>
    </rPh>
    <phoneticPr fontId="5"/>
  </si>
  <si>
    <t>(AI)</t>
  </si>
  <si>
    <t>東日本大震災全国緊急防災施策等債償還費</t>
    <rPh sb="0" eb="3">
      <t>ヒガシニホン</t>
    </rPh>
    <rPh sb="3" eb="6">
      <t>ダイシンサイ</t>
    </rPh>
    <rPh sb="6" eb="8">
      <t>ゼンコク</t>
    </rPh>
    <rPh sb="8" eb="10">
      <t>キンキュウ</t>
    </rPh>
    <rPh sb="10" eb="12">
      <t>ボウサイ</t>
    </rPh>
    <rPh sb="12" eb="14">
      <t>セサク</t>
    </rPh>
    <rPh sb="14" eb="15">
      <t>ナド</t>
    </rPh>
    <rPh sb="15" eb="16">
      <t>サイ</t>
    </rPh>
    <rPh sb="16" eb="19">
      <t>ショウカンヒ</t>
    </rPh>
    <phoneticPr fontId="5"/>
  </si>
  <si>
    <t>(AJ)</t>
  </si>
  <si>
    <t>国土強靭化施策債償還費</t>
    <rPh sb="0" eb="2">
      <t>コクド</t>
    </rPh>
    <rPh sb="2" eb="4">
      <t>キョウジン</t>
    </rPh>
    <rPh sb="4" eb="5">
      <t>カ</t>
    </rPh>
    <rPh sb="5" eb="7">
      <t>セサク</t>
    </rPh>
    <rPh sb="7" eb="8">
      <t>サイ</t>
    </rPh>
    <rPh sb="8" eb="11">
      <t>ショウカンヒ</t>
    </rPh>
    <phoneticPr fontId="5"/>
  </si>
  <si>
    <t>(AK)</t>
  </si>
  <si>
    <t>地域改善対策特定事業債等償還費</t>
    <rPh sb="0" eb="2">
      <t>チイキ</t>
    </rPh>
    <rPh sb="2" eb="4">
      <t>カイゼン</t>
    </rPh>
    <rPh sb="4" eb="6">
      <t>タイサク</t>
    </rPh>
    <rPh sb="6" eb="8">
      <t>トクテイ</t>
    </rPh>
    <rPh sb="8" eb="11">
      <t>ジギョウサイ</t>
    </rPh>
    <rPh sb="11" eb="12">
      <t>トウ</t>
    </rPh>
    <rPh sb="12" eb="15">
      <t>ショウカンヒ</t>
    </rPh>
    <phoneticPr fontId="5"/>
  </si>
  <si>
    <t>(AL)</t>
  </si>
  <si>
    <t>過疎対策事業債償還費</t>
    <rPh sb="0" eb="2">
      <t>カソ</t>
    </rPh>
    <rPh sb="2" eb="4">
      <t>タイサク</t>
    </rPh>
    <rPh sb="4" eb="7">
      <t>ジギョウサイ</t>
    </rPh>
    <rPh sb="7" eb="10">
      <t>ショウカンヒ</t>
    </rPh>
    <phoneticPr fontId="5"/>
  </si>
  <si>
    <t>(AM)</t>
  </si>
  <si>
    <t>公害防止事業債償還費</t>
    <rPh sb="0" eb="2">
      <t>コウガイ</t>
    </rPh>
    <rPh sb="2" eb="4">
      <t>ボウシ</t>
    </rPh>
    <rPh sb="4" eb="7">
      <t>ジギョウサイ</t>
    </rPh>
    <rPh sb="7" eb="10">
      <t>ショウカンヒ</t>
    </rPh>
    <phoneticPr fontId="5"/>
  </si>
  <si>
    <t>(AN)</t>
  </si>
  <si>
    <t>石油コンビナート等債償還費</t>
    <rPh sb="0" eb="2">
      <t>セキユ</t>
    </rPh>
    <rPh sb="8" eb="9">
      <t>トウ</t>
    </rPh>
    <rPh sb="9" eb="10">
      <t>サイ</t>
    </rPh>
    <rPh sb="10" eb="13">
      <t>ショウカンヒ</t>
    </rPh>
    <phoneticPr fontId="5"/>
  </si>
  <si>
    <t>(AO)</t>
  </si>
  <si>
    <t>地震対策緊急整備事業債償還費</t>
    <rPh sb="0" eb="2">
      <t>ジシン</t>
    </rPh>
    <rPh sb="2" eb="4">
      <t>タイサク</t>
    </rPh>
    <rPh sb="4" eb="6">
      <t>キンキュウ</t>
    </rPh>
    <rPh sb="6" eb="8">
      <t>セイビ</t>
    </rPh>
    <rPh sb="8" eb="11">
      <t>ジギョウサイ</t>
    </rPh>
    <rPh sb="11" eb="14">
      <t>ショウカンヒ</t>
    </rPh>
    <phoneticPr fontId="5"/>
  </si>
  <si>
    <t>(AP)</t>
  </si>
  <si>
    <t>合併特例債償還費</t>
    <rPh sb="0" eb="2">
      <t>ガッペイ</t>
    </rPh>
    <rPh sb="2" eb="5">
      <t>トクレイサイ</t>
    </rPh>
    <rPh sb="5" eb="8">
      <t>ショウカンヒ</t>
    </rPh>
    <phoneticPr fontId="5"/>
  </si>
  <si>
    <t>(AQ)</t>
  </si>
  <si>
    <t>原子力発電施設等立地地域振興債償還費</t>
    <rPh sb="0" eb="3">
      <t>ゲンシリョク</t>
    </rPh>
    <rPh sb="3" eb="5">
      <t>ハツデン</t>
    </rPh>
    <rPh sb="5" eb="7">
      <t>シセツ</t>
    </rPh>
    <rPh sb="7" eb="8">
      <t>トウ</t>
    </rPh>
    <rPh sb="8" eb="10">
      <t>リッチ</t>
    </rPh>
    <rPh sb="10" eb="12">
      <t>チイキ</t>
    </rPh>
    <rPh sb="12" eb="14">
      <t>シンコウ</t>
    </rPh>
    <rPh sb="14" eb="15">
      <t>サイ</t>
    </rPh>
    <rPh sb="15" eb="18">
      <t>ショウカンヒ</t>
    </rPh>
    <phoneticPr fontId="5"/>
  </si>
  <si>
    <t>(AR)</t>
    <phoneticPr fontId="3"/>
  </si>
  <si>
    <t>公　債　費　計</t>
    <rPh sb="0" eb="1">
      <t>コウ</t>
    </rPh>
    <rPh sb="2" eb="3">
      <t>サイ</t>
    </rPh>
    <rPh sb="4" eb="5">
      <t>ヒ</t>
    </rPh>
    <rPh sb="6" eb="7">
      <t>ケイ</t>
    </rPh>
    <phoneticPr fontId="5"/>
  </si>
  <si>
    <t>(U)</t>
    <phoneticPr fontId="5"/>
  </si>
  <si>
    <t>＜交付税算定業務支援システム管理データ貼付用シート＞</t>
    <rPh sb="1" eb="4">
      <t>コウフゼイ</t>
    </rPh>
    <rPh sb="4" eb="6">
      <t>サンテイ</t>
    </rPh>
    <rPh sb="6" eb="8">
      <t>ギョウム</t>
    </rPh>
    <rPh sb="8" eb="10">
      <t>シエン</t>
    </rPh>
    <rPh sb="14" eb="16">
      <t>カンリ</t>
    </rPh>
    <rPh sb="19" eb="20">
      <t>ハ</t>
    </rPh>
    <rPh sb="20" eb="21">
      <t>ツ</t>
    </rPh>
    <rPh sb="21" eb="22">
      <t>ヨウ</t>
    </rPh>
    <phoneticPr fontId="3"/>
  </si>
  <si>
    <t>費目</t>
    <rPh sb="0" eb="2">
      <t>ヒモク</t>
    </rPh>
    <phoneticPr fontId="3"/>
  </si>
  <si>
    <t>項目番号</t>
    <rPh sb="0" eb="2">
      <t>コウモク</t>
    </rPh>
    <rPh sb="2" eb="4">
      <t>バンゴウ</t>
    </rPh>
    <phoneticPr fontId="3"/>
  </si>
  <si>
    <t>項目名称</t>
    <rPh sb="0" eb="2">
      <t>コウモク</t>
    </rPh>
    <rPh sb="2" eb="4">
      <t>メイショウ</t>
    </rPh>
    <phoneticPr fontId="3"/>
  </si>
  <si>
    <t>貼付セル</t>
    <rPh sb="0" eb="1">
      <t>ハ</t>
    </rPh>
    <rPh sb="1" eb="2">
      <t>ツ</t>
    </rPh>
    <phoneticPr fontId="3"/>
  </si>
  <si>
    <t>財政力補正に係る附表</t>
    <rPh sb="0" eb="3">
      <t>ザイセイリョク</t>
    </rPh>
    <rPh sb="3" eb="5">
      <t>ホセイ</t>
    </rPh>
    <rPh sb="6" eb="7">
      <t>カカ</t>
    </rPh>
    <rPh sb="8" eb="10">
      <t>フヒョウ</t>
    </rPh>
    <phoneticPr fontId="3"/>
  </si>
  <si>
    <t>B0017</t>
    <phoneticPr fontId="3"/>
  </si>
  <si>
    <t>n-1基準財政収入額</t>
    <rPh sb="3" eb="5">
      <t>キジュン</t>
    </rPh>
    <rPh sb="5" eb="7">
      <t>ザイセイ</t>
    </rPh>
    <rPh sb="7" eb="10">
      <t>シュウニュウガク</t>
    </rPh>
    <phoneticPr fontId="3"/>
  </si>
  <si>
    <t>B0018</t>
    <phoneticPr fontId="3"/>
  </si>
  <si>
    <t>n-2基準財政収入額</t>
    <rPh sb="3" eb="5">
      <t>キジュン</t>
    </rPh>
    <rPh sb="5" eb="7">
      <t>ザイセイ</t>
    </rPh>
    <rPh sb="7" eb="10">
      <t>シュウニュウガク</t>
    </rPh>
    <phoneticPr fontId="3"/>
  </si>
  <si>
    <t>別ファイル「00_○○県_交付税算定業務支援システムデータ」の各市町村のデータを貼り付け</t>
    <rPh sb="0" eb="1">
      <t>ベツ</t>
    </rPh>
    <rPh sb="11" eb="12">
      <t>ケン</t>
    </rPh>
    <rPh sb="13" eb="16">
      <t>コウフゼイ</t>
    </rPh>
    <rPh sb="16" eb="18">
      <t>サンテイ</t>
    </rPh>
    <rPh sb="18" eb="20">
      <t>ギョウム</t>
    </rPh>
    <rPh sb="20" eb="22">
      <t>シエン</t>
    </rPh>
    <rPh sb="31" eb="32">
      <t>カク</t>
    </rPh>
    <rPh sb="32" eb="35">
      <t>シチョウソン</t>
    </rPh>
    <rPh sb="40" eb="41">
      <t>ハ</t>
    </rPh>
    <rPh sb="42" eb="43">
      <t>ツ</t>
    </rPh>
    <phoneticPr fontId="3"/>
  </si>
  <si>
    <t>B0019</t>
    <phoneticPr fontId="3"/>
  </si>
  <si>
    <t>n-3基準財政収入額</t>
    <rPh sb="3" eb="5">
      <t>キジュン</t>
    </rPh>
    <rPh sb="5" eb="7">
      <t>ザイセイ</t>
    </rPh>
    <rPh sb="7" eb="10">
      <t>シュウニュウガク</t>
    </rPh>
    <phoneticPr fontId="3"/>
  </si>
  <si>
    <t>B0020</t>
    <phoneticPr fontId="3"/>
  </si>
  <si>
    <t>n-1基準財政需要額</t>
    <rPh sb="3" eb="5">
      <t>キジュン</t>
    </rPh>
    <rPh sb="5" eb="7">
      <t>ザイセイ</t>
    </rPh>
    <rPh sb="7" eb="9">
      <t>ジュヨウ</t>
    </rPh>
    <rPh sb="9" eb="10">
      <t>ガク</t>
    </rPh>
    <phoneticPr fontId="3"/>
  </si>
  <si>
    <t>B0021</t>
    <phoneticPr fontId="3"/>
  </si>
  <si>
    <t>n-2基準財政需要額</t>
    <rPh sb="3" eb="5">
      <t>キジュン</t>
    </rPh>
    <rPh sb="5" eb="7">
      <t>ザイセイ</t>
    </rPh>
    <rPh sb="7" eb="9">
      <t>ジュヨウ</t>
    </rPh>
    <rPh sb="9" eb="10">
      <t>ガク</t>
    </rPh>
    <phoneticPr fontId="3"/>
  </si>
  <si>
    <t>B0022</t>
    <phoneticPr fontId="3"/>
  </si>
  <si>
    <t>n-3基準財政需要額</t>
    <rPh sb="3" eb="5">
      <t>キジュン</t>
    </rPh>
    <rPh sb="5" eb="7">
      <t>ザイセイ</t>
    </rPh>
    <rPh sb="7" eb="9">
      <t>ジュヨウ</t>
    </rPh>
    <rPh sb="9" eb="10">
      <t>ガク</t>
    </rPh>
    <phoneticPr fontId="3"/>
  </si>
  <si>
    <t>消防費</t>
    <rPh sb="0" eb="3">
      <t>ショウボウヒ</t>
    </rPh>
    <phoneticPr fontId="3"/>
  </si>
  <si>
    <t>B7762</t>
    <phoneticPr fontId="3"/>
  </si>
  <si>
    <t>施設整備事業（一般財源化分）消防防災設備整備費補助金　18年度同意等額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</si>
  <si>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「市場公募orその他」でIF関数</t>
    <rPh sb="1" eb="3">
      <t>シジョウ</t>
    </rPh>
    <rPh sb="3" eb="5">
      <t>コウボ</t>
    </rPh>
    <rPh sb="9" eb="10">
      <t>タ</t>
    </rPh>
    <rPh sb="14" eb="16">
      <t>カンスウ</t>
    </rPh>
    <phoneticPr fontId="3"/>
  </si>
  <si>
    <t>B8404</t>
    <phoneticPr fontId="3"/>
  </si>
  <si>
    <t>施設整備事業（一般財源化分）消防防災設備整備費補助金　19年度同意等額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</si>
  <si>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t>
    <phoneticPr fontId="3"/>
  </si>
  <si>
    <t>B8801</t>
    <phoneticPr fontId="3"/>
  </si>
  <si>
    <t>施設整備事業（一般財源化分）消防防災設備整備費補助金　20年度同意等額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</si>
  <si>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B9243</t>
    <phoneticPr fontId="3"/>
  </si>
  <si>
    <t>施設整備事業（一般財源化分）消防防災設備整備費補助金　21年度同意等額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</si>
  <si>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B9558</t>
    <phoneticPr fontId="3"/>
  </si>
  <si>
    <t>施設整備事業（一般財源化分）消防防災設備整備費補助金　22年度同意等額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</si>
  <si>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B9882</t>
    <phoneticPr fontId="3"/>
  </si>
  <si>
    <t>施設整備事業（一般財源化分）消防防災設備整備費補助金　23年度同意等額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</si>
  <si>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B0322</t>
    <phoneticPr fontId="3"/>
  </si>
  <si>
    <t>施設整備事業（一般財源化分）消防防災設備整備費補助金　24年度同意等額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</si>
  <si>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B0630</t>
    <phoneticPr fontId="3"/>
  </si>
  <si>
    <t>施設整備事業（一般財源化分）消防防災設備整備費補助金　25年度同意等額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</si>
  <si>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B1152</t>
    <phoneticPr fontId="3"/>
  </si>
  <si>
    <t>施設整備事業（一般財源化分）消防防災設備整備費補助金　26年度同意等額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</si>
  <si>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B2201</t>
    <phoneticPr fontId="3"/>
  </si>
  <si>
    <t>施設整備事業（一般財源化分）消防防災設備整備費補助金　27年度同意等額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</si>
  <si>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B2790</t>
    <phoneticPr fontId="3"/>
  </si>
  <si>
    <t>施設整備事業（一般財源化分）消防防災設備整備費補助金　28年度同意等額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</si>
  <si>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B2807</t>
  </si>
  <si>
    <t>施設整備事業（一般財源化分）消防防災設備整備費補助金　29年度同意等額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</si>
  <si>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B2980</t>
    <phoneticPr fontId="3"/>
  </si>
  <si>
    <t>施設整備事業（一般財源化分）消防防災設備整備費補助金　30年度同意等額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</si>
  <si>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B3631</t>
    <phoneticPr fontId="3"/>
  </si>
  <si>
    <t>施設整備事業（一般財源化分）消防防災設備整備費補助金　R元年度同意等額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8" eb="29">
      <t>ガン</t>
    </rPh>
    <rPh sb="29" eb="31">
      <t>ネンド</t>
    </rPh>
    <rPh sb="31" eb="33">
      <t>ドウイ</t>
    </rPh>
    <rPh sb="33" eb="35">
      <t>トウガク</t>
    </rPh>
    <phoneticPr fontId="3"/>
  </si>
  <si>
    <t>B5029</t>
  </si>
  <si>
    <t>施設整備事業（一般財源化分）消防防災設備整備費補助金　R２年度同意等額</t>
    <phoneticPr fontId="3"/>
  </si>
  <si>
    <t>B5212</t>
  </si>
  <si>
    <t>施設整備事業（一般財源化分）消防防災設備整備費補助金　R３年度同意等額</t>
    <phoneticPr fontId="3"/>
  </si>
  <si>
    <t>B5594</t>
  </si>
  <si>
    <t>施設整備事業（一般財源化分）消防防災設備整備費補助金　R４年度同意等額</t>
    <phoneticPr fontId="3"/>
  </si>
  <si>
    <t>B5827</t>
    <phoneticPr fontId="3"/>
  </si>
  <si>
    <t>施設整備事業（一般財源化分）消防防災設備整備費補助金　R５年度同意等額</t>
  </si>
  <si>
    <t>道路橋りょう費</t>
    <rPh sb="0" eb="2">
      <t>ドウロ</t>
    </rPh>
    <rPh sb="2" eb="3">
      <t>キョウ</t>
    </rPh>
    <rPh sb="6" eb="7">
      <t>ヒ</t>
    </rPh>
    <phoneticPr fontId="3"/>
  </si>
  <si>
    <t>B9244</t>
    <phoneticPr fontId="3"/>
  </si>
  <si>
    <t>地方道路等整備事業債（通常事業分）　21年度同意等額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</si>
  <si>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B9559</t>
    <phoneticPr fontId="3"/>
  </si>
  <si>
    <t>地方道路等整備事業債（通常事業分）　22年度同意等額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</si>
  <si>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t>
  </si>
  <si>
    <t>B9883</t>
    <phoneticPr fontId="3"/>
  </si>
  <si>
    <t>公共事業等債（旧地方道路（通常事業充当率）分）　23年度同意等額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</si>
  <si>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B0323</t>
    <phoneticPr fontId="3"/>
  </si>
  <si>
    <t>公共事業等債（旧地方道路（通常事業充当率）分）　24年度同意等額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</si>
  <si>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B0631</t>
    <phoneticPr fontId="3"/>
  </si>
  <si>
    <t>公共事業等債（旧地方道路（通常事業充当率）分）　25年度同意等額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</si>
  <si>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B1156</t>
    <phoneticPr fontId="3"/>
  </si>
  <si>
    <t>公共事業等債（旧地方道路（通常事業充当率）分）　26年度同意等額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</si>
  <si>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B7437</t>
    <phoneticPr fontId="3"/>
  </si>
  <si>
    <t>臨時地方道整備事業債（一般分）　17年度同意等額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</si>
  <si>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B7763</t>
    <phoneticPr fontId="3"/>
  </si>
  <si>
    <t>臨時地方道整備事業債（一般分）　18年度同意等額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</si>
  <si>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B8405</t>
    <phoneticPr fontId="3"/>
  </si>
  <si>
    <t>臨時地方道整備事業債（一般分）　19年度同意等額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</si>
  <si>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B8802</t>
    <phoneticPr fontId="3"/>
  </si>
  <si>
    <t>臨時地方道整備事業債（一般分）　20年度同意等額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</si>
  <si>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B9245</t>
    <phoneticPr fontId="3"/>
  </si>
  <si>
    <t>地方道路等整備事業債（臨時事業分（一般事業））　21年度同意等額</t>
    <rPh sb="0" eb="2">
      <t>チホウ</t>
    </rPh>
    <rPh sb="2" eb="5">
      <t>ドウロトウ</t>
    </rPh>
    <rPh sb="5" eb="7">
      <t>セイビ</t>
    </rPh>
    <rPh sb="7" eb="10">
      <t>ジギョウサイ</t>
    </rPh>
    <rPh sb="11" eb="13">
      <t>リンジ</t>
    </rPh>
    <rPh sb="13" eb="15">
      <t>ジギョウ</t>
    </rPh>
    <rPh sb="15" eb="16">
      <t>ブン</t>
    </rPh>
    <rPh sb="17" eb="19">
      <t>イッパン</t>
    </rPh>
    <rPh sb="19" eb="21">
      <t>ジギョウ</t>
    </rPh>
    <rPh sb="22" eb="23">
      <t>ツウブン</t>
    </rPh>
    <rPh sb="26" eb="28">
      <t>ネンド</t>
    </rPh>
    <rPh sb="28" eb="30">
      <t>ドウイ</t>
    </rPh>
    <rPh sb="30" eb="32">
      <t>トウガク</t>
    </rPh>
    <phoneticPr fontId="3"/>
  </si>
  <si>
    <t>B9560</t>
    <phoneticPr fontId="3"/>
  </si>
  <si>
    <t>地方道路等整備事業債（臨時事業分（一般事業））　22年度同意等額</t>
    <rPh sb="0" eb="2">
      <t>チホウ</t>
    </rPh>
    <rPh sb="2" eb="5">
      <t>ドウロトウ</t>
    </rPh>
    <rPh sb="5" eb="7">
      <t>セイビ</t>
    </rPh>
    <rPh sb="7" eb="10">
      <t>ジギョウサイ</t>
    </rPh>
    <rPh sb="26" eb="28">
      <t>ネンド</t>
    </rPh>
    <rPh sb="28" eb="30">
      <t>ドウイ</t>
    </rPh>
    <rPh sb="30" eb="32">
      <t>トウガク</t>
    </rPh>
    <phoneticPr fontId="3"/>
  </si>
  <si>
    <t>B9884</t>
    <phoneticPr fontId="3"/>
  </si>
  <si>
    <t>公共事業等債（旧地方道路（臨時・一般事業充当率）分）　23年度同意等額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</si>
  <si>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B0324</t>
    <phoneticPr fontId="3"/>
  </si>
  <si>
    <t>公共事業等債（旧地方道路（臨時・一般事業充当率）分）　24年度同意等額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</si>
  <si>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B0632</t>
    <phoneticPr fontId="3"/>
  </si>
  <si>
    <t>公共事業等債（旧地方道路（臨時・一般事業充当率）分）　25年度同意等額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</si>
  <si>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B1157</t>
    <phoneticPr fontId="3"/>
  </si>
  <si>
    <t>公共事業等債（旧地方道路（臨時・一般事業充当率）分）　26年度同意等額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</si>
  <si>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B7438</t>
    <phoneticPr fontId="3"/>
  </si>
  <si>
    <t>臨時地方道整備事業債（特定分）（財対債分以外）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</si>
  <si>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B7764</t>
    <phoneticPr fontId="3"/>
  </si>
  <si>
    <t>臨時地方道整備事業債（特定分）（財対債分以外）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</si>
  <si>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B8406</t>
    <phoneticPr fontId="3"/>
  </si>
  <si>
    <t>臨時地方道整備事業債（特定分）（財対債分以外）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</si>
  <si>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B8803</t>
    <phoneticPr fontId="3"/>
  </si>
  <si>
    <t>臨時地方道整備事業債（特定分）（財対債分以外）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</si>
  <si>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B9246</t>
    <phoneticPr fontId="3"/>
  </si>
  <si>
    <t>地方道路等整備事業債（臨時事業分（特定事業））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</si>
  <si>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B9561</t>
    <phoneticPr fontId="3"/>
  </si>
  <si>
    <t>地方道路等整備事業債（臨時事業分（特定事業））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</si>
  <si>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B9885</t>
    <phoneticPr fontId="3"/>
  </si>
  <si>
    <t>地方道路等整備事業債（臨時事業分（特定事業））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</si>
  <si>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B0325</t>
    <phoneticPr fontId="3"/>
  </si>
  <si>
    <t>地方道路等整備事業債（臨時事業分（特定事業））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</si>
  <si>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B7439</t>
    <phoneticPr fontId="3"/>
  </si>
  <si>
    <t>臨時地方道整備事業債（特定分）（財対債分）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</si>
  <si>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B7765</t>
    <phoneticPr fontId="3"/>
  </si>
  <si>
    <t>臨時地方道整備事業債（特定分）（財対債分）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</si>
  <si>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B8407</t>
    <phoneticPr fontId="3"/>
  </si>
  <si>
    <t>臨時地方道整備事業債（特定分）（財対債分）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</si>
  <si>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B8804</t>
    <phoneticPr fontId="3"/>
  </si>
  <si>
    <t>臨時地方道整備事業債（特定分）（財対債分）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</si>
  <si>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B9247</t>
    <phoneticPr fontId="3"/>
  </si>
  <si>
    <t>地方道路等整備事業債（臨時事業分（特定事業（財対債分）））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</si>
  <si>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B9562</t>
    <phoneticPr fontId="3"/>
  </si>
  <si>
    <t>地方道路等整備事業債（臨時事業分（特定事業（財対債分）））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</si>
  <si>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B9886</t>
    <phoneticPr fontId="3"/>
  </si>
  <si>
    <t>地方道路等整備事業債（臨時事業分（特定事業（財対債分）））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</si>
  <si>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B0326</t>
    <phoneticPr fontId="3"/>
  </si>
  <si>
    <t>地方道路等整備事業債（臨時事業分（特定事業（財対債分）））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</si>
  <si>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B8805</t>
    <phoneticPr fontId="3"/>
  </si>
  <si>
    <t>臨時地方道整備事業債（特定分）（復興特別分）　20年度同意等額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</si>
  <si>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B9248</t>
    <phoneticPr fontId="3"/>
  </si>
  <si>
    <t>地方道路等整備事業債（臨時事業分（復興特別分））　21年度同意等額</t>
    <rPh sb="0" eb="2">
      <t>チホウ</t>
    </rPh>
    <rPh sb="2" eb="5">
      <t>ドウロトウ</t>
    </rPh>
    <rPh sb="5" eb="7">
      <t>セイビ</t>
    </rPh>
    <rPh sb="7" eb="10">
      <t>ジギョウサイ</t>
    </rPh>
    <rPh sb="11" eb="13">
      <t>リンジ</t>
    </rPh>
    <rPh sb="13" eb="15">
      <t>ジギョウ</t>
    </rPh>
    <rPh sb="15" eb="16">
      <t>ブン</t>
    </rPh>
    <rPh sb="17" eb="19">
      <t>フッコウ</t>
    </rPh>
    <rPh sb="19" eb="21">
      <t>トクベツ</t>
    </rPh>
    <rPh sb="21" eb="22">
      <t>ブン</t>
    </rPh>
    <rPh sb="23" eb="24">
      <t>ツウブン</t>
    </rPh>
    <rPh sb="27" eb="29">
      <t>ネンド</t>
    </rPh>
    <rPh sb="29" eb="31">
      <t>ドウイ</t>
    </rPh>
    <rPh sb="31" eb="33">
      <t>トウガク</t>
    </rPh>
    <phoneticPr fontId="3"/>
  </si>
  <si>
    <t>B9563</t>
    <phoneticPr fontId="3"/>
  </si>
  <si>
    <t>一般単独事業債（復興特別分）　22年度同意等額</t>
    <rPh sb="0" eb="2">
      <t>イッパン</t>
    </rPh>
    <rPh sb="2" eb="4">
      <t>タンドク</t>
    </rPh>
    <rPh sb="4" eb="7">
      <t>ジギョウサイ</t>
    </rPh>
    <rPh sb="8" eb="10">
      <t>フッコウ</t>
    </rPh>
    <rPh sb="10" eb="12">
      <t>トクベツ</t>
    </rPh>
    <rPh sb="12" eb="13">
      <t>ブン</t>
    </rPh>
    <rPh sb="17" eb="19">
      <t>ネンド</t>
    </rPh>
    <rPh sb="19" eb="21">
      <t>ドウイ</t>
    </rPh>
    <rPh sb="21" eb="23">
      <t>トウガク</t>
    </rPh>
    <phoneticPr fontId="3"/>
  </si>
  <si>
    <t>B9887</t>
    <phoneticPr fontId="3"/>
  </si>
  <si>
    <t>公共事業等債（復興特別分）　23年度同意等額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</si>
  <si>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B0327</t>
    <phoneticPr fontId="3"/>
  </si>
  <si>
    <t>公共事業等債（復興特別分）　24年度同意等額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</si>
  <si>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B0633</t>
    <phoneticPr fontId="3"/>
  </si>
  <si>
    <t>公共事業等債（復興特別分）　25年度同意等額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</si>
  <si>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B1161</t>
    <phoneticPr fontId="3"/>
  </si>
  <si>
    <t>公共事業等債（復興特別分）　26年度同意等額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</si>
  <si>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B2203</t>
    <phoneticPr fontId="3"/>
  </si>
  <si>
    <t>公共事業等債（復興特別分）　27年度同意等額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</si>
  <si>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B2537</t>
    <phoneticPr fontId="3"/>
  </si>
  <si>
    <t>公共事業等債（復興特別分）　28年度同意等額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</si>
  <si>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B2808</t>
    <phoneticPr fontId="3"/>
  </si>
  <si>
    <t>公共事業等債（復興特別分）　29年度同意等額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</si>
  <si>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B2981</t>
    <phoneticPr fontId="3"/>
  </si>
  <si>
    <t>公共事業等債（復興特別分）　30年度同意等額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</si>
  <si>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B3632</t>
  </si>
  <si>
    <t>公共事業等債（復興特別分）　R元年度同意等額</t>
    <rPh sb="15" eb="16">
      <t>ガン</t>
    </rPh>
    <phoneticPr fontId="3"/>
  </si>
  <si>
    <t>B5030</t>
  </si>
  <si>
    <t>公共事業等債（復興特別分）　R2年度同意等額</t>
    <phoneticPr fontId="3"/>
  </si>
  <si>
    <t>B5312</t>
    <phoneticPr fontId="3"/>
  </si>
  <si>
    <t>公共事業等債（復興特別分）　R3年度同意等額</t>
    <phoneticPr fontId="3"/>
  </si>
  <si>
    <t>B5595</t>
  </si>
  <si>
    <t>公共事業等債（復興特別分）　R4年度同意等額</t>
    <phoneticPr fontId="3"/>
  </si>
  <si>
    <t>B5828</t>
  </si>
  <si>
    <t>公共事業等債（復興特別分）　R5年度同意等額</t>
    <phoneticPr fontId="3"/>
  </si>
  <si>
    <t>B9249</t>
    <phoneticPr fontId="3"/>
  </si>
  <si>
    <t>一般公共事業債（高規格幹線道路（高速自動車国道を除く）分）　21年度同意等額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</si>
  <si>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B9564</t>
    <phoneticPr fontId="3"/>
  </si>
  <si>
    <t>一般公共事業債（高規格幹線道路（高速自動車国道を除く）分）　22年度同意等額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</si>
  <si>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B9888</t>
    <phoneticPr fontId="3"/>
  </si>
  <si>
    <t>公共事業等債（高規格幹線道路（高速自動車国道を除く）分）　23年度同意等額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</si>
  <si>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B0328</t>
    <phoneticPr fontId="3"/>
  </si>
  <si>
    <t>公共事業等債（高規格幹線道路（高速自動車国道を除く）分）　24年度同意等額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</si>
  <si>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B0634</t>
    <phoneticPr fontId="3"/>
  </si>
  <si>
    <t>公共事業等債（高規格幹線道路（高速自動車国道を除く）分）　25年度同意等額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</si>
  <si>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B1162</t>
    <phoneticPr fontId="3"/>
  </si>
  <si>
    <t>公共事業等債（高規格幹線道路（高速自動車国道を除く）分）　26年度同意等額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</si>
  <si>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B2205</t>
    <phoneticPr fontId="3"/>
  </si>
  <si>
    <t>公共事業等債（高規格幹線道路（高速自動車国道を除く）分）　27年度同意等額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</si>
  <si>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B2538</t>
    <phoneticPr fontId="3"/>
  </si>
  <si>
    <t>公共事業等債（高規格幹線道路（高速自動車国道を除く）分）　28年度同意等額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</si>
  <si>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B2809</t>
    <phoneticPr fontId="3"/>
  </si>
  <si>
    <t>公共事業等債（高規格幹線道路（高速自動車国道を除く）分）　29年度同意等額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</si>
  <si>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B2982</t>
  </si>
  <si>
    <t>公共事業等債（高規格幹線道路（高速自動車国道を除く）分）　30年度同意等額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</si>
  <si>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B3633</t>
  </si>
  <si>
    <t>公共事業等債（高規格幹線道路（高速自動車国道を除く）分）　R元年度同意等額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0" eb="32">
      <t>ガンネン</t>
    </rPh>
    <rPh sb="31" eb="33">
      <t>ネンド</t>
    </rPh>
    <rPh sb="33" eb="35">
      <t>ドウイ</t>
    </rPh>
    <rPh sb="35" eb="36">
      <t>トウ</t>
    </rPh>
    <rPh sb="36" eb="37">
      <t>ガク</t>
    </rPh>
    <phoneticPr fontId="3"/>
  </si>
  <si>
    <t>B5031</t>
  </si>
  <si>
    <t>公共事業等債（高規格幹線道路（高速自動車国道を除く）分）　R2年度同意等額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</si>
  <si>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B5313</t>
    <phoneticPr fontId="3"/>
  </si>
  <si>
    <t>公共事業等債（高規格幹線道路（高速自動車国道を除く）分）　R3年度同意等額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</si>
  <si>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B5596</t>
  </si>
  <si>
    <t>公共事業等債（高規格幹線道路（高速自動車国道を除く）分）　R4年度同意等額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</si>
  <si>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B5829</t>
  </si>
  <si>
    <t>公共事業等債（高規格幹線道路（高速自動車国道を除く）分）　R5年度同意等額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</si>
  <si>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B1166</t>
    <phoneticPr fontId="3"/>
  </si>
  <si>
    <t>公共事業等債（各種災害関連（離島の防災機能強化・道路）分）　26年度同意等額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</si>
  <si>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B2207</t>
    <phoneticPr fontId="3"/>
  </si>
  <si>
    <t>公共事業等債（各種災害関連（離島の防災機能強化・道路）分）　27年度同意等額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</si>
  <si>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B2539</t>
    <phoneticPr fontId="3"/>
  </si>
  <si>
    <t>公共事業等債（各種災害関連（離島の防災機能強化・道路）分）　28年度同意等額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</si>
  <si>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B2810</t>
    <phoneticPr fontId="3"/>
  </si>
  <si>
    <t>公共事業等債（各種災害関連（離島の防災機能強化・道路）分）　29年度同意等額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</si>
  <si>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B2983</t>
    <phoneticPr fontId="3"/>
  </si>
  <si>
    <t>公共事業等債（各種災害関連（離島の防災機能強化・道路）分）　30年度同意等額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</si>
  <si>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B3634</t>
  </si>
  <si>
    <t>公共事業等債（各種災害関連（離島の防災機能強化・道路）分）　R元年度同意等額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1" eb="32">
      <t>ガン</t>
    </rPh>
    <rPh sb="32" eb="34">
      <t>ネンド</t>
    </rPh>
    <rPh sb="34" eb="36">
      <t>ドウイ</t>
    </rPh>
    <rPh sb="36" eb="37">
      <t>トウ</t>
    </rPh>
    <rPh sb="37" eb="38">
      <t>ガク</t>
    </rPh>
    <phoneticPr fontId="3"/>
  </si>
  <si>
    <t>B5032</t>
  </si>
  <si>
    <t>公共事業等債（各種災害関連（離島の防災機能強化・道路）分）　R2年度同意等額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</si>
  <si>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B5314</t>
  </si>
  <si>
    <t>公共事業等債（各種災害関連（離島の防災機能強化・道路）分）　R3年度同意等額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</si>
  <si>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B5597</t>
  </si>
  <si>
    <t>公共事業等債（各種災害関連（離島の防災機能強化・道路）分）　R4年度同意等額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</si>
  <si>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B5830</t>
  </si>
  <si>
    <t>公共事業等債（各種災害関連（離島の防災機能強化・道路）分）　R5年度同意等額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</si>
  <si>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港湾費（港湾）</t>
    <rPh sb="0" eb="2">
      <t>コウワン</t>
    </rPh>
    <rPh sb="2" eb="3">
      <t>ヒ</t>
    </rPh>
    <rPh sb="4" eb="6">
      <t>コウワン</t>
    </rPh>
    <phoneticPr fontId="3"/>
  </si>
  <si>
    <t>B7441</t>
  </si>
  <si>
    <t>港湾事業に係る地方債（公債費で算入されているものを除く）　17年度同意等額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</si>
  <si>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B7442</t>
  </si>
  <si>
    <t>漁業事業に係る地方債（公債費で算入されているものを除く）　17年度同意等額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</si>
  <si>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B7767</t>
  </si>
  <si>
    <t>港湾事業に係る地方債（公債費で算入されているものを除く）　18年度同意等額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</si>
  <si>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B7768</t>
  </si>
  <si>
    <t>漁業事業に係る地方債（公債費で算入されているものを除く）　18年度同意等額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</si>
  <si>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B8409</t>
  </si>
  <si>
    <t>港湾事業に係る地方債（公債費で算入されているものを除く）　19年度同意等額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</si>
  <si>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B8410</t>
  </si>
  <si>
    <t>漁業事業に係る地方債（公債費で算入されているものを除く）　19年度同意等額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</si>
  <si>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B8806</t>
  </si>
  <si>
    <t>港湾事業に係る地方債（公債費で算入されているものを除く）　20年度同意等額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</si>
  <si>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B8807</t>
  </si>
  <si>
    <t>漁業事業に係る地方債（公債費で算入されているものを除く）　20年度同意等額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</si>
  <si>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B9250</t>
  </si>
  <si>
    <t>港湾事業に係る地方債（公債費で算入されているものを除く）　21年度同意等額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</si>
  <si>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B9251</t>
  </si>
  <si>
    <t>漁業事業に係る地方債（公債費で算入されているものを除く）　21年度同意等額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</si>
  <si>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B9565</t>
  </si>
  <si>
    <t>港湾事業に係る地方債（公債費で算入されているものを除く）　22年度同意等額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</si>
  <si>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B9566</t>
  </si>
  <si>
    <t>漁業事業に係る地方債（公債費で算入されているものを除く）　22年度同意等額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</si>
  <si>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B9891</t>
  </si>
  <si>
    <t>港湾事業に係る地方債（公債費で算入されているものを除く）　23年度同意等額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</si>
  <si>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B9892</t>
  </si>
  <si>
    <t>漁業事業に係る地方債（公債費で算入されているものを除く）　23年度同意等額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</si>
  <si>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B0329</t>
  </si>
  <si>
    <t>港湾事業に係る地方債（公債費で算入されているものを除く）　24年度同意等額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</si>
  <si>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B0330</t>
  </si>
  <si>
    <t>漁業事業に係る地方債（公債費で算入されているものを除く）　24年度同意等額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</si>
  <si>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B0636</t>
  </si>
  <si>
    <t>港湾事業に係る地方債（公債費で算入されているものを除く）　25年度同意等額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</si>
  <si>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B0637</t>
  </si>
  <si>
    <t>漁業事業に係る地方債（公債費で算入されているものを除く）　25年度同意等額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</si>
  <si>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B1167</t>
  </si>
  <si>
    <t>港湾事業に係る地方債（公債費で算入されているものを除く）　26年度同意等額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</si>
  <si>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B1171</t>
  </si>
  <si>
    <t>漁業事業に係る地方債（公債費で算入されているものを除く）　26年度同意等額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</si>
  <si>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B2442</t>
  </si>
  <si>
    <t>港湾事業に係る地方債（公債費で算入されているものを除く）　27年度同意等額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</si>
  <si>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B2443</t>
  </si>
  <si>
    <t>漁業事業に係る地方債（公債費で算入されているものを除く）　27年度同意等額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</si>
  <si>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B2540</t>
  </si>
  <si>
    <t>港湾事業に係る地方債（公債費で算入されているものを除く）　28年度同意等額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</si>
  <si>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B2541</t>
  </si>
  <si>
    <t>漁業事業に係る地方債（公債費で算入されているものを除く）　28年度同意等額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</si>
  <si>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B2811</t>
  </si>
  <si>
    <t>港湾事業に係る地方債（公債費で算入されているものを除く）　29年度同意等額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</si>
  <si>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B2812</t>
  </si>
  <si>
    <t>漁業事業に係る地方債（公債費で算入されているものを除く）　29年度同意等額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</si>
  <si>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B2984</t>
  </si>
  <si>
    <t>港湾事業に係る地方債（公債費で算入されているものを除く）　30年度同意等額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</si>
  <si>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B2985</t>
  </si>
  <si>
    <t>漁業事業に係る地方債（公債費で算入されているものを除く）　30年度同意等額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</si>
  <si>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B3635</t>
  </si>
  <si>
    <t>港湾事業に係る地方債（公債費で算入されているものを除く）　R元年度同意等額</t>
    <rPh sb="0" eb="2">
      <t>コウワン</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</si>
  <si>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B3636</t>
  </si>
  <si>
    <t>漁業事業に係る地方債（公債費で算入されているものを除く）　R元年度同意等額</t>
    <rPh sb="0" eb="2">
      <t>ギョギョウ</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</si>
  <si>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B5033</t>
  </si>
  <si>
    <t>港湾事業に係る地方債（公債費で算入されているものを除く）　R２年度同意等額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</si>
  <si>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B5034</t>
  </si>
  <si>
    <t>漁業事業に係る地方債（公債費で算入されているものを除く）　R２年度同意等額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</si>
  <si>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B5315</t>
  </si>
  <si>
    <t>港湾事業に係る地方債（公債費で算入されているものを除く）　R３年度同意等額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</si>
  <si>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B5316</t>
  </si>
  <si>
    <t>漁業事業に係る地方債（公債費で算入されているものを除く）　R３年度同意等額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</si>
  <si>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B5598</t>
  </si>
  <si>
    <t>港湾事業に係る地方債（公債費で算入されているものを除く）　R４年度同意等額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</si>
  <si>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B5599</t>
  </si>
  <si>
    <t>漁業事業に係る地方債（公債費で算入されているものを除く）　R４年度同意等額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</si>
  <si>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B5831</t>
  </si>
  <si>
    <t>港湾事業に係る地方債（公債費で算入されているものを除く）　R５年度同意等額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</si>
  <si>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B5832</t>
  </si>
  <si>
    <t>漁業事業に係る地方債（公債費で算入されているものを除く）　R５年度同意等額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</si>
  <si>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都市計画費</t>
    <rPh sb="0" eb="2">
      <t>トシ</t>
    </rPh>
    <rPh sb="2" eb="4">
      <t>ケイカク</t>
    </rPh>
    <rPh sb="4" eb="5">
      <t>ヒ</t>
    </rPh>
    <phoneticPr fontId="3"/>
  </si>
  <si>
    <t>B4365</t>
    <phoneticPr fontId="3"/>
  </si>
  <si>
    <t>地下高速鉄道建設事業等（補助金債元利償還分）　13年度同意等額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</si>
  <si>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B4710</t>
    <phoneticPr fontId="3"/>
  </si>
  <si>
    <t>地下高速鉄道建設事業等（補助金債元利償還分）　14年度同意等額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</si>
  <si>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B4735</t>
    <phoneticPr fontId="3"/>
  </si>
  <si>
    <t>地下高速鉄道建設事業等（補助金債元利償還分）　15年度同意等額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</si>
  <si>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B4912</t>
    <phoneticPr fontId="3"/>
  </si>
  <si>
    <t>地下高速鉄道建設事業等（補助金債元利償還分）　16年度同意等額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</si>
  <si>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B7443</t>
    <phoneticPr fontId="3"/>
  </si>
  <si>
    <t>地下高速鉄道建設事業等（補助金債元利償還分）　17年度同意等額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</si>
  <si>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B7769</t>
    <phoneticPr fontId="3"/>
  </si>
  <si>
    <t>地下高速鉄道建設事業等（補助金債元利償還分）　18年度同意等額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</si>
  <si>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B8411</t>
    <phoneticPr fontId="3"/>
  </si>
  <si>
    <t>地下高速鉄道建設事業等（補助金債元利償還分）　19年度同意等額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</si>
  <si>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B8808</t>
    <phoneticPr fontId="3"/>
  </si>
  <si>
    <t>地下高速鉄道建設事業等（補助金債元利償還分）　20年度同意等額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</si>
  <si>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B9252</t>
    <phoneticPr fontId="3"/>
  </si>
  <si>
    <t>地下高速鉄道建設事業等（補助金債元利償還分）　21年度同意等額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</si>
  <si>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B9567</t>
    <phoneticPr fontId="3"/>
  </si>
  <si>
    <t>地下高速鉄道建設事業等（補助金債元利償還分）　22年度同意等額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</si>
  <si>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B9893</t>
    <phoneticPr fontId="3"/>
  </si>
  <si>
    <t>地下高速鉄道建設事業等（補助金債元利償還分）　23年度同意等額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</si>
  <si>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B0331</t>
    <phoneticPr fontId="3"/>
  </si>
  <si>
    <t>地下高速鉄道建設事業等（補助金債元利償還分）　24年度同意等額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</si>
  <si>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B0639</t>
    <phoneticPr fontId="3"/>
  </si>
  <si>
    <t>地下高速鉄道建設事業等（補助金債元利償還分）　25年度同意等額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</si>
  <si>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B1172</t>
    <phoneticPr fontId="3"/>
  </si>
  <si>
    <t>地下高速鉄道建設事業等（補助金債元利償還分）　26年度同意等額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</si>
  <si>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B2444</t>
    <phoneticPr fontId="3"/>
  </si>
  <si>
    <t>地下高速鉄道建設事業等（補助金債元利償還分）　27年度同意等額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</si>
  <si>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B2542</t>
    <phoneticPr fontId="3"/>
  </si>
  <si>
    <t>地下高速鉄道建設事業等（補助金債元利償還分）　28年度同意等額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</si>
  <si>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B2968</t>
    <phoneticPr fontId="3"/>
  </si>
  <si>
    <t>地下高速鉄道建設事業等（補助金債元利償還分）　29年度同意等額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</si>
  <si>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B2986</t>
  </si>
  <si>
    <t>地下高速鉄道建設事業等（補助金債元利償還分）　30年度同意等額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</si>
  <si>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B3637</t>
    <phoneticPr fontId="3"/>
  </si>
  <si>
    <t>地下高速鉄道建設事業等（補助金債元利償還分）　R元年度同意等額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4" eb="25">
      <t>ガン</t>
    </rPh>
    <rPh sb="25" eb="27">
      <t>ネンド</t>
    </rPh>
    <rPh sb="27" eb="29">
      <t>ドウイ</t>
    </rPh>
    <rPh sb="29" eb="31">
      <t>トウガク</t>
    </rPh>
    <phoneticPr fontId="3"/>
  </si>
  <si>
    <t>B5035</t>
  </si>
  <si>
    <t>地下高速鉄道建設事業等（補助金債元利償還分）　R2年度同意等額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</si>
  <si>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B5317</t>
    <phoneticPr fontId="3"/>
  </si>
  <si>
    <t>地下高速鉄道建設事業等（補助金債元利償還分）　R3年度同意等額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</si>
  <si>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B5600</t>
  </si>
  <si>
    <t>地下高速鉄道建設事業等（補助金債元利償還分）　R4年度同意等額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</si>
  <si>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B5833</t>
  </si>
  <si>
    <t>地下高速鉄道建設事業等（補助金債元利償還分）　R5年度同意等額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</si>
  <si>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B2445</t>
    <phoneticPr fontId="3"/>
  </si>
  <si>
    <t>地下鉄事業再特例債（27年度以降同意等分）　27年度同意等額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</si>
  <si>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B2543</t>
    <phoneticPr fontId="3"/>
  </si>
  <si>
    <r>
      <t>地下鉄事業再特例債（27年度以降同意等分）　28年度同意等額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</si>
  <si>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B2969</t>
    <phoneticPr fontId="3"/>
  </si>
  <si>
    <r>
      <t>地下鉄事業再特例債（27年度以降同意等分）　29年度同意等額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</si>
  <si>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B2987</t>
  </si>
  <si>
    <r>
      <t>地下鉄事業再特例債（27年度以降同意等分）　30年度同意等額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</si>
  <si>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B3638</t>
    <phoneticPr fontId="3"/>
  </si>
  <si>
    <t>地下鉄事業再特例債（27年度以降同意等分）　R元年度同意等額</t>
    <rPh sb="0" eb="3">
      <t>チカテツ</t>
    </rPh>
    <rPh sb="3" eb="5">
      <t>ジギョウ</t>
    </rPh>
    <rPh sb="5" eb="6">
      <t>サイ</t>
    </rPh>
    <rPh sb="6" eb="9">
      <t>トクレイサイ</t>
    </rPh>
    <rPh sb="12" eb="14">
      <t>ネンド</t>
    </rPh>
    <rPh sb="14" eb="16">
      <t>イコウ</t>
    </rPh>
    <rPh sb="16" eb="18">
      <t>ドウイ</t>
    </rPh>
    <rPh sb="18" eb="20">
      <t>トウブン</t>
    </rPh>
    <rPh sb="23" eb="24">
      <t>ガン</t>
    </rPh>
    <rPh sb="24" eb="26">
      <t>ネンド</t>
    </rPh>
    <rPh sb="26" eb="28">
      <t>ドウイ</t>
    </rPh>
    <rPh sb="28" eb="30">
      <t>トウガク</t>
    </rPh>
    <phoneticPr fontId="3"/>
  </si>
  <si>
    <t>B5036</t>
  </si>
  <si>
    <t>地下鉄事業再特例債（27年度以降同意等分）　R2年度同意等額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</si>
  <si>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B5318</t>
    <phoneticPr fontId="3"/>
  </si>
  <si>
    <t>地下鉄事業再特例債（27年度以降同意等分）　R3年度同意等額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</si>
  <si>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B5601</t>
  </si>
  <si>
    <t>地下鉄事業再特例債（27年度以降同意等分）　R4年度同意等額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</si>
  <si>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B5834</t>
  </si>
  <si>
    <t>地下鉄事業再々特例債　R5年度同意等額</t>
    <rPh sb="0" eb="3">
      <t>チカテツ</t>
    </rPh>
    <rPh sb="3" eb="5">
      <t>ジギョウ</t>
    </rPh>
    <rPh sb="5" eb="7">
      <t>サイサイ</t>
    </rPh>
    <rPh sb="7" eb="10">
      <t>トクレイサイ</t>
    </rPh>
    <rPh sb="13" eb="15">
      <t>ネンド</t>
    </rPh>
    <rPh sb="15" eb="17">
      <t>ドウイ</t>
    </rPh>
    <rPh sb="17" eb="19">
      <t>トウガク</t>
    </rPh>
    <phoneticPr fontId="3"/>
  </si>
  <si>
    <t>B4136</t>
    <phoneticPr fontId="3"/>
  </si>
  <si>
    <t>地下鉄事業出資債　12年度同意等額</t>
    <rPh sb="0" eb="3">
      <t>チカテツ</t>
    </rPh>
    <rPh sb="3" eb="5">
      <t>ジギョウ</t>
    </rPh>
    <rPh sb="5" eb="8">
      <t>シュッシサイ</t>
    </rPh>
    <rPh sb="11" eb="13">
      <t>ネンド</t>
    </rPh>
    <rPh sb="13" eb="15">
      <t>ドウイ</t>
    </rPh>
    <rPh sb="15" eb="17">
      <t>トウガク</t>
    </rPh>
    <phoneticPr fontId="3"/>
  </si>
  <si>
    <t>B4366</t>
    <phoneticPr fontId="3"/>
  </si>
  <si>
    <t>地下鉄事業出資債　13年度同意等額</t>
    <rPh sb="0" eb="3">
      <t>チカテツ</t>
    </rPh>
    <rPh sb="3" eb="5">
      <t>ジギョウ</t>
    </rPh>
    <rPh sb="5" eb="8">
      <t>シュッシサイ</t>
    </rPh>
    <rPh sb="11" eb="13">
      <t>ネンド</t>
    </rPh>
    <rPh sb="13" eb="15">
      <t>ドウイ</t>
    </rPh>
    <rPh sb="15" eb="17">
      <t>トウガク</t>
    </rPh>
    <phoneticPr fontId="3"/>
  </si>
  <si>
    <t>B4559</t>
    <phoneticPr fontId="3"/>
  </si>
  <si>
    <t>地下鉄事業出資債　14年度同意等額</t>
    <rPh sb="0" eb="3">
      <t>チカテツ</t>
    </rPh>
    <rPh sb="3" eb="5">
      <t>ジギョウ</t>
    </rPh>
    <rPh sb="5" eb="8">
      <t>シュッシサイ</t>
    </rPh>
    <rPh sb="11" eb="13">
      <t>ネンド</t>
    </rPh>
    <rPh sb="13" eb="15">
      <t>ドウイ</t>
    </rPh>
    <rPh sb="15" eb="17">
      <t>トウガク</t>
    </rPh>
    <phoneticPr fontId="3"/>
  </si>
  <si>
    <t>B4736</t>
    <phoneticPr fontId="3"/>
  </si>
  <si>
    <t>地下鉄事業出資債　15年度同意等額</t>
    <rPh sb="0" eb="3">
      <t>チカテツ</t>
    </rPh>
    <rPh sb="3" eb="5">
      <t>ジギョウ</t>
    </rPh>
    <rPh sb="5" eb="8">
      <t>シュッシサイ</t>
    </rPh>
    <rPh sb="11" eb="13">
      <t>ネンド</t>
    </rPh>
    <rPh sb="13" eb="15">
      <t>ドウイ</t>
    </rPh>
    <rPh sb="15" eb="17">
      <t>トウガク</t>
    </rPh>
    <phoneticPr fontId="3"/>
  </si>
  <si>
    <t>B4913</t>
    <phoneticPr fontId="3"/>
  </si>
  <si>
    <t>地下鉄事業出資債　16年度同意等額</t>
    <rPh sb="0" eb="3">
      <t>チカテツ</t>
    </rPh>
    <rPh sb="3" eb="5">
      <t>ジギョウ</t>
    </rPh>
    <rPh sb="5" eb="8">
      <t>シュッシサイ</t>
    </rPh>
    <rPh sb="11" eb="13">
      <t>ネンド</t>
    </rPh>
    <rPh sb="13" eb="15">
      <t>ドウイ</t>
    </rPh>
    <rPh sb="15" eb="17">
      <t>トウガク</t>
    </rPh>
    <phoneticPr fontId="3"/>
  </si>
  <si>
    <t>B7444</t>
    <phoneticPr fontId="3"/>
  </si>
  <si>
    <t>地下鉄事業出資債　17年度同意等額</t>
    <rPh sb="0" eb="3">
      <t>チカテツ</t>
    </rPh>
    <rPh sb="3" eb="5">
      <t>ジギョウ</t>
    </rPh>
    <rPh sb="5" eb="8">
      <t>シュッシサイ</t>
    </rPh>
    <rPh sb="11" eb="13">
      <t>ネンド</t>
    </rPh>
    <rPh sb="13" eb="15">
      <t>ドウイ</t>
    </rPh>
    <rPh sb="15" eb="17">
      <t>トウガク</t>
    </rPh>
    <phoneticPr fontId="3"/>
  </si>
  <si>
    <t>B7770</t>
    <phoneticPr fontId="3"/>
  </si>
  <si>
    <t>地下鉄事業出資債　18年度同意等額</t>
    <rPh sb="0" eb="3">
      <t>チカテツ</t>
    </rPh>
    <rPh sb="3" eb="5">
      <t>ジギョウ</t>
    </rPh>
    <rPh sb="5" eb="8">
      <t>シュッシサイ</t>
    </rPh>
    <rPh sb="11" eb="13">
      <t>ネンド</t>
    </rPh>
    <rPh sb="13" eb="15">
      <t>ドウイ</t>
    </rPh>
    <rPh sb="15" eb="17">
      <t>トウガク</t>
    </rPh>
    <phoneticPr fontId="3"/>
  </si>
  <si>
    <t>B8412</t>
    <phoneticPr fontId="3"/>
  </si>
  <si>
    <t>地下鉄事業出資債　19年度同意等額</t>
    <rPh sb="0" eb="3">
      <t>チカテツ</t>
    </rPh>
    <rPh sb="3" eb="5">
      <t>ジギョウ</t>
    </rPh>
    <rPh sb="5" eb="8">
      <t>シュッシサイ</t>
    </rPh>
    <rPh sb="11" eb="13">
      <t>ネンド</t>
    </rPh>
    <rPh sb="13" eb="15">
      <t>ドウイ</t>
    </rPh>
    <rPh sb="15" eb="17">
      <t>トウガク</t>
    </rPh>
    <phoneticPr fontId="3"/>
  </si>
  <si>
    <t>B8809</t>
    <phoneticPr fontId="3"/>
  </si>
  <si>
    <t>地下鉄事業出資債　20年度同意等額</t>
    <rPh sb="0" eb="3">
      <t>チカテツ</t>
    </rPh>
    <rPh sb="3" eb="5">
      <t>ジギョウ</t>
    </rPh>
    <rPh sb="5" eb="8">
      <t>シュッシサイ</t>
    </rPh>
    <rPh sb="11" eb="13">
      <t>ネンド</t>
    </rPh>
    <rPh sb="13" eb="15">
      <t>ドウイ</t>
    </rPh>
    <rPh sb="15" eb="17">
      <t>トウガク</t>
    </rPh>
    <phoneticPr fontId="3"/>
  </si>
  <si>
    <t>B9253</t>
    <phoneticPr fontId="3"/>
  </si>
  <si>
    <t>地下鉄事業出資債　21年度同意等額</t>
    <rPh sb="0" eb="3">
      <t>チカテツ</t>
    </rPh>
    <rPh sb="3" eb="5">
      <t>ジギョウ</t>
    </rPh>
    <rPh sb="5" eb="8">
      <t>シュッシサイ</t>
    </rPh>
    <rPh sb="11" eb="13">
      <t>ネンド</t>
    </rPh>
    <rPh sb="13" eb="15">
      <t>ドウイ</t>
    </rPh>
    <rPh sb="15" eb="17">
      <t>トウガク</t>
    </rPh>
    <phoneticPr fontId="3"/>
  </si>
  <si>
    <t>B9568</t>
    <phoneticPr fontId="3"/>
  </si>
  <si>
    <t>地下鉄事業出資債　22年度同意等額</t>
    <rPh sb="0" eb="3">
      <t>チカテツ</t>
    </rPh>
    <rPh sb="3" eb="5">
      <t>ジギョウ</t>
    </rPh>
    <rPh sb="5" eb="8">
      <t>シュッシサイ</t>
    </rPh>
    <rPh sb="11" eb="13">
      <t>ネンド</t>
    </rPh>
    <rPh sb="13" eb="15">
      <t>ドウイ</t>
    </rPh>
    <rPh sb="15" eb="17">
      <t>トウガク</t>
    </rPh>
    <phoneticPr fontId="3"/>
  </si>
  <si>
    <t>B9894</t>
    <phoneticPr fontId="3"/>
  </si>
  <si>
    <t>地下鉄事業出資債　23年度同意等額</t>
    <rPh sb="0" eb="3">
      <t>チカテツ</t>
    </rPh>
    <rPh sb="3" eb="5">
      <t>ジギョウ</t>
    </rPh>
    <rPh sb="5" eb="8">
      <t>シュッシサイ</t>
    </rPh>
    <rPh sb="11" eb="13">
      <t>ネンド</t>
    </rPh>
    <rPh sb="13" eb="15">
      <t>ドウイ</t>
    </rPh>
    <rPh sb="15" eb="17">
      <t>トウガク</t>
    </rPh>
    <phoneticPr fontId="3"/>
  </si>
  <si>
    <t>B0333</t>
    <phoneticPr fontId="3"/>
  </si>
  <si>
    <t>地下鉄事業出資債　24年度同意等額</t>
    <rPh sb="0" eb="3">
      <t>チカテツ</t>
    </rPh>
    <rPh sb="3" eb="5">
      <t>ジギョウ</t>
    </rPh>
    <rPh sb="5" eb="8">
      <t>シュッシサイ</t>
    </rPh>
    <rPh sb="11" eb="13">
      <t>ネンド</t>
    </rPh>
    <rPh sb="13" eb="15">
      <t>ドウイ</t>
    </rPh>
    <rPh sb="15" eb="17">
      <t>トウガク</t>
    </rPh>
    <phoneticPr fontId="3"/>
  </si>
  <si>
    <t>B0640</t>
    <phoneticPr fontId="3"/>
  </si>
  <si>
    <t>地下鉄事業出資債　25年度同意等額</t>
    <rPh sb="0" eb="3">
      <t>チカテツ</t>
    </rPh>
    <rPh sb="3" eb="5">
      <t>ジギョウ</t>
    </rPh>
    <rPh sb="5" eb="8">
      <t>シュッシサイ</t>
    </rPh>
    <rPh sb="11" eb="13">
      <t>ネンド</t>
    </rPh>
    <rPh sb="13" eb="15">
      <t>ドウイ</t>
    </rPh>
    <rPh sb="15" eb="17">
      <t>トウガク</t>
    </rPh>
    <phoneticPr fontId="3"/>
  </si>
  <si>
    <t>B1176</t>
    <phoneticPr fontId="3"/>
  </si>
  <si>
    <t>地下鉄事業出資債　26年度同意等額</t>
    <rPh sb="0" eb="3">
      <t>チカテツ</t>
    </rPh>
    <rPh sb="3" eb="5">
      <t>ジギョウ</t>
    </rPh>
    <rPh sb="5" eb="8">
      <t>シュッシサイ</t>
    </rPh>
    <rPh sb="11" eb="13">
      <t>ネンド</t>
    </rPh>
    <rPh sb="13" eb="15">
      <t>ドウイ</t>
    </rPh>
    <rPh sb="15" eb="17">
      <t>トウガク</t>
    </rPh>
    <phoneticPr fontId="3"/>
  </si>
  <si>
    <t>B2446</t>
    <phoneticPr fontId="3"/>
  </si>
  <si>
    <t>地下鉄事業出資債　27年度同意等額</t>
    <rPh sb="0" eb="3">
      <t>チカテツ</t>
    </rPh>
    <rPh sb="3" eb="5">
      <t>ジギョウ</t>
    </rPh>
    <rPh sb="5" eb="8">
      <t>シュッシサイ</t>
    </rPh>
    <rPh sb="11" eb="13">
      <t>ネンド</t>
    </rPh>
    <rPh sb="13" eb="15">
      <t>ドウイ</t>
    </rPh>
    <rPh sb="15" eb="17">
      <t>トウガク</t>
    </rPh>
    <phoneticPr fontId="3"/>
  </si>
  <si>
    <t>B2544</t>
    <phoneticPr fontId="3"/>
  </si>
  <si>
    <t>地下鉄事業出資債　28年度同意等額</t>
    <rPh sb="0" eb="3">
      <t>チカテツ</t>
    </rPh>
    <rPh sb="3" eb="5">
      <t>ジギョウ</t>
    </rPh>
    <rPh sb="5" eb="8">
      <t>シュッシサイ</t>
    </rPh>
    <rPh sb="11" eb="13">
      <t>ネンド</t>
    </rPh>
    <rPh sb="13" eb="15">
      <t>ドウイ</t>
    </rPh>
    <rPh sb="15" eb="17">
      <t>トウガク</t>
    </rPh>
    <phoneticPr fontId="3"/>
  </si>
  <si>
    <t>B2970</t>
    <phoneticPr fontId="3"/>
  </si>
  <si>
    <t>地下鉄事業出資債　29年度同意等額</t>
    <rPh sb="0" eb="3">
      <t>チカテツ</t>
    </rPh>
    <rPh sb="3" eb="5">
      <t>ジギョウ</t>
    </rPh>
    <rPh sb="5" eb="8">
      <t>シュッシサイ</t>
    </rPh>
    <rPh sb="11" eb="13">
      <t>ネンド</t>
    </rPh>
    <rPh sb="13" eb="15">
      <t>ドウイ</t>
    </rPh>
    <rPh sb="15" eb="17">
      <t>トウガク</t>
    </rPh>
    <phoneticPr fontId="3"/>
  </si>
  <si>
    <t>B2988</t>
  </si>
  <si>
    <t>地下鉄事業出資債　30年度同意等額</t>
    <rPh sb="0" eb="3">
      <t>チカテツ</t>
    </rPh>
    <rPh sb="3" eb="5">
      <t>ジギョウ</t>
    </rPh>
    <rPh sb="5" eb="8">
      <t>シュッシサイ</t>
    </rPh>
    <rPh sb="11" eb="13">
      <t>ネンド</t>
    </rPh>
    <rPh sb="13" eb="15">
      <t>ドウイ</t>
    </rPh>
    <rPh sb="15" eb="17">
      <t>トウガク</t>
    </rPh>
    <phoneticPr fontId="3"/>
  </si>
  <si>
    <t>B3639</t>
    <phoneticPr fontId="3"/>
  </si>
  <si>
    <t>地下鉄事業出資債　R元年度同意等額</t>
    <rPh sb="0" eb="3">
      <t>チカテツ</t>
    </rPh>
    <rPh sb="3" eb="5">
      <t>ジギョウ</t>
    </rPh>
    <rPh sb="5" eb="8">
      <t>シュッシサイ</t>
    </rPh>
    <rPh sb="10" eb="11">
      <t>ガン</t>
    </rPh>
    <rPh sb="11" eb="13">
      <t>ネンド</t>
    </rPh>
    <rPh sb="13" eb="15">
      <t>ドウイ</t>
    </rPh>
    <rPh sb="15" eb="17">
      <t>トウガク</t>
    </rPh>
    <phoneticPr fontId="3"/>
  </si>
  <si>
    <t>B5037</t>
  </si>
  <si>
    <t>地下鉄事業出資債　R2年度同意等額</t>
    <rPh sb="0" eb="3">
      <t>チカテツ</t>
    </rPh>
    <rPh sb="3" eb="5">
      <t>ジギョウ</t>
    </rPh>
    <rPh sb="5" eb="8">
      <t>シュッシサイ</t>
    </rPh>
    <rPh sb="11" eb="13">
      <t>ネンド</t>
    </rPh>
    <rPh sb="13" eb="15">
      <t>ドウイ</t>
    </rPh>
    <rPh sb="15" eb="17">
      <t>トウガク</t>
    </rPh>
    <phoneticPr fontId="3"/>
  </si>
  <si>
    <t>B5319</t>
    <phoneticPr fontId="3"/>
  </si>
  <si>
    <t>地下鉄事業出資債　R3年度同意等額</t>
    <rPh sb="0" eb="3">
      <t>チカテツ</t>
    </rPh>
    <rPh sb="3" eb="5">
      <t>ジギョウ</t>
    </rPh>
    <rPh sb="5" eb="8">
      <t>シュッシサイ</t>
    </rPh>
    <rPh sb="11" eb="13">
      <t>ネンド</t>
    </rPh>
    <rPh sb="13" eb="15">
      <t>ドウイ</t>
    </rPh>
    <rPh sb="15" eb="17">
      <t>トウガク</t>
    </rPh>
    <phoneticPr fontId="3"/>
  </si>
  <si>
    <t>B5602</t>
  </si>
  <si>
    <t>地下鉄事業出資債　R4年度同意等額</t>
    <rPh sb="0" eb="3">
      <t>チカテツ</t>
    </rPh>
    <rPh sb="3" eb="5">
      <t>ジギョウ</t>
    </rPh>
    <rPh sb="5" eb="8">
      <t>シュッシサイ</t>
    </rPh>
    <rPh sb="11" eb="13">
      <t>ネンド</t>
    </rPh>
    <rPh sb="13" eb="15">
      <t>ドウイ</t>
    </rPh>
    <rPh sb="15" eb="17">
      <t>トウガク</t>
    </rPh>
    <phoneticPr fontId="3"/>
  </si>
  <si>
    <t>B5835</t>
  </si>
  <si>
    <t>地下鉄事業出資債　R5年度同意等額</t>
    <rPh sb="0" eb="3">
      <t>チカテツ</t>
    </rPh>
    <rPh sb="3" eb="5">
      <t>ジギョウ</t>
    </rPh>
    <rPh sb="5" eb="8">
      <t>シュッシサイ</t>
    </rPh>
    <rPh sb="11" eb="13">
      <t>ネンド</t>
    </rPh>
    <rPh sb="13" eb="15">
      <t>ドウイ</t>
    </rPh>
    <rPh sb="15" eb="17">
      <t>トウガク</t>
    </rPh>
    <phoneticPr fontId="3"/>
  </si>
  <si>
    <t>B4138</t>
    <phoneticPr fontId="3"/>
  </si>
  <si>
    <t>地下鉄緊急整備事業企業債（特別分）　12年度同意等額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</si>
  <si>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B4367</t>
    <phoneticPr fontId="3"/>
  </si>
  <si>
    <t>地下鉄緊急整備事業企業債（特別分）　13年度同意等額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</si>
  <si>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B4560</t>
    <phoneticPr fontId="3"/>
  </si>
  <si>
    <t>地下鉄緊急整備事業企業債（特別分）　14年度同意等額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</si>
  <si>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B4737</t>
    <phoneticPr fontId="3"/>
  </si>
  <si>
    <t>地下鉄緊急整備事業企業債（特別分）　15年度同意等額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</si>
  <si>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B4914</t>
    <phoneticPr fontId="3"/>
  </si>
  <si>
    <t>地下鉄緊急整備事業企業債（特別分）　16年度同意等額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</si>
  <si>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B7445</t>
    <phoneticPr fontId="3"/>
  </si>
  <si>
    <t>地下鉄緊急整備事業企業債（特別分）　17年度同意等額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</si>
  <si>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B7771</t>
    <phoneticPr fontId="3"/>
  </si>
  <si>
    <t>地下鉄緊急整備事業企業債（特別分）　18年度同意等額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</si>
  <si>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B8413</t>
    <phoneticPr fontId="3"/>
  </si>
  <si>
    <t>地下鉄緊急整備事業企業債（特別分）　19年度同意等額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</si>
  <si>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B8810</t>
    <phoneticPr fontId="3"/>
  </si>
  <si>
    <t>地下鉄緊急整備事業企業債（特別分）　20年度同意等額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</si>
  <si>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B9254</t>
    <phoneticPr fontId="3"/>
  </si>
  <si>
    <t>地下鉄緊急整備事業企業債（特別分）　21年度同意等額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</si>
  <si>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B9569</t>
    <phoneticPr fontId="3"/>
  </si>
  <si>
    <t>地下鉄緊急整備事業企業債（特別分）　22年度同意等額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</si>
  <si>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B4139</t>
    <phoneticPr fontId="3"/>
  </si>
  <si>
    <t>地下鉄緊急整備事業出資債（地方単独整備区間分）　12年度同意等額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</si>
  <si>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B4368</t>
    <phoneticPr fontId="3"/>
  </si>
  <si>
    <t>地下鉄緊急整備事業出資債（地方単独整備区間分）　13年度同意等額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</si>
  <si>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B4561</t>
    <phoneticPr fontId="3"/>
  </si>
  <si>
    <t>地下鉄緊急整備事業出資債（地方単独整備区間分）　14年度同意等額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</si>
  <si>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B4738</t>
    <phoneticPr fontId="3"/>
  </si>
  <si>
    <t>地下鉄緊急整備事業出資債（地方単独整備区間分）　15年度同意等額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</si>
  <si>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B4915</t>
    <phoneticPr fontId="3"/>
  </si>
  <si>
    <t>地下鉄緊急整備事業出資債（地方単独整備区間分）　16年度同意等額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</si>
  <si>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B7446</t>
    <phoneticPr fontId="3"/>
  </si>
  <si>
    <t>地下鉄緊急整備事業出資債（地方単独整備区間分）　17年度同意等額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</si>
  <si>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B7772</t>
    <phoneticPr fontId="3"/>
  </si>
  <si>
    <t>地下鉄緊急整備事業出資債（地方単独整備区間分）　18年度同意等額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</si>
  <si>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B8414</t>
    <phoneticPr fontId="3"/>
  </si>
  <si>
    <t>地下鉄緊急整備事業出資債（地方単独整備区間分）　19年度同意等額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</si>
  <si>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B8811</t>
    <phoneticPr fontId="3"/>
  </si>
  <si>
    <t>地下鉄緊急整備事業出資債（地方単独整備区間分）　20年度同意等額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</si>
  <si>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B9255</t>
    <phoneticPr fontId="3"/>
  </si>
  <si>
    <t>地下鉄緊急整備事業出資債（地方単独整備区間分）　21年度同意等額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</si>
  <si>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B9570</t>
    <phoneticPr fontId="3"/>
  </si>
  <si>
    <t>地下鉄緊急整備事業出資債（地方単独整備区間分）　22年度同意等額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</si>
  <si>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B4140</t>
    <phoneticPr fontId="3"/>
  </si>
  <si>
    <t>地下鉄輸送力増強等事業出資債　12年度同意等額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</si>
  <si>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B4369</t>
    <phoneticPr fontId="3"/>
  </si>
  <si>
    <t>地下鉄輸送力増強等事業出資債　13年度同意等額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</si>
  <si>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B4370</t>
    <phoneticPr fontId="3"/>
  </si>
  <si>
    <t>地下鉄緊急改良事業出資債　13年度同意等額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</si>
  <si>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B4563</t>
    <phoneticPr fontId="3"/>
  </si>
  <si>
    <t>地下鉄緊急改良事業出資債　14年度同意等額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</si>
  <si>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B4739</t>
    <phoneticPr fontId="3"/>
  </si>
  <si>
    <t>地下鉄緊急改良事業出資債　15年度同意等額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</si>
  <si>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B7208</t>
    <phoneticPr fontId="3"/>
  </si>
  <si>
    <t>地下鉄緊急改良事業出資債　16年度同意等額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</si>
  <si>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B7450</t>
    <phoneticPr fontId="3"/>
  </si>
  <si>
    <t>地下鉄緊急改良事業出資債　17年度同意等額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</si>
  <si>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B4916</t>
    <phoneticPr fontId="3"/>
  </si>
  <si>
    <t>地下鉄安全性向上対策事業出資債　16年度同意等額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</si>
  <si>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B7447</t>
    <phoneticPr fontId="3"/>
  </si>
  <si>
    <t>地下鉄安全性向上対策事業出資債　17年度同意等額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</si>
  <si>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B7773</t>
    <phoneticPr fontId="3"/>
  </si>
  <si>
    <t>地下鉄等防災・安全対策事業出資債　18年度同意等額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</si>
  <si>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B8416</t>
    <phoneticPr fontId="3"/>
  </si>
  <si>
    <t>地下鉄等防災・安全対策事業出資債　19年度同意等額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</si>
  <si>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B8812</t>
    <phoneticPr fontId="3"/>
  </si>
  <si>
    <t>地下鉄等防災・安全対策事業出資債　20年度同意等額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</si>
  <si>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B9256</t>
    <phoneticPr fontId="3"/>
  </si>
  <si>
    <t>地下鉄等防災・安全対策事業出資債　21年度同意等額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</si>
  <si>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B9571</t>
    <phoneticPr fontId="3"/>
  </si>
  <si>
    <t>地下鉄等防災・安全対策事業出資債　22年度同意等額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</si>
  <si>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B9895</t>
    <phoneticPr fontId="3"/>
  </si>
  <si>
    <t>地下鉄等防災・安全対策事業出資債　23年度同意等額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</si>
  <si>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B0334</t>
    <phoneticPr fontId="3"/>
  </si>
  <si>
    <t>地下鉄等防災・安全対策事業出資債　24年度同意等額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</si>
  <si>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B0641</t>
    <phoneticPr fontId="3"/>
  </si>
  <si>
    <t>地下鉄等防災・安全対策事業出資債　25年度同意等額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</si>
  <si>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B1177</t>
    <phoneticPr fontId="3"/>
  </si>
  <si>
    <t>地下鉄等防災・安全対策事業出資債　26年度同意等額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</si>
  <si>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B2447</t>
    <phoneticPr fontId="3"/>
  </si>
  <si>
    <t>地下鉄等防災・安全対策事業出資債　27年度同意等額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</si>
  <si>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B2545</t>
    <phoneticPr fontId="3"/>
  </si>
  <si>
    <t>地下鉄等防災・安全対策事業出資債　28年度同意等額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</si>
  <si>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B2971</t>
    <phoneticPr fontId="3"/>
  </si>
  <si>
    <t>地下鉄等防災・安全対策事業出資債　29年度同意等額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</si>
  <si>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B2989</t>
  </si>
  <si>
    <t>地下鉄等防災・安全対策事業出資債　30年度同意等額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</si>
  <si>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B3640</t>
    <phoneticPr fontId="3"/>
  </si>
  <si>
    <t>地下鉄等防災・安全対策事業出資債　R元年度同意等額</t>
    <rPh sb="0" eb="3">
      <t>チカテツ</t>
    </rPh>
    <rPh sb="3" eb="4">
      <t>トウ</t>
    </rPh>
    <rPh sb="4" eb="6">
      <t>ボウサイ</t>
    </rPh>
    <rPh sb="7" eb="9">
      <t>アンゼン</t>
    </rPh>
    <rPh sb="9" eb="11">
      <t>タイサク</t>
    </rPh>
    <rPh sb="11" eb="13">
      <t>ジギョウ</t>
    </rPh>
    <rPh sb="13" eb="16">
      <t>シュッシサイ</t>
    </rPh>
    <rPh sb="18" eb="19">
      <t>ガン</t>
    </rPh>
    <rPh sb="19" eb="21">
      <t>ネンド</t>
    </rPh>
    <rPh sb="21" eb="23">
      <t>ドウイ</t>
    </rPh>
    <rPh sb="23" eb="25">
      <t>トウガク</t>
    </rPh>
    <phoneticPr fontId="3"/>
  </si>
  <si>
    <t>B5038</t>
  </si>
  <si>
    <t>地下鉄等防災・安全対策事業出資債　R2年度同意等額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</si>
  <si>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B5320</t>
    <phoneticPr fontId="3"/>
  </si>
  <si>
    <t>地下鉄等防災・安全対策事業出資債　R3年度同意等額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</si>
  <si>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B5603</t>
  </si>
  <si>
    <t>地下鉄等防災・安全対策事業出資債　R4年度同意等額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</si>
  <si>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B5836</t>
  </si>
  <si>
    <t>地下鉄等防災・安全対策事業出資債　R5年度同意等額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</si>
  <si>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B4137</t>
  </si>
  <si>
    <t>ニュータウン鉄道出資債　12年度同意等額</t>
    <rPh sb="6" eb="8">
      <t>テツドウ</t>
    </rPh>
    <rPh sb="8" eb="11">
      <t>シュッシサイ</t>
    </rPh>
    <rPh sb="14" eb="16">
      <t>ネンド</t>
    </rPh>
    <rPh sb="16" eb="18">
      <t>ドウイ</t>
    </rPh>
    <rPh sb="18" eb="20">
      <t>トウガク</t>
    </rPh>
    <phoneticPr fontId="3"/>
  </si>
  <si>
    <t>B4371</t>
  </si>
  <si>
    <t>ニュータウン鉄道出資債　13年度同意等額</t>
    <rPh sb="6" eb="8">
      <t>テツドウ</t>
    </rPh>
    <rPh sb="8" eb="11">
      <t>シュッシサイ</t>
    </rPh>
    <rPh sb="14" eb="16">
      <t>ネンド</t>
    </rPh>
    <rPh sb="16" eb="18">
      <t>ドウイ</t>
    </rPh>
    <rPh sb="18" eb="20">
      <t>トウガク</t>
    </rPh>
    <phoneticPr fontId="3"/>
  </si>
  <si>
    <t>B4564</t>
  </si>
  <si>
    <t>ニュータウン鉄道出資債　14年度同意等額</t>
    <rPh sb="6" eb="8">
      <t>テツドウ</t>
    </rPh>
    <rPh sb="8" eb="11">
      <t>シュッシサイ</t>
    </rPh>
    <rPh sb="14" eb="16">
      <t>ネンド</t>
    </rPh>
    <rPh sb="16" eb="18">
      <t>ドウイ</t>
    </rPh>
    <rPh sb="18" eb="20">
      <t>トウガク</t>
    </rPh>
    <phoneticPr fontId="3"/>
  </si>
  <si>
    <t>B4740</t>
    <phoneticPr fontId="3"/>
  </si>
  <si>
    <t>ニュータウン鉄道出資債　15年度同意等額</t>
    <rPh sb="6" eb="8">
      <t>テツドウ</t>
    </rPh>
    <rPh sb="8" eb="11">
      <t>シュッシサイ</t>
    </rPh>
    <rPh sb="14" eb="16">
      <t>ネンド</t>
    </rPh>
    <rPh sb="16" eb="18">
      <t>ドウイ</t>
    </rPh>
    <rPh sb="18" eb="20">
      <t>トウガク</t>
    </rPh>
    <phoneticPr fontId="3"/>
  </si>
  <si>
    <t>B4917</t>
    <phoneticPr fontId="3"/>
  </si>
  <si>
    <t>ニュータウン鉄道出資債　16年度同意等額</t>
    <rPh sb="6" eb="8">
      <t>テツドウ</t>
    </rPh>
    <rPh sb="8" eb="11">
      <t>シュッシサイ</t>
    </rPh>
    <rPh sb="14" eb="16">
      <t>ネンド</t>
    </rPh>
    <rPh sb="16" eb="18">
      <t>ドウイ</t>
    </rPh>
    <rPh sb="18" eb="20">
      <t>トウガク</t>
    </rPh>
    <phoneticPr fontId="3"/>
  </si>
  <si>
    <t>B7448</t>
    <phoneticPr fontId="3"/>
  </si>
  <si>
    <t>ニュータウン鉄道出資債　17年度同意等額</t>
    <rPh sb="6" eb="8">
      <t>テツドウ</t>
    </rPh>
    <rPh sb="8" eb="11">
      <t>シュッシサイ</t>
    </rPh>
    <rPh sb="14" eb="16">
      <t>ネンド</t>
    </rPh>
    <rPh sb="16" eb="18">
      <t>ドウイ</t>
    </rPh>
    <rPh sb="18" eb="20">
      <t>トウガク</t>
    </rPh>
    <phoneticPr fontId="3"/>
  </si>
  <si>
    <t>B7774</t>
    <phoneticPr fontId="3"/>
  </si>
  <si>
    <t>ニュータウン鉄道出資債　18年度同意等額</t>
    <rPh sb="6" eb="8">
      <t>テツドウ</t>
    </rPh>
    <rPh sb="8" eb="11">
      <t>シュッシサイ</t>
    </rPh>
    <rPh sb="14" eb="16">
      <t>ネンド</t>
    </rPh>
    <rPh sb="16" eb="18">
      <t>ドウイ</t>
    </rPh>
    <rPh sb="18" eb="20">
      <t>トウガク</t>
    </rPh>
    <phoneticPr fontId="3"/>
  </si>
  <si>
    <t>B8417</t>
    <phoneticPr fontId="3"/>
  </si>
  <si>
    <t>ニュータウン鉄道出資債　19年度同意等額</t>
    <rPh sb="6" eb="8">
      <t>テツドウ</t>
    </rPh>
    <rPh sb="8" eb="11">
      <t>シュッシサイ</t>
    </rPh>
    <rPh sb="14" eb="16">
      <t>ネンド</t>
    </rPh>
    <rPh sb="16" eb="18">
      <t>ドウイ</t>
    </rPh>
    <rPh sb="18" eb="20">
      <t>トウガク</t>
    </rPh>
    <phoneticPr fontId="3"/>
  </si>
  <si>
    <t>B8813</t>
    <phoneticPr fontId="3"/>
  </si>
  <si>
    <t>ニュータウン鉄道出資債　20年度同意等額</t>
    <rPh sb="6" eb="8">
      <t>テツドウ</t>
    </rPh>
    <rPh sb="8" eb="11">
      <t>シュッシサイ</t>
    </rPh>
    <rPh sb="14" eb="16">
      <t>ネンド</t>
    </rPh>
    <rPh sb="16" eb="18">
      <t>ドウイ</t>
    </rPh>
    <rPh sb="18" eb="20">
      <t>トウガク</t>
    </rPh>
    <phoneticPr fontId="3"/>
  </si>
  <si>
    <t>B9257</t>
    <phoneticPr fontId="3"/>
  </si>
  <si>
    <t>ニュータウン鉄道出資債　21年度同意等額</t>
    <rPh sb="6" eb="8">
      <t>テツドウ</t>
    </rPh>
    <rPh sb="8" eb="11">
      <t>シュッシサイ</t>
    </rPh>
    <rPh sb="14" eb="16">
      <t>ネンド</t>
    </rPh>
    <rPh sb="16" eb="18">
      <t>ドウイ</t>
    </rPh>
    <rPh sb="18" eb="20">
      <t>トウガク</t>
    </rPh>
    <phoneticPr fontId="3"/>
  </si>
  <si>
    <t>B9572</t>
    <phoneticPr fontId="3"/>
  </si>
  <si>
    <t>ニュータウン鉄道出資債　22年度同意等額</t>
    <rPh sb="6" eb="8">
      <t>テツドウ</t>
    </rPh>
    <rPh sb="8" eb="11">
      <t>シュッシサイ</t>
    </rPh>
    <rPh sb="14" eb="16">
      <t>ネンド</t>
    </rPh>
    <rPh sb="16" eb="18">
      <t>ドウイ</t>
    </rPh>
    <rPh sb="18" eb="20">
      <t>トウガク</t>
    </rPh>
    <phoneticPr fontId="3"/>
  </si>
  <si>
    <t>B4714</t>
    <phoneticPr fontId="3"/>
  </si>
  <si>
    <t>ニュータウン鉄道建設事業（補助金債元利償還分）　14年度同意等額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</si>
  <si>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B4890</t>
    <phoneticPr fontId="3"/>
  </si>
  <si>
    <t>ニュータウン鉄道建設事業（補助金債元利償還分）　15年度同意等額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</si>
  <si>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B4918</t>
    <phoneticPr fontId="3"/>
  </si>
  <si>
    <t>ニュータウン鉄道建設事業（補助金債元利償還分）　16年度同意等額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</si>
  <si>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B7449</t>
    <phoneticPr fontId="3"/>
  </si>
  <si>
    <t>ニュータウン鉄道建設事業（補助金債元利償還分）　17年度同意等額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</si>
  <si>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B7775</t>
    <phoneticPr fontId="3"/>
  </si>
  <si>
    <t>ニュータウン鉄道建設事業（補助金債元利償還分）　18年度同意等額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</si>
  <si>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B8418</t>
    <phoneticPr fontId="3"/>
  </si>
  <si>
    <t>ニュータウン鉄道建設事業（補助金債元利償還分）　19年度同意等額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</si>
  <si>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B8814</t>
    <phoneticPr fontId="3"/>
  </si>
  <si>
    <t>ニュータウン鉄道建設事業（補助金債元利償還分）　20年度同意等額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</si>
  <si>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B9258</t>
    <phoneticPr fontId="3"/>
  </si>
  <si>
    <t>ニュータウン鉄道建設事業（補助金債元利償還分）　21年度同意等額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</si>
  <si>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B9573</t>
    <phoneticPr fontId="3"/>
  </si>
  <si>
    <t>ニュータウン鉄道建設事業（補助金債元利償還分）　22年度同意等額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</si>
  <si>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B4741</t>
    <phoneticPr fontId="3"/>
  </si>
  <si>
    <t>一般公共事業債（復興特別分・土地区画整理事業及び市街地再開発事業）　15年度同意等額</t>
    <rPh sb="0" eb="2">
      <t>イッパン</t>
    </rPh>
    <rPh sb="2" eb="4">
      <t>コウキョウ</t>
    </rPh>
    <rPh sb="4" eb="7">
      <t>ジギョウサイ</t>
    </rPh>
    <rPh sb="36" eb="38">
      <t>ネンド</t>
    </rPh>
    <rPh sb="38" eb="40">
      <t>ドウイ</t>
    </rPh>
    <rPh sb="40" eb="42">
      <t>トウガク</t>
    </rPh>
    <phoneticPr fontId="3"/>
  </si>
  <si>
    <t>B4919</t>
    <phoneticPr fontId="3"/>
  </si>
  <si>
    <t>一般公共事業債（復興特別分・土地区画整理事業及び市街地再開発事業）　16年度同意等額</t>
    <rPh sb="0" eb="2">
      <t>イッパン</t>
    </rPh>
    <rPh sb="2" eb="4">
      <t>コウキョウ</t>
    </rPh>
    <rPh sb="4" eb="7">
      <t>ジギョウサイ</t>
    </rPh>
    <rPh sb="36" eb="38">
      <t>ネンド</t>
    </rPh>
    <rPh sb="38" eb="40">
      <t>ドウイ</t>
    </rPh>
    <rPh sb="40" eb="42">
      <t>トウガク</t>
    </rPh>
    <phoneticPr fontId="3"/>
  </si>
  <si>
    <t>B7451</t>
    <phoneticPr fontId="3"/>
  </si>
  <si>
    <t>一般公共事業債（復興特別分・土地区画整理事業及び市街地再開発事業）　17年度同意等額</t>
    <rPh sb="0" eb="2">
      <t>イッパン</t>
    </rPh>
    <rPh sb="2" eb="4">
      <t>コウキョウ</t>
    </rPh>
    <rPh sb="4" eb="7">
      <t>ジギョウサイ</t>
    </rPh>
    <rPh sb="36" eb="38">
      <t>ネンド</t>
    </rPh>
    <rPh sb="38" eb="40">
      <t>ドウイ</t>
    </rPh>
    <rPh sb="40" eb="42">
      <t>トウガク</t>
    </rPh>
    <phoneticPr fontId="3"/>
  </si>
  <si>
    <t>B7777</t>
    <phoneticPr fontId="3"/>
  </si>
  <si>
    <t>一般公共事業債（復興特別分・土地区画整理事業及び市街地再開発事業）　18年度同意等額</t>
    <rPh sb="0" eb="2">
      <t>イッパン</t>
    </rPh>
    <rPh sb="2" eb="4">
      <t>コウキョウ</t>
    </rPh>
    <rPh sb="4" eb="7">
      <t>ジギョウサイ</t>
    </rPh>
    <rPh sb="36" eb="38">
      <t>ネンド</t>
    </rPh>
    <rPh sb="38" eb="40">
      <t>ドウイ</t>
    </rPh>
    <rPh sb="40" eb="42">
      <t>トウガク</t>
    </rPh>
    <phoneticPr fontId="3"/>
  </si>
  <si>
    <t>B8419</t>
    <phoneticPr fontId="3"/>
  </si>
  <si>
    <t>一般公共事業債（復興特別分・土地区画整理事業及び市街地再開発事業）　19年度同意等額</t>
    <rPh sb="0" eb="2">
      <t>イッパン</t>
    </rPh>
    <rPh sb="2" eb="4">
      <t>コウキョウ</t>
    </rPh>
    <rPh sb="4" eb="7">
      <t>ジギョウサイ</t>
    </rPh>
    <rPh sb="36" eb="38">
      <t>ネンド</t>
    </rPh>
    <rPh sb="38" eb="40">
      <t>ドウイ</t>
    </rPh>
    <rPh sb="40" eb="42">
      <t>トウガク</t>
    </rPh>
    <phoneticPr fontId="3"/>
  </si>
  <si>
    <t>B8815</t>
    <phoneticPr fontId="3"/>
  </si>
  <si>
    <t>一般公共事業債（復興特別分・土地区画整理事業及び市街地再開発事業）　20年度同意等額</t>
    <rPh sb="0" eb="2">
      <t>イッパン</t>
    </rPh>
    <rPh sb="2" eb="4">
      <t>コウキョウ</t>
    </rPh>
    <rPh sb="4" eb="7">
      <t>ジギョウサイ</t>
    </rPh>
    <rPh sb="36" eb="38">
      <t>ネンド</t>
    </rPh>
    <rPh sb="38" eb="40">
      <t>ドウイ</t>
    </rPh>
    <rPh sb="40" eb="42">
      <t>トウガク</t>
    </rPh>
    <phoneticPr fontId="3"/>
  </si>
  <si>
    <t>B9259</t>
    <phoneticPr fontId="3"/>
  </si>
  <si>
    <t>一般公共事業債（復興特別分・土地区画整理事業及び市街地再開発事業）　21年度同意等額</t>
    <rPh sb="0" eb="2">
      <t>イッパン</t>
    </rPh>
    <rPh sb="2" eb="4">
      <t>コウキョウ</t>
    </rPh>
    <rPh sb="4" eb="7">
      <t>ジギョウサイ</t>
    </rPh>
    <rPh sb="36" eb="38">
      <t>ネンド</t>
    </rPh>
    <rPh sb="38" eb="40">
      <t>ドウイ</t>
    </rPh>
    <rPh sb="40" eb="42">
      <t>トウガク</t>
    </rPh>
    <phoneticPr fontId="3"/>
  </si>
  <si>
    <t>B9574</t>
    <phoneticPr fontId="3"/>
  </si>
  <si>
    <t>一般公共事業債（復興特別分・土地区画整理事業及び市街地再開発事業）　22年度同意等額</t>
    <rPh sb="0" eb="2">
      <t>イッパン</t>
    </rPh>
    <rPh sb="2" eb="4">
      <t>コウキョウ</t>
    </rPh>
    <rPh sb="4" eb="7">
      <t>ジギョウサイ</t>
    </rPh>
    <rPh sb="36" eb="38">
      <t>ネンド</t>
    </rPh>
    <rPh sb="38" eb="40">
      <t>ドウイ</t>
    </rPh>
    <rPh sb="40" eb="42">
      <t>トウガク</t>
    </rPh>
    <phoneticPr fontId="3"/>
  </si>
  <si>
    <t>B9896</t>
    <phoneticPr fontId="3"/>
  </si>
  <si>
    <t>公共事業等債（復興特別分・土地区画整理事業及び市街地再開発事業）　23年度同意等額</t>
    <rPh sb="35" eb="37">
      <t>ネンド</t>
    </rPh>
    <rPh sb="37" eb="39">
      <t>ドウイ</t>
    </rPh>
    <rPh sb="39" eb="41">
      <t>トウガク</t>
    </rPh>
    <phoneticPr fontId="3"/>
  </si>
  <si>
    <t>B0335</t>
    <phoneticPr fontId="3"/>
  </si>
  <si>
    <t>公共事業等債（復興特別分・土地区画整理事業及び市街地再開発事業）　24年度同意等額</t>
    <rPh sb="35" eb="37">
      <t>ネンド</t>
    </rPh>
    <rPh sb="37" eb="39">
      <t>ドウイ</t>
    </rPh>
    <rPh sb="39" eb="41">
      <t>トウガク</t>
    </rPh>
    <phoneticPr fontId="3"/>
  </si>
  <si>
    <t>B0642</t>
    <phoneticPr fontId="3"/>
  </si>
  <si>
    <t>公共事業等債（復興特別分・土地区画整理事業及び市街地再開発事業）　25年度同意等額</t>
    <rPh sb="35" eb="37">
      <t>ネンド</t>
    </rPh>
    <rPh sb="37" eb="39">
      <t>ドウイ</t>
    </rPh>
    <rPh sb="39" eb="41">
      <t>トウガク</t>
    </rPh>
    <phoneticPr fontId="3"/>
  </si>
  <si>
    <t>B1181</t>
    <phoneticPr fontId="3"/>
  </si>
  <si>
    <t>公共事業等債（復興特別分・土地区画整理事業及び市街地再開発事業）　26年度同意等額</t>
    <rPh sb="35" eb="37">
      <t>ネンド</t>
    </rPh>
    <rPh sb="37" eb="39">
      <t>ドウイ</t>
    </rPh>
    <rPh sb="39" eb="41">
      <t>トウガク</t>
    </rPh>
    <phoneticPr fontId="3"/>
  </si>
  <si>
    <t>B2448</t>
    <phoneticPr fontId="3"/>
  </si>
  <si>
    <t>公共事業等債（復興特別分・土地区画整理事業及び市街地再開発事業）　27年度同意等額</t>
    <rPh sb="35" eb="37">
      <t>ネンド</t>
    </rPh>
    <rPh sb="37" eb="39">
      <t>ドウイ</t>
    </rPh>
    <rPh sb="39" eb="41">
      <t>トウガク</t>
    </rPh>
    <phoneticPr fontId="3"/>
  </si>
  <si>
    <t>B2546</t>
    <phoneticPr fontId="3"/>
  </si>
  <si>
    <t>公共事業等債（復興特別分・土地区画整理事業及び市街地再開発事業）　28年度同意等額</t>
    <rPh sb="35" eb="37">
      <t>ネンド</t>
    </rPh>
    <rPh sb="37" eb="39">
      <t>ドウイ</t>
    </rPh>
    <rPh sb="39" eb="41">
      <t>トウガク</t>
    </rPh>
    <phoneticPr fontId="3"/>
  </si>
  <si>
    <t>B2972</t>
    <phoneticPr fontId="3"/>
  </si>
  <si>
    <t>公共事業等債（復興特別分・土地区画整理事業及び市街地再開発事業）　29年度同意等額</t>
    <rPh sb="35" eb="37">
      <t>ネンド</t>
    </rPh>
    <rPh sb="37" eb="39">
      <t>ドウイ</t>
    </rPh>
    <rPh sb="39" eb="41">
      <t>トウガク</t>
    </rPh>
    <phoneticPr fontId="3"/>
  </si>
  <si>
    <t>B2990</t>
  </si>
  <si>
    <t>公共事業等債（復興特別分・土地区画整理事業及び市街地再開発事業）　30年度同意等額</t>
    <rPh sb="35" eb="37">
      <t>ネンド</t>
    </rPh>
    <rPh sb="37" eb="39">
      <t>ドウイ</t>
    </rPh>
    <rPh sb="39" eb="41">
      <t>トウガク</t>
    </rPh>
    <phoneticPr fontId="3"/>
  </si>
  <si>
    <t>B3641</t>
  </si>
  <si>
    <t>公共事業等債（復興特別分・土地区画整理事業及び市街地再開発事業）　R元年度同意等額</t>
    <rPh sb="34" eb="35">
      <t>ガン</t>
    </rPh>
    <rPh sb="35" eb="37">
      <t>ネンド</t>
    </rPh>
    <rPh sb="37" eb="39">
      <t>ドウイ</t>
    </rPh>
    <rPh sb="39" eb="41">
      <t>トウガク</t>
    </rPh>
    <phoneticPr fontId="3"/>
  </si>
  <si>
    <t>B5039</t>
  </si>
  <si>
    <t>公共事業等債（復興特別分・土地区画整理事業及び市街地再開発事業）　R2年度同意等額</t>
    <rPh sb="35" eb="37">
      <t>ネンド</t>
    </rPh>
    <rPh sb="37" eb="39">
      <t>ドウイ</t>
    </rPh>
    <rPh sb="39" eb="41">
      <t>トウガク</t>
    </rPh>
    <phoneticPr fontId="3"/>
  </si>
  <si>
    <t>B5321</t>
    <phoneticPr fontId="3"/>
  </si>
  <si>
    <t>公共事業等債（復興特別分・土地区画整理事業及び市街地再開発事業）　R3年度同意等額</t>
    <rPh sb="35" eb="37">
      <t>ネンド</t>
    </rPh>
    <rPh sb="37" eb="39">
      <t>ドウイ</t>
    </rPh>
    <rPh sb="39" eb="41">
      <t>トウガク</t>
    </rPh>
    <phoneticPr fontId="3"/>
  </si>
  <si>
    <t>B5604</t>
  </si>
  <si>
    <t>公共事業等債（復興特別分・土地区画整理事業及び市街地再開発事業）　R4年度同意等額</t>
    <rPh sb="35" eb="37">
      <t>ネンド</t>
    </rPh>
    <rPh sb="37" eb="39">
      <t>ドウイ</t>
    </rPh>
    <rPh sb="39" eb="41">
      <t>トウガク</t>
    </rPh>
    <phoneticPr fontId="3"/>
  </si>
  <si>
    <t>B5837</t>
  </si>
  <si>
    <t>公共事業等債（復興特別分・土地区画整理事業及び市街地再開発事業）　R5年度同意等額</t>
    <rPh sb="35" eb="37">
      <t>ネンド</t>
    </rPh>
    <rPh sb="37" eb="39">
      <t>ドウイ</t>
    </rPh>
    <rPh sb="39" eb="41">
      <t>トウガク</t>
    </rPh>
    <phoneticPr fontId="3"/>
  </si>
  <si>
    <t>B3642</t>
  </si>
  <si>
    <t>公共事業等債（復興特別分・小規模住宅地区改良事業及び都市防災総合推進事業）R元年度同意等額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8" eb="41">
      <t>ガンネンド</t>
    </rPh>
    <rPh sb="41" eb="43">
      <t>ドウイ</t>
    </rPh>
    <rPh sb="43" eb="44">
      <t>トウ</t>
    </rPh>
    <rPh sb="44" eb="45">
      <t>ガク</t>
    </rPh>
    <phoneticPr fontId="3"/>
  </si>
  <si>
    <t>B5040</t>
  </si>
  <si>
    <t>公共事業等債（復興特別分・小規模住宅地区改良事業及び都市防災総合推進事業）R2年度同意等額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</si>
  <si>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B5322</t>
    <phoneticPr fontId="3"/>
  </si>
  <si>
    <t>公共事業等債（復興特別分・小規模住宅地区改良事業及び都市防災総合推進事業）R3年度同意等額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</si>
  <si>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B5605</t>
  </si>
  <si>
    <t>公共事業等債（復興特別分・小規模住宅地区改良事業及び都市防災総合推進事業）R4年度同意等額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</si>
  <si>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B5838</t>
  </si>
  <si>
    <t>公共事業等債（復興特別分・小規模住宅地区改良事業及び都市防災総合推進事業）R5年度同意等額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</si>
  <si>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B3643</t>
  </si>
  <si>
    <t>公共事業等債（復興特別分・街路事業）R元年度同意等額</t>
    <rPh sb="0" eb="2">
      <t>コウキョウ</t>
    </rPh>
    <rPh sb="2" eb="4">
      <t>ジギョウ</t>
    </rPh>
    <rPh sb="4" eb="6">
      <t>トウサイ</t>
    </rPh>
    <rPh sb="7" eb="9">
      <t>フッコウ</t>
    </rPh>
    <rPh sb="9" eb="11">
      <t>トクベツ</t>
    </rPh>
    <rPh sb="11" eb="12">
      <t>ブン</t>
    </rPh>
    <rPh sb="13" eb="15">
      <t>ガイロ</t>
    </rPh>
    <rPh sb="15" eb="17">
      <t>ジギョウ</t>
    </rPh>
    <rPh sb="19" eb="22">
      <t>ガンネンド</t>
    </rPh>
    <rPh sb="22" eb="24">
      <t>ドウイ</t>
    </rPh>
    <rPh sb="24" eb="25">
      <t>トウ</t>
    </rPh>
    <rPh sb="25" eb="26">
      <t>ガク</t>
    </rPh>
    <phoneticPr fontId="3"/>
  </si>
  <si>
    <t>B5041</t>
  </si>
  <si>
    <t>公共事業等債（復興特別分・街路事業）R2年度同意等額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</si>
  <si>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B5323</t>
    <phoneticPr fontId="3"/>
  </si>
  <si>
    <t>公共事業等債（復興特別分・街路事業）R3年度同意等額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</si>
  <si>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B5606</t>
  </si>
  <si>
    <t>公共事業等債（復興特別分・街路事業）R4年度同意等額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</si>
  <si>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B5839</t>
  </si>
  <si>
    <t>公共事業等債（復興特別分・街路事業）R5年度同意等額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</si>
  <si>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下水道費</t>
    <rPh sb="0" eb="3">
      <t>ゲスイドウ</t>
    </rPh>
    <rPh sb="3" eb="4">
      <t>ヒ</t>
    </rPh>
    <phoneticPr fontId="3"/>
  </si>
  <si>
    <t>B7452</t>
    <phoneticPr fontId="3"/>
  </si>
  <si>
    <t>公共下水道下水管布設延長</t>
    <rPh sb="0" eb="2">
      <t>コウキョウ</t>
    </rPh>
    <rPh sb="2" eb="5">
      <t>ゲスイドウ</t>
    </rPh>
    <rPh sb="5" eb="8">
      <t>ゲスイカン</t>
    </rPh>
    <rPh sb="8" eb="10">
      <t>フセツ</t>
    </rPh>
    <rPh sb="10" eb="12">
      <t>エンチョウ</t>
    </rPh>
    <phoneticPr fontId="3"/>
  </si>
  <si>
    <t>B7453</t>
    <phoneticPr fontId="3"/>
  </si>
  <si>
    <t>公共下水道合流管延長</t>
    <rPh sb="0" eb="2">
      <t>コウキョウ</t>
    </rPh>
    <rPh sb="2" eb="5">
      <t>ゲスイドウ</t>
    </rPh>
    <rPh sb="5" eb="7">
      <t>ゴウリュウ</t>
    </rPh>
    <rPh sb="7" eb="8">
      <t>カン</t>
    </rPh>
    <rPh sb="8" eb="10">
      <t>エンチョウ</t>
    </rPh>
    <phoneticPr fontId="3"/>
  </si>
  <si>
    <t>B7455</t>
    <phoneticPr fontId="3"/>
  </si>
  <si>
    <t>公共下水道処理区域内人口</t>
    <rPh sb="0" eb="2">
      <t>コウキョウ</t>
    </rPh>
    <rPh sb="2" eb="5">
      <t>ゲスイドウ</t>
    </rPh>
    <rPh sb="5" eb="7">
      <t>ショリ</t>
    </rPh>
    <rPh sb="7" eb="10">
      <t>クイキナイ</t>
    </rPh>
    <rPh sb="10" eb="12">
      <t>ジンコウ</t>
    </rPh>
    <phoneticPr fontId="3"/>
  </si>
  <si>
    <t>B7456</t>
    <phoneticPr fontId="3"/>
  </si>
  <si>
    <t>公共下水道処理区域内面積</t>
    <rPh sb="0" eb="2">
      <t>コウキョウ</t>
    </rPh>
    <rPh sb="2" eb="5">
      <t>ゲスイドウ</t>
    </rPh>
    <rPh sb="5" eb="7">
      <t>ショリ</t>
    </rPh>
    <rPh sb="7" eb="10">
      <t>クイキナイ</t>
    </rPh>
    <rPh sb="10" eb="12">
      <t>メンセキ</t>
    </rPh>
    <phoneticPr fontId="3"/>
  </si>
  <si>
    <t>B4143</t>
    <phoneticPr fontId="3"/>
  </si>
  <si>
    <t>流域下水道事業及び公共下水道事業に係る地方債（12年度以降同意等債に係るもの）　12年度同意等額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</si>
  <si>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B4146</t>
    <phoneticPr fontId="3"/>
  </si>
  <si>
    <t>B4158</t>
    <phoneticPr fontId="3"/>
  </si>
  <si>
    <t>その他の下水道事業に係る地方債　12年度同意等額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</si>
  <si>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B4161</t>
    <phoneticPr fontId="3"/>
  </si>
  <si>
    <t>B4164</t>
    <phoneticPr fontId="3"/>
  </si>
  <si>
    <t>B4167</t>
    <phoneticPr fontId="3"/>
  </si>
  <si>
    <t>B4170</t>
    <phoneticPr fontId="3"/>
  </si>
  <si>
    <t>B4173</t>
    <phoneticPr fontId="3"/>
  </si>
  <si>
    <t>B4176</t>
    <phoneticPr fontId="3"/>
  </si>
  <si>
    <t>B4179</t>
    <phoneticPr fontId="3"/>
  </si>
  <si>
    <t>B4182</t>
    <phoneticPr fontId="3"/>
  </si>
  <si>
    <t>B4188</t>
    <phoneticPr fontId="3"/>
  </si>
  <si>
    <t>下水道事業普及特別対策事業に係る地方債　12年度同意等額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</si>
  <si>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B4194</t>
    <phoneticPr fontId="3"/>
  </si>
  <si>
    <t>下水道事業債臨時措置分　12年度同意等額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</si>
  <si>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B4197</t>
    <phoneticPr fontId="3"/>
  </si>
  <si>
    <t>下水道事業債広域化・共同化分　12年度同意等額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</si>
  <si>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B4376</t>
    <phoneticPr fontId="3"/>
  </si>
  <si>
    <t>流域下水道事業及び公共下水道事業に係る地方債（12年度以降同意等債に係るもの）　13年度同意等額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</si>
  <si>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B4379</t>
    <phoneticPr fontId="3"/>
  </si>
  <si>
    <t>B4388</t>
    <phoneticPr fontId="3"/>
  </si>
  <si>
    <t>その他の下水道事業に係る地方債　13年度同意等額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</si>
  <si>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B4391</t>
    <phoneticPr fontId="3"/>
  </si>
  <si>
    <t>B4394</t>
    <phoneticPr fontId="3"/>
  </si>
  <si>
    <t>B4397</t>
    <phoneticPr fontId="3"/>
  </si>
  <si>
    <t>B4400</t>
    <phoneticPr fontId="3"/>
  </si>
  <si>
    <t>B4403</t>
    <phoneticPr fontId="3"/>
  </si>
  <si>
    <t>B4406</t>
    <phoneticPr fontId="3"/>
  </si>
  <si>
    <t>B4409</t>
    <phoneticPr fontId="3"/>
  </si>
  <si>
    <t>B4412</t>
    <phoneticPr fontId="3"/>
  </si>
  <si>
    <t>B4418</t>
    <phoneticPr fontId="3"/>
  </si>
  <si>
    <t>下水道事業普及特別対策事業に係る地方債　13年度同意等額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</si>
  <si>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B4421</t>
    <phoneticPr fontId="3"/>
  </si>
  <si>
    <t>下水道事業債臨時措置分　13年度同意等額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</si>
  <si>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B4424</t>
    <phoneticPr fontId="3"/>
  </si>
  <si>
    <t>下水道事業債広域化・共同化分　13年度同意等額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</si>
  <si>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B4567</t>
    <phoneticPr fontId="3"/>
  </si>
  <si>
    <t>流域下水道事業及び公共下水道事業に係る地方債（12年度以降同意等債に係るもの）　14年度同意等額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</si>
  <si>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B4568</t>
    <phoneticPr fontId="3"/>
  </si>
  <si>
    <t>B4571</t>
    <phoneticPr fontId="3"/>
  </si>
  <si>
    <t>その他の下水道事業に係る地方債　14年度同意等額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</si>
  <si>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B4572</t>
    <phoneticPr fontId="3"/>
  </si>
  <si>
    <t>B4573</t>
    <phoneticPr fontId="3"/>
  </si>
  <si>
    <t>B4574</t>
    <phoneticPr fontId="3"/>
  </si>
  <si>
    <t>B4575</t>
    <phoneticPr fontId="3"/>
  </si>
  <si>
    <t>B4576</t>
    <phoneticPr fontId="3"/>
  </si>
  <si>
    <t>B4577</t>
    <phoneticPr fontId="3"/>
  </si>
  <si>
    <t>B4578</t>
    <phoneticPr fontId="3"/>
  </si>
  <si>
    <t>B4579</t>
    <phoneticPr fontId="3"/>
  </si>
  <si>
    <t>B4581</t>
    <phoneticPr fontId="3"/>
  </si>
  <si>
    <t>下水道事業普及特別対策事業に係る地方債　14年度同意等額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</si>
  <si>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B4582</t>
    <phoneticPr fontId="3"/>
  </si>
  <si>
    <t>下水道事業債臨時措置分　14年度同意等額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</si>
  <si>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B4583</t>
    <phoneticPr fontId="3"/>
  </si>
  <si>
    <t>下水道事業債広域化・共同化分　14年度同意等額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</si>
  <si>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B4743</t>
    <phoneticPr fontId="3"/>
  </si>
  <si>
    <t>流域下水道事業及び公共下水道事業に係る地方債（12年度以降同意等債に係るもの）　15年度同意等額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</si>
  <si>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B4744</t>
    <phoneticPr fontId="3"/>
  </si>
  <si>
    <t>B4747</t>
    <phoneticPr fontId="3"/>
  </si>
  <si>
    <t>その他の下水道事業に係る地方債　15年度同意等額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</si>
  <si>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B4748</t>
    <phoneticPr fontId="3"/>
  </si>
  <si>
    <t>B4749</t>
    <phoneticPr fontId="3"/>
  </si>
  <si>
    <t>B4750</t>
    <phoneticPr fontId="3"/>
  </si>
  <si>
    <t>B4751</t>
    <phoneticPr fontId="3"/>
  </si>
  <si>
    <t>B4752</t>
    <phoneticPr fontId="3"/>
  </si>
  <si>
    <t>B4753</t>
    <phoneticPr fontId="3"/>
  </si>
  <si>
    <t>B4754</t>
    <phoneticPr fontId="3"/>
  </si>
  <si>
    <t>B4755</t>
    <phoneticPr fontId="3"/>
  </si>
  <si>
    <t>B4757</t>
    <phoneticPr fontId="3"/>
  </si>
  <si>
    <t>下水道事業債臨時措置分　15年度同意等額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</si>
  <si>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B4758</t>
    <phoneticPr fontId="3"/>
  </si>
  <si>
    <t>下水道事業債広域化・共同化分　15年度同意等額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</si>
  <si>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B4920</t>
    <phoneticPr fontId="3"/>
  </si>
  <si>
    <t>流域下水道事業及び公共下水道事業に係る地方債（12年度以降同意等債に係るもの）　16年度同意等額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</si>
  <si>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B4921</t>
    <phoneticPr fontId="3"/>
  </si>
  <si>
    <t>B4924</t>
    <phoneticPr fontId="3"/>
  </si>
  <si>
    <t>その他の下水道事業に係る地方債　16年度同意等額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</si>
  <si>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B4925</t>
    <phoneticPr fontId="3"/>
  </si>
  <si>
    <t>B4926</t>
    <phoneticPr fontId="3"/>
  </si>
  <si>
    <t>B4927</t>
    <phoneticPr fontId="3"/>
  </si>
  <si>
    <t>B4928</t>
    <phoneticPr fontId="3"/>
  </si>
  <si>
    <t>B4929</t>
    <phoneticPr fontId="3"/>
  </si>
  <si>
    <t>B4930</t>
    <phoneticPr fontId="3"/>
  </si>
  <si>
    <t>B4931</t>
    <phoneticPr fontId="3"/>
  </si>
  <si>
    <t>B4932</t>
    <phoneticPr fontId="3"/>
  </si>
  <si>
    <t>B4947</t>
    <phoneticPr fontId="3"/>
  </si>
  <si>
    <t>下水道事業（更新分）に係る地方債　16年度同意等額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</si>
  <si>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B4948</t>
    <phoneticPr fontId="3"/>
  </si>
  <si>
    <t>下水道事業債臨時措置分　16年度同意等額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</si>
  <si>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B4949</t>
    <phoneticPr fontId="3"/>
  </si>
  <si>
    <t>下水道事業債広域化・共同化分　16年度同意等額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</si>
  <si>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B4759</t>
    <phoneticPr fontId="3"/>
  </si>
  <si>
    <t>下水道資本費平準化債（下水分）　16年度同意等額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</si>
  <si>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B4760</t>
    <phoneticPr fontId="3"/>
  </si>
  <si>
    <t>下水道資本費平準化債（公防分）　16年度同意等額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</si>
  <si>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B7458</t>
    <phoneticPr fontId="3"/>
  </si>
  <si>
    <t>流域下水道事業及び公共下水道事業に係る地方債（12年度以降同意等債に係るもの）　17年度同意等額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</si>
  <si>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B7459</t>
    <phoneticPr fontId="3"/>
  </si>
  <si>
    <t>B7462</t>
    <phoneticPr fontId="3"/>
  </si>
  <si>
    <t>その他の下水道事業に係る地方債　17年度同意等額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</si>
  <si>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B7463</t>
    <phoneticPr fontId="3"/>
  </si>
  <si>
    <t>B7464</t>
    <phoneticPr fontId="3"/>
  </si>
  <si>
    <t>B7465</t>
    <phoneticPr fontId="3"/>
  </si>
  <si>
    <t>B7466</t>
    <phoneticPr fontId="3"/>
  </si>
  <si>
    <t>B7467</t>
    <phoneticPr fontId="3"/>
  </si>
  <si>
    <t>B7468</t>
    <phoneticPr fontId="3"/>
  </si>
  <si>
    <t>B7469</t>
    <phoneticPr fontId="3"/>
  </si>
  <si>
    <t>B7470</t>
    <phoneticPr fontId="3"/>
  </si>
  <si>
    <t>B7485</t>
    <phoneticPr fontId="3"/>
  </si>
  <si>
    <t>下水道事業（更新分）に係る地方債　17年度同意等額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</si>
  <si>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B7486</t>
    <phoneticPr fontId="3"/>
  </si>
  <si>
    <t>下水道事業債臨時措置分　17年度同意等額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</si>
  <si>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B7487</t>
    <phoneticPr fontId="3"/>
  </si>
  <si>
    <t>下水道事業債広域化・共同化分　17年度同意等額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</si>
  <si>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B4950</t>
    <phoneticPr fontId="3"/>
  </si>
  <si>
    <t>下水道資本費平準化債（下水分）　17年度同意等額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</si>
  <si>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B4951</t>
    <phoneticPr fontId="3"/>
  </si>
  <si>
    <t>下水道資本費平準化債（公防分）　17年度同意等額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</si>
  <si>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B7778</t>
    <phoneticPr fontId="3"/>
  </si>
  <si>
    <t>流域下水道事業及び公共下水道事業に係る地方債（12年度以降同意等債に係るもの）　18年度同意等額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</si>
  <si>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B8223</t>
    <phoneticPr fontId="3"/>
  </si>
  <si>
    <t>　うち流域関連公共下水道事業（狭義の下水道分）　18年度同意等額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</si>
  <si>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B8224</t>
    <phoneticPr fontId="3"/>
  </si>
  <si>
    <t>　うち流域関連公共下水道事業（上記以外分）　18年度同意等額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</si>
  <si>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B7779</t>
    <phoneticPr fontId="3"/>
  </si>
  <si>
    <t>B7782</t>
    <phoneticPr fontId="3"/>
  </si>
  <si>
    <t>その他の下水道事業に係る地方債　18年度同意等額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</si>
  <si>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B7783</t>
    <phoneticPr fontId="3"/>
  </si>
  <si>
    <t>B7784</t>
    <phoneticPr fontId="3"/>
  </si>
  <si>
    <t>B7785</t>
    <phoneticPr fontId="3"/>
  </si>
  <si>
    <t>B7786</t>
    <phoneticPr fontId="3"/>
  </si>
  <si>
    <t>B7787</t>
    <phoneticPr fontId="3"/>
  </si>
  <si>
    <t>B7788</t>
    <phoneticPr fontId="3"/>
  </si>
  <si>
    <t>B7789</t>
    <phoneticPr fontId="3"/>
  </si>
  <si>
    <t>B7790</t>
    <phoneticPr fontId="3"/>
  </si>
  <si>
    <t>B7792</t>
    <phoneticPr fontId="3"/>
  </si>
  <si>
    <t>下水道事業債臨時措置分　18年度同意等額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</si>
  <si>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B7793</t>
    <phoneticPr fontId="3"/>
  </si>
  <si>
    <t>下水道事業債広域化・共同化分　18年度同意等額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</si>
  <si>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B7796</t>
    <phoneticPr fontId="3"/>
  </si>
  <si>
    <t>下水道資本費平準化債（下水分）　18年度同意等額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</si>
  <si>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B7797</t>
    <phoneticPr fontId="3"/>
  </si>
  <si>
    <t>下水道資本費平準化債（公防分）　18年度同意等額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</si>
  <si>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B8420</t>
    <phoneticPr fontId="3"/>
  </si>
  <si>
    <t>流域下水道事業及び公共下水道事業に係る地方債（12年度以降同意等債に係るもの）　19年度同意等額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</si>
  <si>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B8421</t>
    <phoneticPr fontId="3"/>
  </si>
  <si>
    <t>　うち流域関連公共下水道事業（狭義の下水道分）　19年度同意等額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</si>
  <si>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B8422</t>
    <phoneticPr fontId="3"/>
  </si>
  <si>
    <t>　うち流域関連公共下水道事業（上記以外分）　19年度同意等額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</si>
  <si>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B8423</t>
    <phoneticPr fontId="3"/>
  </si>
  <si>
    <t>B8424</t>
    <phoneticPr fontId="3"/>
  </si>
  <si>
    <t>その他の下水道事業に係る地方債　19年度同意等額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</si>
  <si>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B8425</t>
    <phoneticPr fontId="3"/>
  </si>
  <si>
    <t>B8426</t>
    <phoneticPr fontId="3"/>
  </si>
  <si>
    <t>B8427</t>
    <phoneticPr fontId="3"/>
  </si>
  <si>
    <t>B8428</t>
    <phoneticPr fontId="3"/>
  </si>
  <si>
    <t>B8429</t>
    <phoneticPr fontId="3"/>
  </si>
  <si>
    <t>B8430</t>
    <phoneticPr fontId="3"/>
  </si>
  <si>
    <t>B8431</t>
    <phoneticPr fontId="3"/>
  </si>
  <si>
    <t>B8432</t>
    <phoneticPr fontId="3"/>
  </si>
  <si>
    <t>B8434</t>
    <phoneticPr fontId="3"/>
  </si>
  <si>
    <t>下水道事業債臨時措置分　19年度同意等額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</si>
  <si>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B8435</t>
    <phoneticPr fontId="3"/>
  </si>
  <si>
    <t>下水道事業債広域化・共同化分　19年度同意等額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</si>
  <si>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B8438</t>
    <phoneticPr fontId="3"/>
  </si>
  <si>
    <t>下水道資本費平準化債（下水分）　19年度同意等額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</si>
  <si>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B8439</t>
    <phoneticPr fontId="3"/>
  </si>
  <si>
    <t>下水道資本費平準化債（公防分）　19年度同意等額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</si>
  <si>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B8816</t>
    <phoneticPr fontId="3"/>
  </si>
  <si>
    <t>流域下水道事業及び公共下水道事業に係る地方債（12年度以降同意等債に係るもの）　20年度同意等額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</si>
  <si>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B8817</t>
    <phoneticPr fontId="3"/>
  </si>
  <si>
    <t>　うち流域関連公共下水道事業（狭義の下水道分）　20年度同意等額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</si>
  <si>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B8818</t>
    <phoneticPr fontId="3"/>
  </si>
  <si>
    <t>　うち流域関連公共下水道事業（上記以外分）　20年度同意等額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</si>
  <si>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B8819</t>
    <phoneticPr fontId="3"/>
  </si>
  <si>
    <t>B8820</t>
    <phoneticPr fontId="3"/>
  </si>
  <si>
    <t>その他の下水道事業に係る地方債　20年度同意等額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</si>
  <si>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B8821</t>
    <phoneticPr fontId="3"/>
  </si>
  <si>
    <t>B8822</t>
    <phoneticPr fontId="3"/>
  </si>
  <si>
    <t>B8823</t>
    <phoneticPr fontId="3"/>
  </si>
  <si>
    <t>B8824</t>
    <phoneticPr fontId="3"/>
  </si>
  <si>
    <t>B8825</t>
    <phoneticPr fontId="3"/>
  </si>
  <si>
    <t>B8826</t>
    <phoneticPr fontId="3"/>
  </si>
  <si>
    <t>B8827</t>
    <phoneticPr fontId="3"/>
  </si>
  <si>
    <t>B8828</t>
    <phoneticPr fontId="3"/>
  </si>
  <si>
    <t>B8830</t>
    <phoneticPr fontId="3"/>
  </si>
  <si>
    <t>下水道事業債臨時措置分　20年度同意等額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</si>
  <si>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B8831</t>
    <phoneticPr fontId="3"/>
  </si>
  <si>
    <t>下水道事業債広域化・共同化分　20年度同意等額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</si>
  <si>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B8834</t>
    <phoneticPr fontId="3"/>
  </si>
  <si>
    <t>下水道資本費平準化債（下水分）　20年度同意等額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</si>
  <si>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B8835</t>
    <phoneticPr fontId="3"/>
  </si>
  <si>
    <t>下水道資本費平準化債（公防分）　20年度同意等額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</si>
  <si>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B9260</t>
    <phoneticPr fontId="3"/>
  </si>
  <si>
    <t>流域下水道事業及び公共下水道事業に係る地方債（12年度以降同意等債に係るもの）　21年度同意等額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</si>
  <si>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B9261</t>
    <phoneticPr fontId="3"/>
  </si>
  <si>
    <t>　うち流域関連公共下水道事業（狭義の下水道分）　21年度同意等額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</si>
  <si>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B9262</t>
    <phoneticPr fontId="3"/>
  </si>
  <si>
    <t>　うち流域関連公共下水道事業（上記以外分）　21年度同意等額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</si>
  <si>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B9263</t>
    <phoneticPr fontId="3"/>
  </si>
  <si>
    <t>B9264</t>
    <phoneticPr fontId="3"/>
  </si>
  <si>
    <t>その他の下水道事業に係る地方債　21年度同意等額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</si>
  <si>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B9265</t>
    <phoneticPr fontId="3"/>
  </si>
  <si>
    <t>B9266</t>
    <phoneticPr fontId="3"/>
  </si>
  <si>
    <t>B9267</t>
    <phoneticPr fontId="3"/>
  </si>
  <si>
    <t>B9268</t>
    <phoneticPr fontId="3"/>
  </si>
  <si>
    <t>B9269</t>
    <phoneticPr fontId="3"/>
  </si>
  <si>
    <t>B9270</t>
    <phoneticPr fontId="3"/>
  </si>
  <si>
    <t>B9271</t>
    <phoneticPr fontId="3"/>
  </si>
  <si>
    <t>B9272</t>
    <phoneticPr fontId="3"/>
  </si>
  <si>
    <t>B9274</t>
    <phoneticPr fontId="3"/>
  </si>
  <si>
    <t>下水道事業債臨時措置分　21年度同意等額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</si>
  <si>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B9275</t>
    <phoneticPr fontId="3"/>
  </si>
  <si>
    <t>下水道事業債広域化・共同化分　21年度同意等額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</si>
  <si>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B9278</t>
    <phoneticPr fontId="3"/>
  </si>
  <si>
    <t>下水道資本費平準化債（下水分）　21年度同意等額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</si>
  <si>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B9279</t>
    <phoneticPr fontId="3"/>
  </si>
  <si>
    <t>下水道資本費平準化債（公防分）　21年度同意等額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</si>
  <si>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B9575</t>
    <phoneticPr fontId="3"/>
  </si>
  <si>
    <t>流域下水道事業及び公共下水道事業に係る地方債（12年度以降同意等債に係るもの）　22年度同意等額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</si>
  <si>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B9576</t>
    <phoneticPr fontId="3"/>
  </si>
  <si>
    <t>　うち流域関連公共下水道事業（狭義の下水道分）　22年度同意等額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</si>
  <si>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B9577</t>
    <phoneticPr fontId="3"/>
  </si>
  <si>
    <t>　うち流域関連公共下水道事業（上記以外分）　22年度同意等額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</si>
  <si>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B9578</t>
    <phoneticPr fontId="3"/>
  </si>
  <si>
    <t>B9579</t>
    <phoneticPr fontId="3"/>
  </si>
  <si>
    <t>その他の下水道事業に係る地方債　22年度同意等額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</si>
  <si>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B9580</t>
    <phoneticPr fontId="3"/>
  </si>
  <si>
    <t>B9581</t>
    <phoneticPr fontId="3"/>
  </si>
  <si>
    <t>B9582</t>
    <phoneticPr fontId="3"/>
  </si>
  <si>
    <t>B9583</t>
    <phoneticPr fontId="3"/>
  </si>
  <si>
    <t>B9584</t>
    <phoneticPr fontId="3"/>
  </si>
  <si>
    <t>B9585</t>
    <phoneticPr fontId="3"/>
  </si>
  <si>
    <t>B9586</t>
    <phoneticPr fontId="3"/>
  </si>
  <si>
    <t>B9587</t>
    <phoneticPr fontId="3"/>
  </si>
  <si>
    <t>B9589</t>
    <phoneticPr fontId="3"/>
  </si>
  <si>
    <t>下水道事業債臨時措置分　22年度同意等額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</si>
  <si>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B9590</t>
    <phoneticPr fontId="3"/>
  </si>
  <si>
    <t>下水道事業債広域化・共同化分　22年度同意等額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</si>
  <si>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B9593</t>
    <phoneticPr fontId="3"/>
  </si>
  <si>
    <t>下水道資本費平準化債（下水分）　22年度同意等額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</si>
  <si>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B9594</t>
    <phoneticPr fontId="3"/>
  </si>
  <si>
    <t>下水道資本費平準化債（公防分）　22年度同意等額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</si>
  <si>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B9897</t>
    <phoneticPr fontId="3"/>
  </si>
  <si>
    <t>流域下水道事業及び公共下水道事業に係る地方債（12年度以降同意等債に係るもの）　23年度同意等額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</si>
  <si>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B9898</t>
    <phoneticPr fontId="3"/>
  </si>
  <si>
    <t>　うち流域関連公共下水道事業（狭義の下水道分）　23年度同意等額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</si>
  <si>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B9899</t>
    <phoneticPr fontId="3"/>
  </si>
  <si>
    <t>　うち流域関連公共下水道事業（上記以外分）　23年度同意等額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</si>
  <si>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B9900</t>
    <phoneticPr fontId="3"/>
  </si>
  <si>
    <t>B9901</t>
    <phoneticPr fontId="3"/>
  </si>
  <si>
    <t>その他の下水道事業に係る地方債　23年度同意等額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</si>
  <si>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B9902</t>
    <phoneticPr fontId="3"/>
  </si>
  <si>
    <t>B9903</t>
    <phoneticPr fontId="3"/>
  </si>
  <si>
    <t>B9904</t>
    <phoneticPr fontId="3"/>
  </si>
  <si>
    <t>B9905</t>
    <phoneticPr fontId="3"/>
  </si>
  <si>
    <t>B9906</t>
    <phoneticPr fontId="3"/>
  </si>
  <si>
    <t>B9907</t>
    <phoneticPr fontId="3"/>
  </si>
  <si>
    <t>B9908</t>
    <phoneticPr fontId="3"/>
  </si>
  <si>
    <t>B9909</t>
    <phoneticPr fontId="3"/>
  </si>
  <si>
    <t>B9911</t>
    <phoneticPr fontId="3"/>
  </si>
  <si>
    <t>下水道事業債臨時措置分　23年度同意等額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</si>
  <si>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B9912</t>
    <phoneticPr fontId="3"/>
  </si>
  <si>
    <t>下水道事業債広域化・共同化分　23年度同意等額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</si>
  <si>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B9915</t>
    <phoneticPr fontId="3"/>
  </si>
  <si>
    <t>下水道資本費平準化債（下水分）　23年度同意等額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</si>
  <si>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B9916</t>
    <phoneticPr fontId="3"/>
  </si>
  <si>
    <t>下水道資本費平準化債（公防分）　23年度同意等額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</si>
  <si>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B0336</t>
    <phoneticPr fontId="3"/>
  </si>
  <si>
    <t>流域下水道事業及び公共下水道事業に係る地方債（12年度以降同意等債に係るもの）　24年度同意等額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</si>
  <si>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B0337</t>
    <phoneticPr fontId="3"/>
  </si>
  <si>
    <t>　うち流域関連公共下水道事業（狭義の下水道分）　24年度同意等額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</si>
  <si>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B0338</t>
    <phoneticPr fontId="3"/>
  </si>
  <si>
    <t>　うち流域関連公共下水道事業（上記以外分）　24年度同意等額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</si>
  <si>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B0339</t>
    <phoneticPr fontId="3"/>
  </si>
  <si>
    <t>B0340</t>
    <phoneticPr fontId="3"/>
  </si>
  <si>
    <t>その他の下水道事業に係る地方債　24年度同意等額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</si>
  <si>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B0341</t>
    <phoneticPr fontId="3"/>
  </si>
  <si>
    <t>B0342</t>
    <phoneticPr fontId="3"/>
  </si>
  <si>
    <t>B0343</t>
    <phoneticPr fontId="3"/>
  </si>
  <si>
    <t>B0344</t>
    <phoneticPr fontId="3"/>
  </si>
  <si>
    <t>B0345</t>
    <phoneticPr fontId="3"/>
  </si>
  <si>
    <t>B0346</t>
    <phoneticPr fontId="3"/>
  </si>
  <si>
    <t>B0347</t>
    <phoneticPr fontId="3"/>
  </si>
  <si>
    <t>B0348</t>
    <phoneticPr fontId="3"/>
  </si>
  <si>
    <t>B0350</t>
    <phoneticPr fontId="3"/>
  </si>
  <si>
    <t>下水道事業債臨時措置分　24年度同意等額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</si>
  <si>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B0351</t>
    <phoneticPr fontId="3"/>
  </si>
  <si>
    <t>下水道事業債広域化・共同化分　24年度同意等額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</si>
  <si>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B0354</t>
    <phoneticPr fontId="3"/>
  </si>
  <si>
    <t>下水道資本費平準化債（下水分）　24年度同意等額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</si>
  <si>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B0355</t>
    <phoneticPr fontId="3"/>
  </si>
  <si>
    <t>下水道資本費平準化債（公防分）　24年度同意等額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</si>
  <si>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B0646</t>
    <phoneticPr fontId="3"/>
  </si>
  <si>
    <t>流域下水道事業及び公共下水道事業に係る地方債（12年度以降同意等債に係るもの）　25年度同意等額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</si>
  <si>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B0650</t>
    <phoneticPr fontId="3"/>
  </si>
  <si>
    <t>　うち流域関連公共下水道事業（狭義の下水道分）　25年度同意等額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</si>
  <si>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B0662</t>
    <phoneticPr fontId="3"/>
  </si>
  <si>
    <t>　うち流域関連公共下水道事業（上記以外分）　25年度同意等額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</si>
  <si>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B0665</t>
    <phoneticPr fontId="3"/>
  </si>
  <si>
    <t>B0671</t>
    <phoneticPr fontId="3"/>
  </si>
  <si>
    <t>その他の下水道事業に係る地方債　25年度同意等額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</si>
  <si>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B0673</t>
    <phoneticPr fontId="3"/>
  </si>
  <si>
    <t>B0674</t>
    <phoneticPr fontId="3"/>
  </si>
  <si>
    <t>B0675</t>
    <phoneticPr fontId="3"/>
  </si>
  <si>
    <t>B0700</t>
    <phoneticPr fontId="3"/>
  </si>
  <si>
    <t>B0701</t>
    <phoneticPr fontId="3"/>
  </si>
  <si>
    <t>B0702</t>
    <phoneticPr fontId="3"/>
  </si>
  <si>
    <t>B0703</t>
    <phoneticPr fontId="3"/>
  </si>
  <si>
    <t>B0704</t>
    <phoneticPr fontId="3"/>
  </si>
  <si>
    <t>B0706</t>
    <phoneticPr fontId="3"/>
  </si>
  <si>
    <t>下水道事業債臨時措置分　25年度同意等額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</si>
  <si>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B0709</t>
    <phoneticPr fontId="3"/>
  </si>
  <si>
    <t>下水道事業債広域化・共同化分　25年度同意等額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</si>
  <si>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B0712</t>
    <phoneticPr fontId="3"/>
  </si>
  <si>
    <t>下水道資本費平準化債（下水分）　25年度同意等額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</si>
  <si>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B0716</t>
    <phoneticPr fontId="3"/>
  </si>
  <si>
    <t>下水道資本費平準化債（公防分）　25年度同意等額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</si>
  <si>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B1182</t>
    <phoneticPr fontId="3"/>
  </si>
  <si>
    <t>流域下水道事業及び公共下水道事業に係る地方債（12年度以降同意等債に係るもの）　26年度同意等額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</si>
  <si>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B1186</t>
    <phoneticPr fontId="3"/>
  </si>
  <si>
    <t>　うち流域関連公共下水道事業（狭義の下水道分）　26年度同意等額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</si>
  <si>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B1187</t>
    <phoneticPr fontId="3"/>
  </si>
  <si>
    <t>　うち流域関連公共下水道事業（上記以外分）　26年度同意等額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</si>
  <si>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B1191</t>
    <phoneticPr fontId="3"/>
  </si>
  <si>
    <t>B1192</t>
    <phoneticPr fontId="3"/>
  </si>
  <si>
    <t>その他の下水道事業に係る地方債　26年度同意等額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</si>
  <si>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B1196</t>
    <phoneticPr fontId="3"/>
  </si>
  <si>
    <t>B1197</t>
    <phoneticPr fontId="3"/>
  </si>
  <si>
    <t>B1201</t>
    <phoneticPr fontId="3"/>
  </si>
  <si>
    <t>B1202</t>
    <phoneticPr fontId="3"/>
  </si>
  <si>
    <t>B1206</t>
    <phoneticPr fontId="3"/>
  </si>
  <si>
    <t>B1207</t>
    <phoneticPr fontId="3"/>
  </si>
  <si>
    <t>B1254</t>
    <phoneticPr fontId="3"/>
  </si>
  <si>
    <t>B1255</t>
    <phoneticPr fontId="3"/>
  </si>
  <si>
    <t>B1259</t>
    <phoneticPr fontId="3"/>
  </si>
  <si>
    <t>下水道事業債臨時措置分　26年度同意等額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</si>
  <si>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B1260</t>
    <phoneticPr fontId="3"/>
  </si>
  <si>
    <t>下水道事業債広域化・共同化分　26年度同意等額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</si>
  <si>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B1275</t>
    <phoneticPr fontId="3"/>
  </si>
  <si>
    <t>下水道資本費平準化債（下水分）　26年度同意等額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</si>
  <si>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B1276</t>
    <phoneticPr fontId="3"/>
  </si>
  <si>
    <t>下水道資本費平準化債（公防分）　26年度同意等額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</si>
  <si>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B2209</t>
    <phoneticPr fontId="3"/>
  </si>
  <si>
    <t>流域下水道事業及び公共下水道事業に係る地方債（12年度以降同意等債に係るもの）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</si>
  <si>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B2211</t>
    <phoneticPr fontId="3"/>
  </si>
  <si>
    <t>　うち流域関連公共下水道事業（狭義の下水道分）　27年度同意等額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</si>
  <si>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B2213</t>
    <phoneticPr fontId="3"/>
  </si>
  <si>
    <t>　うち流域関連公共下水道事業（上記以外分）　27年度同意等額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</si>
  <si>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B2221</t>
    <phoneticPr fontId="3"/>
  </si>
  <si>
    <t>B2222</t>
    <phoneticPr fontId="3"/>
  </si>
  <si>
    <t>その他の下水道事業に係る地方債　27年度同意等額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</si>
  <si>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B2223</t>
    <phoneticPr fontId="3"/>
  </si>
  <si>
    <t>B2232</t>
    <phoneticPr fontId="3"/>
  </si>
  <si>
    <t>B2233</t>
    <phoneticPr fontId="3"/>
  </si>
  <si>
    <t>B2236</t>
    <phoneticPr fontId="3"/>
  </si>
  <si>
    <t>B2237</t>
    <phoneticPr fontId="3"/>
  </si>
  <si>
    <t>B2238</t>
    <phoneticPr fontId="3"/>
  </si>
  <si>
    <t>B2239</t>
    <phoneticPr fontId="3"/>
  </si>
  <si>
    <t>B2240</t>
    <phoneticPr fontId="3"/>
  </si>
  <si>
    <t>B2242</t>
    <phoneticPr fontId="3"/>
  </si>
  <si>
    <t>下水道事業債臨時措置分　27年度同意等額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</si>
  <si>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B2243</t>
    <phoneticPr fontId="3"/>
  </si>
  <si>
    <t>下水道事業債広域化・共同化分　27年度同意等額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</si>
  <si>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B2246</t>
    <phoneticPr fontId="3"/>
  </si>
  <si>
    <t>下水道資本費平準化債（下水分）　27年度同意等額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</si>
  <si>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B2247</t>
    <phoneticPr fontId="3"/>
  </si>
  <si>
    <t>下水道資本費平準化債（公防分）　27年度同意等額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</si>
  <si>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B2508</t>
    <phoneticPr fontId="3"/>
  </si>
  <si>
    <t>流域下水道事業及び公共下水道事業に係る地方債（公営企業会計適用債）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</si>
  <si>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B2509</t>
    <phoneticPr fontId="3"/>
  </si>
  <si>
    <t>B2510</t>
    <phoneticPr fontId="3"/>
  </si>
  <si>
    <t>B2511</t>
    <phoneticPr fontId="3"/>
  </si>
  <si>
    <t>B2512</t>
    <phoneticPr fontId="3"/>
  </si>
  <si>
    <t>その他の下水道事業に係る地方債（公営企業会計適用債）　27年度同意等額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</si>
  <si>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B2513</t>
    <phoneticPr fontId="3"/>
  </si>
  <si>
    <t>B2514</t>
    <phoneticPr fontId="3"/>
  </si>
  <si>
    <t>B2515</t>
    <phoneticPr fontId="3"/>
  </si>
  <si>
    <t>B2516</t>
    <phoneticPr fontId="3"/>
  </si>
  <si>
    <t>B2517</t>
    <phoneticPr fontId="3"/>
  </si>
  <si>
    <t>B2518</t>
    <phoneticPr fontId="3"/>
  </si>
  <si>
    <t>B2519</t>
    <phoneticPr fontId="3"/>
  </si>
  <si>
    <t>B2520</t>
    <phoneticPr fontId="3"/>
  </si>
  <si>
    <t>B2547</t>
    <phoneticPr fontId="3"/>
  </si>
  <si>
    <t>流域下水道事業及び公共下水道事業に係る地方債（12年度以降同意等債に係るもの）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</si>
  <si>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B2548</t>
    <phoneticPr fontId="3"/>
  </si>
  <si>
    <t>　うち流域関連公共下水道事業（狭義の下水道分）　28年度同意等額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</si>
  <si>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B2549</t>
    <phoneticPr fontId="3"/>
  </si>
  <si>
    <t>　うち流域関連公共下水道事業（上記以外分）　28年度同意等額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</si>
  <si>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B2550</t>
    <phoneticPr fontId="3"/>
  </si>
  <si>
    <t>B2551</t>
    <phoneticPr fontId="3"/>
  </si>
  <si>
    <t>その他の下水道事業に係る地方債　28年度同意等額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</si>
  <si>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B2552</t>
    <phoneticPr fontId="3"/>
  </si>
  <si>
    <t>B2553</t>
    <phoneticPr fontId="3"/>
  </si>
  <si>
    <t>B2554</t>
    <phoneticPr fontId="3"/>
  </si>
  <si>
    <t>B2555</t>
    <phoneticPr fontId="3"/>
  </si>
  <si>
    <t>B2556</t>
    <phoneticPr fontId="3"/>
  </si>
  <si>
    <t>B2557</t>
    <phoneticPr fontId="3"/>
  </si>
  <si>
    <t>B2558</t>
    <phoneticPr fontId="3"/>
  </si>
  <si>
    <t>B2559</t>
    <phoneticPr fontId="3"/>
  </si>
  <si>
    <t>B2561</t>
    <phoneticPr fontId="3"/>
  </si>
  <si>
    <t>下水道事業債臨時措置分　28年度同意等額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</si>
  <si>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B2562</t>
    <phoneticPr fontId="3"/>
  </si>
  <si>
    <t>下水道事業債広域化・共同化分　28年度同意等額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</si>
  <si>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B2565</t>
    <phoneticPr fontId="3"/>
  </si>
  <si>
    <t>下水道資本費平準化債（下水分）　28年度同意等額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</si>
  <si>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B2566</t>
    <phoneticPr fontId="3"/>
  </si>
  <si>
    <t>下水道資本費平準化債（公防分）　28年度同意等額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</si>
  <si>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B2569</t>
    <phoneticPr fontId="3"/>
  </si>
  <si>
    <t>流域下水道事業及び公共下水道事業に係る地方債（公営企業会計適用債）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</si>
  <si>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B2570</t>
    <phoneticPr fontId="3"/>
  </si>
  <si>
    <t>B2571</t>
    <phoneticPr fontId="3"/>
  </si>
  <si>
    <t>B2572</t>
    <phoneticPr fontId="3"/>
  </si>
  <si>
    <t>B2573</t>
    <phoneticPr fontId="3"/>
  </si>
  <si>
    <t>その他の下水道事業に係る地方債（公営企業会計適用債）　28年度同意等額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</si>
  <si>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B2574</t>
    <phoneticPr fontId="3"/>
  </si>
  <si>
    <t>B2575</t>
    <phoneticPr fontId="3"/>
  </si>
  <si>
    <t>B2576</t>
    <phoneticPr fontId="3"/>
  </si>
  <si>
    <t>B2577</t>
    <phoneticPr fontId="3"/>
  </si>
  <si>
    <t>B2578</t>
    <phoneticPr fontId="3"/>
  </si>
  <si>
    <t>B2579</t>
    <phoneticPr fontId="3"/>
  </si>
  <si>
    <t>B2580</t>
    <phoneticPr fontId="3"/>
  </si>
  <si>
    <t>B2581</t>
    <phoneticPr fontId="3"/>
  </si>
  <si>
    <t>B2813</t>
    <phoneticPr fontId="3"/>
  </si>
  <si>
    <t>流域下水道事業及び公共下水道事業に係る地方債（12年度以降同意等債に係るもの）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</si>
  <si>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B2814</t>
    <phoneticPr fontId="3"/>
  </si>
  <si>
    <t>　うち流域関連公共下水道事業（狭義の下水道分）　29年度同意等額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</si>
  <si>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B2815</t>
    <phoneticPr fontId="3"/>
  </si>
  <si>
    <t>　うち流域関連公共下水道事業（上記以外分）　29年度同意等額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</si>
  <si>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B2816</t>
    <phoneticPr fontId="3"/>
  </si>
  <si>
    <t>B2817</t>
    <phoneticPr fontId="3"/>
  </si>
  <si>
    <t>その他の下水道事業に係る地方債　29年度同意等額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</si>
  <si>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B2818</t>
    <phoneticPr fontId="3"/>
  </si>
  <si>
    <t>B2819</t>
    <phoneticPr fontId="3"/>
  </si>
  <si>
    <t>B2820</t>
    <phoneticPr fontId="3"/>
  </si>
  <si>
    <t>B2821</t>
    <phoneticPr fontId="3"/>
  </si>
  <si>
    <t>B2822</t>
    <phoneticPr fontId="3"/>
  </si>
  <si>
    <t>B2823</t>
    <phoneticPr fontId="3"/>
  </si>
  <si>
    <t>B2824</t>
    <phoneticPr fontId="3"/>
  </si>
  <si>
    <t>B2825</t>
    <phoneticPr fontId="3"/>
  </si>
  <si>
    <t>B2827</t>
    <phoneticPr fontId="3"/>
  </si>
  <si>
    <t>下水道事業債臨時措置分　29年度同意等額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</si>
  <si>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B2828</t>
    <phoneticPr fontId="3"/>
  </si>
  <si>
    <t>下水道事業債広域化・共同化分　29年度同意等額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</si>
  <si>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B2831</t>
    <phoneticPr fontId="3"/>
  </si>
  <si>
    <t>下水道資本費平準化債（下水分）　29年度同意等額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</si>
  <si>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B2832</t>
    <phoneticPr fontId="3"/>
  </si>
  <si>
    <t>下水道資本費平準化債（公防分）　29年度同意等額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</si>
  <si>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B2836</t>
    <phoneticPr fontId="3"/>
  </si>
  <si>
    <t>流域下水道事業及び公共下水道事業に係る地方債（公営企業会計適用債）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</si>
  <si>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B2837</t>
    <phoneticPr fontId="3"/>
  </si>
  <si>
    <t>B2838</t>
    <phoneticPr fontId="3"/>
  </si>
  <si>
    <t>B2839</t>
    <phoneticPr fontId="3"/>
  </si>
  <si>
    <t>B2840</t>
    <phoneticPr fontId="3"/>
  </si>
  <si>
    <t>その他の下水道事業に係る地方債（公営企業会計適用債）　29年度同意等額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</si>
  <si>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B2841</t>
    <phoneticPr fontId="3"/>
  </si>
  <si>
    <t>B2842</t>
    <phoneticPr fontId="3"/>
  </si>
  <si>
    <t>B2843</t>
    <phoneticPr fontId="3"/>
  </si>
  <si>
    <t>B2844</t>
    <phoneticPr fontId="3"/>
  </si>
  <si>
    <t>B2845</t>
    <phoneticPr fontId="3"/>
  </si>
  <si>
    <t>B2846</t>
    <phoneticPr fontId="3"/>
  </si>
  <si>
    <t>B2847</t>
    <phoneticPr fontId="3"/>
  </si>
  <si>
    <t>B2848</t>
    <phoneticPr fontId="3"/>
  </si>
  <si>
    <t>B2991</t>
  </si>
  <si>
    <t>流域下水道事業及び公共下水道事業に係る地方債（12年度以降同意等債に係るもの）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</si>
  <si>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B2992</t>
    <phoneticPr fontId="3"/>
  </si>
  <si>
    <t>　うち流域関連公共下水道事業（狭義の下水道分）　30年度同意等額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</si>
  <si>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B2993</t>
    <phoneticPr fontId="3"/>
  </si>
  <si>
    <t>　うち流域関連公共下水道事業（上記以外分）　30年度同意等額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</si>
  <si>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B2994</t>
  </si>
  <si>
    <t>B2995</t>
  </si>
  <si>
    <t>その他の下水道事業に係る地方債　30年度同意等額</t>
    <rPh sb="2" eb="3">
      <t>タ</t>
    </rPh>
    <rPh sb="4" eb="7">
      <t>ゲスイドウ</t>
    </rPh>
    <rPh sb="7" eb="9">
      <t>ジギョウ</t>
    </rPh>
    <rPh sb="10" eb="11">
      <t>カカ</t>
    </rPh>
    <rPh sb="12" eb="15">
      <t>チホウサイ</t>
    </rPh>
    <rPh sb="20" eb="22">
      <t>ドウイ</t>
    </rPh>
    <rPh sb="22" eb="24">
      <t>トウガク</t>
    </rPh>
    <phoneticPr fontId="3"/>
  </si>
  <si>
    <t>B2996</t>
  </si>
  <si>
    <t>B2997</t>
  </si>
  <si>
    <t>B2998</t>
  </si>
  <si>
    <t>B2999</t>
  </si>
  <si>
    <t>B3000</t>
  </si>
  <si>
    <t>B3002</t>
  </si>
  <si>
    <t>B3003</t>
  </si>
  <si>
    <t>B3004</t>
  </si>
  <si>
    <t>B3010</t>
  </si>
  <si>
    <t>下水道事業債臨時措置分　30年度同意等額</t>
    <rPh sb="0" eb="3">
      <t>ゲスイドウ</t>
    </rPh>
    <rPh sb="3" eb="6">
      <t>ジギョウサイ</t>
    </rPh>
    <rPh sb="6" eb="8">
      <t>リンジ</t>
    </rPh>
    <rPh sb="8" eb="10">
      <t>ソチ</t>
    </rPh>
    <rPh sb="10" eb="11">
      <t>ブン</t>
    </rPh>
    <rPh sb="16" eb="18">
      <t>ドウイ</t>
    </rPh>
    <rPh sb="18" eb="20">
      <t>トウガク</t>
    </rPh>
    <phoneticPr fontId="3"/>
  </si>
  <si>
    <t>B3011</t>
  </si>
  <si>
    <t>下水道事業債広域化・共同化分　30年度同意等額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</si>
  <si>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B3030</t>
  </si>
  <si>
    <t>下水道資本費平準化債（下水分）　30年度同意等額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</si>
  <si>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B3035</t>
  </si>
  <si>
    <t>下水道資本費平準化債（公防分）　30年度同意等額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</si>
  <si>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B3040</t>
  </si>
  <si>
    <t>流域下水道事業及び公共下水道事業に係る地方債（公営企業会計適用債）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</si>
  <si>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B3041</t>
    <phoneticPr fontId="3"/>
  </si>
  <si>
    <t>B3045</t>
    <phoneticPr fontId="3"/>
  </si>
  <si>
    <t>B3046</t>
  </si>
  <si>
    <t>B3047</t>
  </si>
  <si>
    <t>その他の下水道事業に係る地方債（公営企業会計適用債）　30年度同意等額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</si>
  <si>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B3048</t>
  </si>
  <si>
    <t>B3049</t>
  </si>
  <si>
    <t>B3057</t>
  </si>
  <si>
    <t>B3058</t>
  </si>
  <si>
    <t>B3059</t>
  </si>
  <si>
    <t>B3060</t>
  </si>
  <si>
    <t>B3061</t>
  </si>
  <si>
    <t>B3062</t>
  </si>
  <si>
    <t>B3644</t>
    <phoneticPr fontId="3"/>
  </si>
  <si>
    <t>流域下水道事業及び公共下水道事業に係る地方債（12年度以降同意等債に係るもの）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1" eb="42">
      <t>ガン</t>
    </rPh>
    <rPh sb="44" eb="46">
      <t>ドウイ</t>
    </rPh>
    <rPh sb="46" eb="48">
      <t>トウガク</t>
    </rPh>
    <phoneticPr fontId="3"/>
  </si>
  <si>
    <t>B3645</t>
    <phoneticPr fontId="3"/>
  </si>
  <si>
    <t>　うち流域関連公共下水道事業（狭義の下水道分）　R元年度同意等額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5" eb="26">
      <t>モト</t>
    </rPh>
    <rPh sb="26" eb="28">
      <t>ネンド</t>
    </rPh>
    <rPh sb="28" eb="30">
      <t>ドウイ</t>
    </rPh>
    <rPh sb="30" eb="32">
      <t>トウガク</t>
    </rPh>
    <phoneticPr fontId="3"/>
  </si>
  <si>
    <t>B3646</t>
    <phoneticPr fontId="3"/>
  </si>
  <si>
    <t>　うち流域関連公共下水道事業（上記以外分）　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4">
      <t>モト</t>
    </rPh>
    <rPh sb="24" eb="26">
      <t>ネンド</t>
    </rPh>
    <rPh sb="26" eb="28">
      <t>ドウイ</t>
    </rPh>
    <rPh sb="28" eb="30">
      <t>トウガク</t>
    </rPh>
    <phoneticPr fontId="3"/>
  </si>
  <si>
    <t>B3647</t>
    <phoneticPr fontId="3"/>
  </si>
  <si>
    <r>
      <t>B3648</t>
    </r>
    <r>
      <rPr>
        <sz val="11"/>
        <color theme="1"/>
        <rFont val="ＭＳ Ｐゴシック"/>
        <family val="2"/>
        <charset val="128"/>
        <scheme val="minor"/>
      </rPr>
      <t/>
    </r>
  </si>
  <si>
    <t>その他の下水道事業に係る地方債　R元年度同意等額</t>
    <rPh sb="2" eb="3">
      <t>タ</t>
    </rPh>
    <rPh sb="4" eb="7">
      <t>ゲスイドウ</t>
    </rPh>
    <rPh sb="7" eb="9">
      <t>ジギョウ</t>
    </rPh>
    <rPh sb="10" eb="11">
      <t>カカ</t>
    </rPh>
    <rPh sb="12" eb="15">
      <t>チホウサイ</t>
    </rPh>
    <rPh sb="17" eb="18">
      <t>ガン</t>
    </rPh>
    <rPh sb="20" eb="22">
      <t>ドウイ</t>
    </rPh>
    <rPh sb="22" eb="24">
      <t>トウガク</t>
    </rPh>
    <phoneticPr fontId="3"/>
  </si>
  <si>
    <r>
      <t>B3649</t>
    </r>
    <r>
      <rPr>
        <sz val="11"/>
        <color theme="1"/>
        <rFont val="ＭＳ Ｐゴシック"/>
        <family val="2"/>
        <charset val="128"/>
        <scheme val="minor"/>
      </rPr>
      <t/>
    </r>
  </si>
  <si>
    <r>
      <t>B3650</t>
    </r>
    <r>
      <rPr>
        <sz val="11"/>
        <color theme="1"/>
        <rFont val="ＭＳ Ｐゴシック"/>
        <family val="2"/>
        <charset val="128"/>
        <scheme val="minor"/>
      </rPr>
      <t/>
    </r>
  </si>
  <si>
    <r>
      <t>B3651</t>
    </r>
    <r>
      <rPr>
        <sz val="11"/>
        <color theme="1"/>
        <rFont val="ＭＳ Ｐゴシック"/>
        <family val="2"/>
        <charset val="128"/>
        <scheme val="minor"/>
      </rPr>
      <t/>
    </r>
  </si>
  <si>
    <r>
      <t>B3652</t>
    </r>
    <r>
      <rPr>
        <sz val="11"/>
        <color theme="1"/>
        <rFont val="ＭＳ Ｐゴシック"/>
        <family val="2"/>
        <charset val="128"/>
        <scheme val="minor"/>
      </rPr>
      <t/>
    </r>
  </si>
  <si>
    <r>
      <t>B3653</t>
    </r>
    <r>
      <rPr>
        <sz val="11"/>
        <color theme="1"/>
        <rFont val="ＭＳ Ｐゴシック"/>
        <family val="2"/>
        <charset val="128"/>
        <scheme val="minor"/>
      </rPr>
      <t/>
    </r>
  </si>
  <si>
    <r>
      <t>B3654</t>
    </r>
    <r>
      <rPr>
        <sz val="11"/>
        <color theme="1"/>
        <rFont val="ＭＳ Ｐゴシック"/>
        <family val="2"/>
        <charset val="128"/>
        <scheme val="minor"/>
      </rPr>
      <t/>
    </r>
  </si>
  <si>
    <r>
      <t>B3655</t>
    </r>
    <r>
      <rPr>
        <sz val="11"/>
        <color theme="1"/>
        <rFont val="ＭＳ Ｐゴシック"/>
        <family val="2"/>
        <charset val="128"/>
        <scheme val="minor"/>
      </rPr>
      <t/>
    </r>
  </si>
  <si>
    <r>
      <t>B3656</t>
    </r>
    <r>
      <rPr>
        <sz val="11"/>
        <color theme="1"/>
        <rFont val="ＭＳ Ｐゴシック"/>
        <family val="2"/>
        <charset val="128"/>
        <scheme val="minor"/>
      </rPr>
      <t/>
    </r>
  </si>
  <si>
    <t>B3658</t>
    <phoneticPr fontId="3"/>
  </si>
  <si>
    <t>下水道事業債臨時措置分　R元年度同意等額</t>
    <rPh sb="0" eb="3">
      <t>ゲスイドウ</t>
    </rPh>
    <rPh sb="3" eb="6">
      <t>ジギョウサイ</t>
    </rPh>
    <rPh sb="6" eb="8">
      <t>リンジ</t>
    </rPh>
    <rPh sb="8" eb="10">
      <t>ソチ</t>
    </rPh>
    <rPh sb="10" eb="11">
      <t>ブン</t>
    </rPh>
    <rPh sb="13" eb="14">
      <t>ガン</t>
    </rPh>
    <rPh sb="16" eb="18">
      <t>ドウイ</t>
    </rPh>
    <rPh sb="18" eb="20">
      <t>トウガク</t>
    </rPh>
    <phoneticPr fontId="3"/>
  </si>
  <si>
    <r>
      <t>B3659</t>
    </r>
    <r>
      <rPr>
        <sz val="11"/>
        <color theme="1"/>
        <rFont val="ＭＳ Ｐゴシック"/>
        <family val="2"/>
        <charset val="128"/>
        <scheme val="minor"/>
      </rPr>
      <t/>
    </r>
  </si>
  <si>
    <t>下水道事業債広域化・共同化分　R元年度同意等額</t>
    <rPh sb="0" eb="3">
      <t>ゲスイドウ</t>
    </rPh>
    <rPh sb="3" eb="6">
      <t>ジギョウサイ</t>
    </rPh>
    <rPh sb="6" eb="9">
      <t>コウイキカ</t>
    </rPh>
    <rPh sb="10" eb="12">
      <t>キョウドウ</t>
    </rPh>
    <rPh sb="12" eb="14">
      <t>カブン</t>
    </rPh>
    <rPh sb="16" eb="17">
      <t>ガン</t>
    </rPh>
    <rPh sb="19" eb="21">
      <t>ドウイ</t>
    </rPh>
    <rPh sb="21" eb="23">
      <t>トウガク</t>
    </rPh>
    <phoneticPr fontId="3"/>
  </si>
  <si>
    <t>B3662</t>
    <phoneticPr fontId="3"/>
  </si>
  <si>
    <t>下水道資本費平準化債（下水分）　R元年度同意等額</t>
    <rPh sb="0" eb="3">
      <t>ゲスイドウ</t>
    </rPh>
    <rPh sb="3" eb="6">
      <t>シホンヒ</t>
    </rPh>
    <rPh sb="6" eb="9">
      <t>ヘイジュンカ</t>
    </rPh>
    <rPh sb="9" eb="10">
      <t>サイ</t>
    </rPh>
    <rPh sb="11" eb="13">
      <t>ゲスイ</t>
    </rPh>
    <rPh sb="13" eb="14">
      <t>ブン</t>
    </rPh>
    <rPh sb="17" eb="18">
      <t>ガン</t>
    </rPh>
    <rPh sb="20" eb="22">
      <t>ドウイ</t>
    </rPh>
    <rPh sb="22" eb="24">
      <t>トウガク</t>
    </rPh>
    <phoneticPr fontId="3"/>
  </si>
  <si>
    <t>B3663</t>
  </si>
  <si>
    <t>下水道資本費平準化債（公防分）　R元年度同意等額</t>
    <rPh sb="0" eb="3">
      <t>ゲスイドウ</t>
    </rPh>
    <rPh sb="3" eb="6">
      <t>シホンヒ</t>
    </rPh>
    <rPh sb="6" eb="9">
      <t>ヘイジュンカ</t>
    </rPh>
    <rPh sb="9" eb="10">
      <t>サイ</t>
    </rPh>
    <rPh sb="11" eb="12">
      <t>コウ</t>
    </rPh>
    <rPh sb="12" eb="13">
      <t>ボウ</t>
    </rPh>
    <rPh sb="13" eb="14">
      <t>ブン</t>
    </rPh>
    <rPh sb="17" eb="18">
      <t>ガン</t>
    </rPh>
    <rPh sb="20" eb="22">
      <t>ドウイ</t>
    </rPh>
    <rPh sb="22" eb="24">
      <t>トウガク</t>
    </rPh>
    <phoneticPr fontId="3"/>
  </si>
  <si>
    <t>B3664</t>
  </si>
  <si>
    <t>流域下水道事業及び公共下水道事業に係る地方債（公営企業会計適用債）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5" eb="36">
      <t>ガン</t>
    </rPh>
    <rPh sb="38" eb="40">
      <t>ドウイ</t>
    </rPh>
    <rPh sb="40" eb="42">
      <t>トウガク</t>
    </rPh>
    <phoneticPr fontId="3"/>
  </si>
  <si>
    <t>B3665</t>
    <phoneticPr fontId="3"/>
  </si>
  <si>
    <t>B3666</t>
    <phoneticPr fontId="3"/>
  </si>
  <si>
    <t>　うち流域関連公共下水道事業（上記以外分）R元年度同意等額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2" eb="23">
      <t>モト</t>
    </rPh>
    <rPh sb="23" eb="25">
      <t>ネンド</t>
    </rPh>
    <rPh sb="25" eb="27">
      <t>ドウイ</t>
    </rPh>
    <rPh sb="27" eb="29">
      <t>トウガク</t>
    </rPh>
    <phoneticPr fontId="3"/>
  </si>
  <si>
    <t>B3667</t>
    <phoneticPr fontId="3"/>
  </si>
  <si>
    <r>
      <t>B3668</t>
    </r>
    <r>
      <rPr>
        <sz val="11"/>
        <color theme="1"/>
        <rFont val="ＭＳ Ｐゴシック"/>
        <family val="2"/>
        <charset val="128"/>
        <scheme val="minor"/>
      </rPr>
      <t/>
    </r>
  </si>
  <si>
    <t>その他の下水道事業に係る地方債（公営企業会計適用債）　R元年度同意等額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8" eb="29">
      <t>ガン</t>
    </rPh>
    <rPh sb="31" eb="33">
      <t>ドウイ</t>
    </rPh>
    <rPh sb="33" eb="35">
      <t>トウガク</t>
    </rPh>
    <phoneticPr fontId="3"/>
  </si>
  <si>
    <r>
      <t>B3669</t>
    </r>
    <r>
      <rPr>
        <sz val="11"/>
        <color theme="1"/>
        <rFont val="ＭＳ Ｐゴシック"/>
        <family val="2"/>
        <charset val="128"/>
        <scheme val="minor"/>
      </rPr>
      <t/>
    </r>
  </si>
  <si>
    <r>
      <t>B3670</t>
    </r>
    <r>
      <rPr>
        <sz val="11"/>
        <color theme="1"/>
        <rFont val="ＭＳ Ｐゴシック"/>
        <family val="2"/>
        <charset val="128"/>
        <scheme val="minor"/>
      </rPr>
      <t/>
    </r>
  </si>
  <si>
    <r>
      <t>B3671</t>
    </r>
    <r>
      <rPr>
        <sz val="11"/>
        <color theme="1"/>
        <rFont val="ＭＳ Ｐゴシック"/>
        <family val="2"/>
        <charset val="128"/>
        <scheme val="minor"/>
      </rPr>
      <t/>
    </r>
  </si>
  <si>
    <r>
      <t>B3672</t>
    </r>
    <r>
      <rPr>
        <sz val="11"/>
        <color theme="1"/>
        <rFont val="ＭＳ Ｐゴシック"/>
        <family val="2"/>
        <charset val="128"/>
        <scheme val="minor"/>
      </rPr>
      <t/>
    </r>
  </si>
  <si>
    <r>
      <t>B3673</t>
    </r>
    <r>
      <rPr>
        <sz val="11"/>
        <color theme="1"/>
        <rFont val="ＭＳ Ｐゴシック"/>
        <family val="2"/>
        <charset val="128"/>
        <scheme val="minor"/>
      </rPr>
      <t/>
    </r>
  </si>
  <si>
    <r>
      <t>B3674</t>
    </r>
    <r>
      <rPr>
        <sz val="11"/>
        <color theme="1"/>
        <rFont val="ＭＳ Ｐゴシック"/>
        <family val="2"/>
        <charset val="128"/>
        <scheme val="minor"/>
      </rPr>
      <t/>
    </r>
  </si>
  <si>
    <r>
      <t>B3675</t>
    </r>
    <r>
      <rPr>
        <sz val="11"/>
        <color theme="1"/>
        <rFont val="ＭＳ Ｐゴシック"/>
        <family val="2"/>
        <charset val="128"/>
        <scheme val="minor"/>
      </rPr>
      <t/>
    </r>
  </si>
  <si>
    <r>
      <t>B3676</t>
    </r>
    <r>
      <rPr>
        <sz val="11"/>
        <color theme="1"/>
        <rFont val="ＭＳ Ｐゴシック"/>
        <family val="2"/>
        <charset val="128"/>
        <scheme val="minor"/>
      </rPr>
      <t/>
    </r>
  </si>
  <si>
    <t>B5214</t>
  </si>
  <si>
    <t>流域下水道事業及び公共下水道事業に係る地方債（12年度以降同意等債に係るもの）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</si>
  <si>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B5215</t>
  </si>
  <si>
    <t>　うち流域関連公共下水道事業（狭義の下水道分）　R2年度同意等額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</si>
  <si>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B5216</t>
  </si>
  <si>
    <t>　うち流域関連公共下水道事業（上記以外分）　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</si>
  <si>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B5217</t>
  </si>
  <si>
    <t>B5218</t>
  </si>
  <si>
    <t>その他の下水道事業に係る地方債　R2年度同意等額</t>
    <rPh sb="2" eb="3">
      <t>タ</t>
    </rPh>
    <rPh sb="4" eb="7">
      <t>ゲスイドウ</t>
    </rPh>
    <rPh sb="7" eb="9">
      <t>ジギョウ</t>
    </rPh>
    <rPh sb="10" eb="11">
      <t>カカ</t>
    </rPh>
    <rPh sb="12" eb="15">
      <t>チホウサイ</t>
    </rPh>
    <rPh sb="20" eb="22">
      <t>ドウイ</t>
    </rPh>
    <rPh sb="22" eb="24">
      <t>トウガク</t>
    </rPh>
    <phoneticPr fontId="3"/>
  </si>
  <si>
    <t>B5219</t>
  </si>
  <si>
    <t>B5220</t>
  </si>
  <si>
    <t>B5221</t>
  </si>
  <si>
    <t>B5222</t>
  </si>
  <si>
    <t>B5223</t>
  </si>
  <si>
    <t>B5224</t>
  </si>
  <si>
    <t>B5225</t>
  </si>
  <si>
    <t>B5226</t>
  </si>
  <si>
    <t>B5228</t>
  </si>
  <si>
    <t>下水道事業債臨時措置分　R2年度同意等額</t>
    <rPh sb="0" eb="3">
      <t>ゲスイドウ</t>
    </rPh>
    <rPh sb="3" eb="6">
      <t>ジギョウサイ</t>
    </rPh>
    <rPh sb="6" eb="8">
      <t>リンジ</t>
    </rPh>
    <rPh sb="8" eb="10">
      <t>ソチ</t>
    </rPh>
    <rPh sb="10" eb="11">
      <t>ブン</t>
    </rPh>
    <rPh sb="16" eb="18">
      <t>ドウイ</t>
    </rPh>
    <rPh sb="18" eb="20">
      <t>トウガク</t>
    </rPh>
    <phoneticPr fontId="3"/>
  </si>
  <si>
    <t>B5229</t>
  </si>
  <si>
    <t>下水道事業債広域化・共同化分　R2年度同意等額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</si>
  <si>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B5230</t>
  </si>
  <si>
    <t>　うち公共下水道事業債広域化・共同化分　R2年度同意等額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</si>
  <si>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B5231</t>
  </si>
  <si>
    <t>　うち特定環境保全公共下水道等広域化・共同化分　R2年度同意等額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</si>
  <si>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B5234</t>
  </si>
  <si>
    <t>下水道資本費平準化債（下水分）　R2年度同意等額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</si>
  <si>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B5235</t>
  </si>
  <si>
    <t>下水道資本費平準化債（公防分）　R2年度同意等額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</si>
  <si>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B5236</t>
  </si>
  <si>
    <t>流域下水道事業及び公共下水道事業に係る地方債（公営企業会計適用債）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</si>
  <si>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B5237</t>
  </si>
  <si>
    <t>B5238</t>
  </si>
  <si>
    <t>　うち流域関連公共下水道事業（上記以外分）R2年度同意等額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</si>
  <si>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B5239</t>
  </si>
  <si>
    <t>B5240</t>
  </si>
  <si>
    <t>その他の下水道事業に係る地方債（公営企業会計適用債）　R2年度同意等額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</si>
  <si>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B5241</t>
  </si>
  <si>
    <t>B5242</t>
  </si>
  <si>
    <t>B5243</t>
  </si>
  <si>
    <t>B5244</t>
  </si>
  <si>
    <t>B5245</t>
  </si>
  <si>
    <t>B5246</t>
  </si>
  <si>
    <t>B5247</t>
  </si>
  <si>
    <t>B5248</t>
  </si>
  <si>
    <t>B5324</t>
  </si>
  <si>
    <t>流域下水道事業に係る地方債（12年度以降同意等債に係るもの）　R3年度同意等額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</si>
  <si>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B5325</t>
  </si>
  <si>
    <t>　うち流域関連公共下水道事業（狭義の下水道分）　R3年度同意等額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</si>
  <si>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B5326</t>
  </si>
  <si>
    <t>　うち流域関連公共下水道事業（上記以外分）　R3年度同意等額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</si>
  <si>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B5327</t>
  </si>
  <si>
    <t>公共下水道事業に係る地方債（12年度以降同意等債に係るもの）　R3年度同意等額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</si>
  <si>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B5328</t>
  </si>
  <si>
    <t>その他の下水道事業に係る地方債　R3年度同意等額</t>
    <rPh sb="2" eb="3">
      <t>タ</t>
    </rPh>
    <rPh sb="4" eb="7">
      <t>ゲスイドウ</t>
    </rPh>
    <rPh sb="7" eb="9">
      <t>ジギョウ</t>
    </rPh>
    <rPh sb="10" eb="11">
      <t>カカ</t>
    </rPh>
    <rPh sb="12" eb="15">
      <t>チホウサイ</t>
    </rPh>
    <rPh sb="20" eb="22">
      <t>ドウイ</t>
    </rPh>
    <rPh sb="22" eb="24">
      <t>トウガク</t>
    </rPh>
    <phoneticPr fontId="3"/>
  </si>
  <si>
    <t>B5329</t>
  </si>
  <si>
    <t>B5330</t>
  </si>
  <si>
    <t>B5331</t>
  </si>
  <si>
    <t>B5332</t>
  </si>
  <si>
    <t>B5333</t>
  </si>
  <si>
    <t>B5334</t>
  </si>
  <si>
    <t>B5335</t>
  </si>
  <si>
    <t>B5336</t>
  </si>
  <si>
    <t>B5338</t>
  </si>
  <si>
    <t>下水道事業債臨時措置分　R3年度同意等額</t>
    <rPh sb="0" eb="3">
      <t>ゲスイドウ</t>
    </rPh>
    <rPh sb="3" eb="6">
      <t>ジギョウサイ</t>
    </rPh>
    <rPh sb="6" eb="8">
      <t>リンジ</t>
    </rPh>
    <rPh sb="8" eb="10">
      <t>ソチ</t>
    </rPh>
    <rPh sb="10" eb="11">
      <t>ブン</t>
    </rPh>
    <rPh sb="16" eb="18">
      <t>ドウイ</t>
    </rPh>
    <rPh sb="18" eb="20">
      <t>トウガク</t>
    </rPh>
    <phoneticPr fontId="3"/>
  </si>
  <si>
    <t>B5339</t>
  </si>
  <si>
    <t>下水道事業債広域化・共同化分　R3年度同意等額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</si>
  <si>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B5340</t>
  </si>
  <si>
    <t>　うち公共下水道事業債広域化・共同化分　R3年度同意等額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</si>
  <si>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B5341</t>
    <phoneticPr fontId="3"/>
  </si>
  <si>
    <t>　うち特定環境保全公共下水道等広域化・共同化分　R3年度同意等額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</si>
  <si>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B5344</t>
  </si>
  <si>
    <t>下水道事業債（旧公害防止対策事業分）　R3年度同意等額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</si>
  <si>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B5345</t>
  </si>
  <si>
    <t>下水道資本費平準化債（下水分）　R3年度同意等額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</si>
  <si>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B5346</t>
  </si>
  <si>
    <t>下水道資本費平準化債（公防分）　R3年度同意等額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</si>
  <si>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B5348</t>
  </si>
  <si>
    <t>流域下水道事業及び公共下水道事業に係る地方債（公営企業会計適用債）　R3年度同意等額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</si>
  <si>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B5349</t>
  </si>
  <si>
    <t>B5350</t>
  </si>
  <si>
    <t>　うち流域関連公共下水道事業（上記以外分）R3年度同意等額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</si>
  <si>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B5351</t>
  </si>
  <si>
    <t>B5352</t>
  </si>
  <si>
    <t>その他の下水道事業に係る地方債（公営企業会計適用債）　R3年度同意等額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</si>
  <si>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B5353</t>
  </si>
  <si>
    <t>B5354</t>
  </si>
  <si>
    <t>B5355</t>
  </si>
  <si>
    <t>B5356</t>
  </si>
  <si>
    <t>B5357</t>
  </si>
  <si>
    <t>B5358</t>
  </si>
  <si>
    <t>B5359</t>
  </si>
  <si>
    <t>B5360</t>
  </si>
  <si>
    <t>B5607</t>
  </si>
  <si>
    <t>流域下水道事業に係る地方債（12年度以降同意等債に係るもの）　R4年度同意等額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</si>
  <si>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B5608</t>
  </si>
  <si>
    <t>　うち流域関連公共下水道事業（狭義の下水道分）　R4年度同意等額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</si>
  <si>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B5609</t>
  </si>
  <si>
    <t>　うち流域関連公共下水道事業（上記以外分）　R4年度同意等額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</si>
  <si>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B5610</t>
  </si>
  <si>
    <t>公共下水道事業に係る地方債（12年度以降同意等債に係るもの）　R4年度同意等額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</si>
  <si>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B5611</t>
  </si>
  <si>
    <t>その他の下水道事業に係る地方債　R4年度同意等額</t>
    <rPh sb="2" eb="3">
      <t>タ</t>
    </rPh>
    <rPh sb="4" eb="7">
      <t>ゲスイドウ</t>
    </rPh>
    <rPh sb="7" eb="9">
      <t>ジギョウ</t>
    </rPh>
    <rPh sb="10" eb="11">
      <t>カカ</t>
    </rPh>
    <rPh sb="12" eb="15">
      <t>チホウサイ</t>
    </rPh>
    <rPh sb="20" eb="22">
      <t>ドウイ</t>
    </rPh>
    <rPh sb="22" eb="24">
      <t>トウガク</t>
    </rPh>
    <phoneticPr fontId="3"/>
  </si>
  <si>
    <t>B5612</t>
  </si>
  <si>
    <t>B5613</t>
  </si>
  <si>
    <t>B5614</t>
  </si>
  <si>
    <t>B5615</t>
  </si>
  <si>
    <t>B5616</t>
  </si>
  <si>
    <t>B5617</t>
  </si>
  <si>
    <t>B5618</t>
  </si>
  <si>
    <t>B5619</t>
  </si>
  <si>
    <t>B5621</t>
  </si>
  <si>
    <t>下水道事業債臨時措置分　R4年度同意等額</t>
    <rPh sb="0" eb="3">
      <t>ゲスイドウ</t>
    </rPh>
    <rPh sb="3" eb="6">
      <t>ジギョウサイ</t>
    </rPh>
    <rPh sb="6" eb="8">
      <t>リンジ</t>
    </rPh>
    <rPh sb="8" eb="10">
      <t>ソチ</t>
    </rPh>
    <rPh sb="10" eb="11">
      <t>ブン</t>
    </rPh>
    <rPh sb="16" eb="18">
      <t>ドウイ</t>
    </rPh>
    <rPh sb="18" eb="20">
      <t>トウガク</t>
    </rPh>
    <phoneticPr fontId="3"/>
  </si>
  <si>
    <t>B5622</t>
  </si>
  <si>
    <t>下水道事業債広域化・共同化分（流域下水道への接続分除く）　R4同意等額</t>
    <rPh sb="15" eb="17">
      <t>リュウイキ</t>
    </rPh>
    <rPh sb="17" eb="20">
      <t>ゲスイドウ</t>
    </rPh>
    <rPh sb="22" eb="24">
      <t>セツゾク</t>
    </rPh>
    <rPh sb="24" eb="25">
      <t>ブン</t>
    </rPh>
    <rPh sb="25" eb="26">
      <t>ノゾ</t>
    </rPh>
    <rPh sb="31" eb="33">
      <t>ドウイ</t>
    </rPh>
    <rPh sb="32" eb="33">
      <t>トウ</t>
    </rPh>
    <phoneticPr fontId="11"/>
  </si>
  <si>
    <t>B5807</t>
  </si>
  <si>
    <t>　うち公共下水道事業債広域化・共同化分　R4年度同意等額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</si>
  <si>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B5808</t>
  </si>
  <si>
    <t>　うち特定環境保全公共下水道等広域化・共同化分　R4年度同意等額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</si>
  <si>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B5623</t>
  </si>
  <si>
    <t>下水道事業債広域化・共同化分（流域下水道への接続分）　R4同意等額</t>
    <rPh sb="15" eb="17">
      <t>リュウイキ</t>
    </rPh>
    <rPh sb="17" eb="20">
      <t>ゲスイドウ</t>
    </rPh>
    <rPh sb="22" eb="24">
      <t>セツゾク</t>
    </rPh>
    <rPh sb="24" eb="25">
      <t>ブン</t>
    </rPh>
    <rPh sb="29" eb="31">
      <t>ドウイ</t>
    </rPh>
    <rPh sb="30" eb="31">
      <t>トウ</t>
    </rPh>
    <phoneticPr fontId="11"/>
  </si>
  <si>
    <t>B5624</t>
  </si>
  <si>
    <t>B5625</t>
  </si>
  <si>
    <t>B5628</t>
  </si>
  <si>
    <t>下水道事業債（旧公害防止対策事業分）　R4年度同意等額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</si>
  <si>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B5630</t>
  </si>
  <si>
    <t>下水道資本費平準化債（下水分）　R4年度同意等額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</si>
  <si>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B5631</t>
  </si>
  <si>
    <t>下水道資本費平準化債（公防分）　R4年度同意等額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</si>
  <si>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B5632</t>
  </si>
  <si>
    <t>下水道資本費平準化債（下水道事業債（旧公害防止対策事業分）分）　R4同意等額</t>
    <rPh sb="0" eb="3">
      <t>ゲスイドウ</t>
    </rPh>
    <rPh sb="3" eb="5">
      <t>シホン</t>
    </rPh>
    <rPh sb="5" eb="6">
      <t>ヒ</t>
    </rPh>
    <rPh sb="6" eb="9">
      <t>ヘイジュンカ</t>
    </rPh>
    <rPh sb="9" eb="10">
      <t>サイ</t>
    </rPh>
    <rPh sb="11" eb="14">
      <t>ゲスイドウ</t>
    </rPh>
    <rPh sb="14" eb="16">
      <t>ジギョウ</t>
    </rPh>
    <rPh sb="16" eb="17">
      <t>サイ</t>
    </rPh>
    <rPh sb="18" eb="23">
      <t>キュウコウガイボウシ</t>
    </rPh>
    <rPh sb="23" eb="27">
      <t>タイサクジギョウ</t>
    </rPh>
    <rPh sb="27" eb="28">
      <t>ブン</t>
    </rPh>
    <rPh sb="29" eb="30">
      <t>ブン</t>
    </rPh>
    <rPh sb="34" eb="36">
      <t>ドウイ</t>
    </rPh>
    <rPh sb="36" eb="37">
      <t>トウ</t>
    </rPh>
    <rPh sb="37" eb="38">
      <t>ガク</t>
    </rPh>
    <phoneticPr fontId="11"/>
  </si>
  <si>
    <t>B5633</t>
  </si>
  <si>
    <t>B5634</t>
  </si>
  <si>
    <t>B5635</t>
  </si>
  <si>
    <t>　うち流域関連公共下水道事業（上記以外分）R4年度同意等額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</si>
  <si>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B5636</t>
  </si>
  <si>
    <t>B5637</t>
  </si>
  <si>
    <t>その他の下水道事業に係る地方債（公営企業会計適用債）　R4年度同意等額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</si>
  <si>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B5638</t>
  </si>
  <si>
    <t>B5639</t>
  </si>
  <si>
    <t>B5640</t>
  </si>
  <si>
    <t>B5641</t>
  </si>
  <si>
    <t>B5642</t>
  </si>
  <si>
    <t>B5643</t>
  </si>
  <si>
    <t>B5644</t>
  </si>
  <si>
    <t>B5645</t>
  </si>
  <si>
    <t>B5629</t>
    <phoneticPr fontId="3"/>
  </si>
  <si>
    <t>下水道事業債（脱炭素化事業分）　R4同意等額</t>
    <phoneticPr fontId="3"/>
  </si>
  <si>
    <t>B5840</t>
  </si>
  <si>
    <t>流域下水道事業に係る地方債（12年度以降同意等債に係るもの）　R5年度同意等額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</si>
  <si>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B5841</t>
  </si>
  <si>
    <t>　うち流域関連公共下水道事業（狭義の下水道分）　R5年度同意等額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</si>
  <si>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B5842</t>
  </si>
  <si>
    <t>　うち流域関連公共下水道事業（上記以外分）　R5年度同意等額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</si>
  <si>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B5843</t>
  </si>
  <si>
    <t>公共下水道事業に係る地方債（12年度以降同意等債に係るもの）　R5年度同意等額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</si>
  <si>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B5844</t>
  </si>
  <si>
    <t>その他の下水道事業に係る地方債　R5年度同意等額</t>
    <rPh sb="2" eb="3">
      <t>タ</t>
    </rPh>
    <rPh sb="4" eb="7">
      <t>ゲスイドウ</t>
    </rPh>
    <rPh sb="7" eb="9">
      <t>ジギョウ</t>
    </rPh>
    <rPh sb="10" eb="11">
      <t>カカ</t>
    </rPh>
    <rPh sb="12" eb="15">
      <t>チホウサイ</t>
    </rPh>
    <rPh sb="20" eb="22">
      <t>ドウイ</t>
    </rPh>
    <rPh sb="22" eb="24">
      <t>トウガク</t>
    </rPh>
    <phoneticPr fontId="3"/>
  </si>
  <si>
    <t>B5845</t>
  </si>
  <si>
    <t>B5846</t>
  </si>
  <si>
    <t>B5847</t>
  </si>
  <si>
    <t>B5848</t>
  </si>
  <si>
    <t>B5849</t>
  </si>
  <si>
    <t>B5850</t>
  </si>
  <si>
    <t>B5851</t>
  </si>
  <si>
    <t>B5852</t>
  </si>
  <si>
    <t>B5854</t>
  </si>
  <si>
    <t>下水道事業債臨時措置分　R5年度同意等額</t>
    <rPh sb="0" eb="3">
      <t>ゲスイドウ</t>
    </rPh>
    <rPh sb="3" eb="6">
      <t>ジギョウサイ</t>
    </rPh>
    <rPh sb="6" eb="8">
      <t>リンジ</t>
    </rPh>
    <rPh sb="8" eb="10">
      <t>ソチ</t>
    </rPh>
    <rPh sb="10" eb="11">
      <t>ブン</t>
    </rPh>
    <rPh sb="16" eb="18">
      <t>ドウイ</t>
    </rPh>
    <rPh sb="18" eb="20">
      <t>トウガク</t>
    </rPh>
    <phoneticPr fontId="3"/>
  </si>
  <si>
    <t>B5855</t>
  </si>
  <si>
    <t>下水道事業債広域化・共同化分（流域下水道への接続分除く）　R5同意等額</t>
    <rPh sb="15" eb="17">
      <t>リュウイキ</t>
    </rPh>
    <rPh sb="17" eb="20">
      <t>ゲスイドウ</t>
    </rPh>
    <rPh sb="22" eb="24">
      <t>セツゾク</t>
    </rPh>
    <rPh sb="24" eb="25">
      <t>ブン</t>
    </rPh>
    <rPh sb="25" eb="26">
      <t>ノゾ</t>
    </rPh>
    <rPh sb="31" eb="33">
      <t>ドウイ</t>
    </rPh>
    <rPh sb="32" eb="33">
      <t>トウ</t>
    </rPh>
    <phoneticPr fontId="11"/>
  </si>
  <si>
    <t>B5856</t>
  </si>
  <si>
    <t>　うち公共下水道事業債広域化・共同化分　R5年度同意等額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</si>
  <si>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B5857</t>
  </si>
  <si>
    <t>　うち特定環境保全公共下水道等広域化・共同化分　R5年度同意等額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</si>
  <si>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B5858</t>
  </si>
  <si>
    <t>下水道事業債広域化・共同化分（流域下水道への接続分）　R5同意等額</t>
    <rPh sb="15" eb="17">
      <t>リュウイキ</t>
    </rPh>
    <rPh sb="17" eb="20">
      <t>ゲスイドウ</t>
    </rPh>
    <rPh sb="22" eb="24">
      <t>セツゾク</t>
    </rPh>
    <rPh sb="24" eb="25">
      <t>ブン</t>
    </rPh>
    <rPh sb="29" eb="31">
      <t>ドウイ</t>
    </rPh>
    <rPh sb="30" eb="31">
      <t>トウ</t>
    </rPh>
    <phoneticPr fontId="11"/>
  </si>
  <si>
    <t>B5859</t>
  </si>
  <si>
    <t>B5860</t>
  </si>
  <si>
    <t>B5863</t>
  </si>
  <si>
    <t>下水道事業債（旧公害防止対策事業分）　R5年度同意等額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</si>
  <si>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B5865</t>
  </si>
  <si>
    <t>下水道資本費平準化債（下水分）　R5年度同意等額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</si>
  <si>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B5866</t>
  </si>
  <si>
    <t>下水道資本費平準化債（公防分）　R5年度同意等額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</si>
  <si>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B5867</t>
  </si>
  <si>
    <t>下水道資本費平準化債（下水道事業債（旧公害防止対策事業分）分）　R5同意等額</t>
    <rPh sb="0" eb="3">
      <t>ゲスイドウ</t>
    </rPh>
    <rPh sb="3" eb="5">
      <t>シホン</t>
    </rPh>
    <rPh sb="5" eb="6">
      <t>ヒ</t>
    </rPh>
    <rPh sb="6" eb="9">
      <t>ヘイジュンカ</t>
    </rPh>
    <rPh sb="9" eb="10">
      <t>サイ</t>
    </rPh>
    <rPh sb="11" eb="14">
      <t>ゲスイドウ</t>
    </rPh>
    <rPh sb="14" eb="16">
      <t>ジギョウ</t>
    </rPh>
    <rPh sb="16" eb="17">
      <t>サイ</t>
    </rPh>
    <rPh sb="18" eb="23">
      <t>キュウコウガイボウシ</t>
    </rPh>
    <rPh sb="23" eb="27">
      <t>タイサクジギョウ</t>
    </rPh>
    <rPh sb="27" eb="28">
      <t>ブン</t>
    </rPh>
    <rPh sb="29" eb="30">
      <t>ブン</t>
    </rPh>
    <rPh sb="34" eb="36">
      <t>ドウイ</t>
    </rPh>
    <rPh sb="36" eb="37">
      <t>トウ</t>
    </rPh>
    <rPh sb="37" eb="38">
      <t>ガク</t>
    </rPh>
    <phoneticPr fontId="11"/>
  </si>
  <si>
    <t>B5868</t>
  </si>
  <si>
    <t>B5869</t>
  </si>
  <si>
    <t>B5870</t>
  </si>
  <si>
    <t>　うち流域関連公共下水道事業（上記以外分）R5年度同意等額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</si>
  <si>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B5871</t>
  </si>
  <si>
    <t>B5872</t>
  </si>
  <si>
    <t>その他の下水道事業に係る地方債（公営企業会計適用債）　R5年度同意等額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</si>
  <si>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B5873</t>
  </si>
  <si>
    <t>B5874</t>
  </si>
  <si>
    <t>B5875</t>
  </si>
  <si>
    <t>B5876</t>
  </si>
  <si>
    <t>B5877</t>
  </si>
  <si>
    <t>B5878</t>
  </si>
  <si>
    <t>B5879</t>
  </si>
  <si>
    <t>B5880</t>
  </si>
  <si>
    <t>下水道事業債（脱炭素化推進事業分）うち分類⑥⑧分　R5同意等額</t>
    <phoneticPr fontId="3"/>
  </si>
  <si>
    <t>下水道事業債（脱炭素化推進事業分）うち分類③④⑤分　R5同意等額</t>
  </si>
  <si>
    <t>下水道事業債（脱炭素化推進事業分）うち分類①②⑦⑨分　R5同意等額</t>
    <phoneticPr fontId="3"/>
  </si>
  <si>
    <t>流域下水道事業に係る地方債（12年度以降同意等債に係るもの）　R6年度同意等額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</si>
  <si>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　うち流域関連公共下水道事業（狭義の下水道分）　R6年度同意等額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8" eb="30">
      <t>ドウイ</t>
    </rPh>
    <rPh sb="30" eb="32">
      <t>トウガク</t>
    </rPh>
    <phoneticPr fontId="3"/>
  </si>
  <si>
    <t>　うち流域関連公共下水道事業（上記以外分）　R6年度同意等額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6" eb="28">
      <t>ドウイ</t>
    </rPh>
    <rPh sb="28" eb="30">
      <t>トウガク</t>
    </rPh>
    <phoneticPr fontId="3"/>
  </si>
  <si>
    <t>公共下水道事業に係る地方債（12年度以降同意等債に係るもの）　R6年度同意等額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</si>
  <si>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その他の下水道事業に係る地方債　R6年度同意等額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</si>
  <si>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R6年度同意等額</t>
    <rPh sb="0" eb="3">
      <t>ゲスイドウ</t>
    </rPh>
    <rPh sb="3" eb="6">
      <t>ジギョウサイ</t>
    </rPh>
    <rPh sb="6" eb="8">
      <t>リンジ</t>
    </rPh>
    <rPh sb="8" eb="10">
      <t>ソチ</t>
    </rPh>
    <rPh sb="10" eb="11">
      <t>ブン</t>
    </rPh>
    <rPh sb="16" eb="18">
      <t>ドウイ</t>
    </rPh>
    <rPh sb="18" eb="20">
      <t>トウガク</t>
    </rPh>
    <phoneticPr fontId="3"/>
  </si>
  <si>
    <t>　うち公共下水道事業債広域化・共同化分　R6年度同意等額</t>
    <rPh sb="3" eb="5">
      <t>コウキョウ</t>
    </rPh>
    <rPh sb="5" eb="8">
      <t>ゲスイドウ</t>
    </rPh>
    <rPh sb="8" eb="11">
      <t>ジギョウサイ</t>
    </rPh>
    <rPh sb="11" eb="14">
      <t>コウイキカ</t>
    </rPh>
    <rPh sb="15" eb="18">
      <t>キョウドウカ</t>
    </rPh>
    <rPh sb="18" eb="19">
      <t>ブン</t>
    </rPh>
    <rPh sb="24" eb="26">
      <t>ドウイ</t>
    </rPh>
    <rPh sb="26" eb="28">
      <t>トウガク</t>
    </rPh>
    <phoneticPr fontId="3"/>
  </si>
  <si>
    <t>　うち特定環境保全公共下水道等広域化・共同化分　R6年度同意等額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8" eb="30">
      <t>ドウイ</t>
    </rPh>
    <rPh sb="30" eb="32">
      <t>トウガク</t>
    </rPh>
    <phoneticPr fontId="3"/>
  </si>
  <si>
    <t>下水道事業債（旧公害防止対策事業分）　R6年度同意等額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</si>
  <si>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下水道資本費平準化債（下水分）　R6年度同意等額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</si>
  <si>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R6年度同意等額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</si>
  <si>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　うち流域関連公共下水道事業（上記以外分）R6年度同意等額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5" eb="27">
      <t>ドウイ</t>
    </rPh>
    <rPh sb="27" eb="29">
      <t>トウガク</t>
    </rPh>
    <phoneticPr fontId="3"/>
  </si>
  <si>
    <t>その他の下水道事業に係る地方債（公営企業会計適用債）　R6年度同意等額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</si>
  <si>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下水道事業債（脱炭素化推進事業分）うち分類⑥⑧分　R6同意等額</t>
    <phoneticPr fontId="3"/>
  </si>
  <si>
    <t>下水道事業債（脱炭素化推進事業分）うち分類③④⑤分　R6同意等額</t>
    <phoneticPr fontId="3"/>
  </si>
  <si>
    <t>下水道事業債（脱炭素化推進事業分）うち分類①②⑦⑨分　R6同意等額</t>
    <phoneticPr fontId="3"/>
  </si>
  <si>
    <t>その他の土木費</t>
    <rPh sb="2" eb="3">
      <t>タ</t>
    </rPh>
    <rPh sb="4" eb="7">
      <t>ドボクヒ</t>
    </rPh>
    <phoneticPr fontId="3"/>
  </si>
  <si>
    <t>B0199</t>
  </si>
  <si>
    <t>自然災害防止事業債元利償還金</t>
    <rPh sb="0" eb="2">
      <t>シゼン</t>
    </rPh>
    <rPh sb="2" eb="4">
      <t>サイガイ</t>
    </rPh>
    <rPh sb="4" eb="6">
      <t>ボウシ</t>
    </rPh>
    <rPh sb="6" eb="9">
      <t>ジギョウサイ</t>
    </rPh>
    <rPh sb="9" eb="11">
      <t>ガンリ</t>
    </rPh>
    <rPh sb="11" eb="14">
      <t>ショウカンキン</t>
    </rPh>
    <phoneticPr fontId="3"/>
  </si>
  <si>
    <t>B7490</t>
  </si>
  <si>
    <t>旧まちづくり交付金事業（施設整備事業除く）に充てた地方債　17年度同意等額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</si>
  <si>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B7798</t>
  </si>
  <si>
    <t>旧まちづくり交付金事業（施設整備事業除く）に充てた地方債　18年度同意等額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</si>
  <si>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B8443</t>
  </si>
  <si>
    <t>旧まちづくり交付金事業（施設整備事業除く）に充てた地方債　19年度同意等額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</si>
  <si>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B8839</t>
  </si>
  <si>
    <t>旧まちづくり交付金事業（施設整備事業除く）に充てた地方債　20年度同意等額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</si>
  <si>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B9283</t>
  </si>
  <si>
    <t>旧まちづくり交付金事業（施設整備事業除く）に充てた地方債　21年度同意等額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</si>
  <si>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B9598</t>
  </si>
  <si>
    <t>旧まちづくり交付金事業（施設整備事業除く）に充てた地方債　22年度同意等額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</si>
  <si>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B7491</t>
  </si>
  <si>
    <t>旧地域住宅交付金事業（施設整備事業除く）に充てた地方債　17年度同意等額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</si>
  <si>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B7799</t>
  </si>
  <si>
    <t>旧地域住宅交付金事業（施設整備事業除く）に充てた地方債　18年度同意等額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</si>
  <si>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B8444</t>
  </si>
  <si>
    <t>旧地域住宅交付金事業（施設整備事業除く）に充てた地方債　19年度同意等額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</si>
  <si>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B8840</t>
  </si>
  <si>
    <t>旧地域住宅交付金事業（施設整備事業除く）に充てた地方債　20年度同意等額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</si>
  <si>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B9284</t>
  </si>
  <si>
    <t>旧地域住宅交付金事業（施設整備事業除く）に充てた地方債　21年度同意等額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</si>
  <si>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B9599</t>
  </si>
  <si>
    <t>旧地域住宅交付金事業（施設整備事業除く）に充てた地方債　22年度同意等額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</si>
  <si>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B8841</t>
  </si>
  <si>
    <t>地震防災対策特別措置法に基づき国庫補助率のかさ上げが行われた事業（学校教育施設等整備事業を除く）に充てた地方債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</si>
  <si>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B8842</t>
  </si>
  <si>
    <t>地震防災対策特別措置法に基づき国庫補助率のかさ上げが行われた事業（学校教育施設等整備事業を除く）に充てた地方債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</si>
  <si>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B8843</t>
  </si>
  <si>
    <t>地震防災対策特別措置法に基づき国庫補助率のかさ上げが行われた事業（幼稚園及び特別支援学校の施設整備事業分）に充てた地方債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</si>
  <si>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B8844</t>
  </si>
  <si>
    <t>地震防災対策特別措置法に基づき国庫補助率のかさ上げが行われた事業（学校教育施設等整備事業を除く）に充てた地方債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</si>
  <si>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B9285</t>
  </si>
  <si>
    <t>地震防災対策特別措置法に基づき国庫補助率のかさ上げが行われた事業（学校教育施設等整備事業を除く）に充てた地方債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</si>
  <si>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B9286</t>
  </si>
  <si>
    <t>地震防災対策特別措置法に基づき国庫補助率のかさ上げが行われた事業（幼稚園及び特別支援学校の施設整備事業分）に充てた地方債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</si>
  <si>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B9600</t>
  </si>
  <si>
    <t>地震防災対策特別措置法に基づき国庫補助率のかさ上げが行われた事業（学校教育施設等整備事業を除く）に充てた地方債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</si>
  <si>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B9601</t>
  </si>
  <si>
    <t>地震防災対策特別措置法に基づき国庫補助率のかさ上げが行われた事業（幼稚園及び特別支援学校の施設整備事業分）に充てた地方債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</si>
  <si>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B9917</t>
  </si>
  <si>
    <t>地震防災対策特別措置法に基づき国庫補助率のかさ上げが行われた事業（学校教育施設等整備事業を除く）に充てた地方債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</si>
  <si>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B9918</t>
  </si>
  <si>
    <t>地震防災対策特別措置法に基づき国庫補助率のかさ上げが行われた事業（幼稚園及び特別支援学校の施設整備事業分）に充てた地方債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</si>
  <si>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B0356</t>
  </si>
  <si>
    <t>地震防災対策特別措置法に基づき国庫補助率のかさ上げが行われた事業（学校教育施設等整備事業を除く）に充てた地方債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</si>
  <si>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B0357</t>
  </si>
  <si>
    <t>地震防災対策特別措置法に基づき国庫補助率のかさ上げが行われた事業（幼稚園及び特別支援学校の施設整備事業分）に充てた地方債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</si>
  <si>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B0717</t>
  </si>
  <si>
    <t>地震防災対策特別措置法に基づき国庫補助率のかさ上げが行われた事業（学校教育施設等整備事業を除く）に充てた地方債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</si>
  <si>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B0722</t>
  </si>
  <si>
    <t>地震防災対策特別措置法に基づき国庫補助率のかさ上げが行われた事業（幼稚園及び特別支援学校の施設整備事業分）に充てた地方債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</si>
  <si>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B1286</t>
  </si>
  <si>
    <t>地震防災対策特別措置法に基づき国庫補助率のかさ上げが行われた事業（学校教育施設等整備事業を除く）に充てた地方債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</si>
  <si>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B1302</t>
  </si>
  <si>
    <t>地震防災対策特別措置法に基づき国庫補助率のかさ上げが行われた事業（幼稚園及び特別支援学校の施設整備事業分）に充てた地方債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</si>
  <si>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B2248</t>
  </si>
  <si>
    <t>地震防災対策特別措置法に基づき国庫補助率のかさ上げが行われた事業（学校教育施設等整備事業を除く）に充てた地方債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</si>
  <si>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B2249</t>
  </si>
  <si>
    <t>地震防災対策特別措置法に基づき国庫補助率のかさ上げが行われた事業（幼稚園及び特別支援学校の施設整備事業分）に充てた地方債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</si>
  <si>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B2582</t>
  </si>
  <si>
    <t>地震防災対策特別措置法に基づき国庫補助率のかさ上げが行われた事業（学校教育施設等整備事業を除く）に充てた地方債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</si>
  <si>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B2583</t>
  </si>
  <si>
    <t>地震防災対策特別措置法に基づき国庫補助率のかさ上げが行われた事業（幼稚園及び特別支援学校の施設整備事業分）に充てた地方債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</si>
  <si>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B2849</t>
  </si>
  <si>
    <t>地震防災対策特別措置法に基づき国庫補助率のかさ上げが行われた事業（学校教育施設等整備事業を除く）に充てた地方債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</si>
  <si>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B2850</t>
  </si>
  <si>
    <t>地震防災対策特別措置法に基づき国庫補助率のかさ上げが行われた事業（幼稚園及び特別支援学校の施設整備事業分）に充てた地方債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</si>
  <si>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B3063</t>
  </si>
  <si>
    <t>地震防災対策特別措置法に基づき国庫補助率のかさ上げが行われた事業（学校教育施設等整備事業を除く）に充てた地方債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</si>
  <si>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B3036</t>
  </si>
  <si>
    <t>地震防災対策特別措置法に基づき国庫補助率のかさ上げが行われた事業（幼稚園及び特別支援学校の施設整備事業分）に充てた地方債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</si>
  <si>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B3677</t>
  </si>
  <si>
    <t>地震防災対策特別措置法に基づき国庫補助率のかさ上げが行われた事業（学校教育施設等整備事業を除く）に充てた地方債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7" eb="58">
      <t>モト</t>
    </rPh>
    <rPh sb="58" eb="60">
      <t>ネンド</t>
    </rPh>
    <rPh sb="60" eb="62">
      <t>ドウイ</t>
    </rPh>
    <rPh sb="62" eb="64">
      <t>トウガク</t>
    </rPh>
    <phoneticPr fontId="3"/>
  </si>
  <si>
    <t>B3678</t>
  </si>
  <si>
    <t>地震防災対策特別措置法に基づき国庫補助率のかさ上げが行われた事業（幼稚園及び特別支援学校の施設整備事業分）に充てた地方債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2" eb="63">
      <t>モト</t>
    </rPh>
    <rPh sb="63" eb="65">
      <t>ネンド</t>
    </rPh>
    <rPh sb="65" eb="67">
      <t>ドウイ</t>
    </rPh>
    <rPh sb="67" eb="69">
      <t>トウガク</t>
    </rPh>
    <phoneticPr fontId="3"/>
  </si>
  <si>
    <t>B5042</t>
  </si>
  <si>
    <t>地震防災対策特別措置法に基づき国庫補助率のかさ上げが行われた事業（学校教育施設等整備事業を除く）に充てた地方債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</si>
  <si>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B5043</t>
  </si>
  <si>
    <t>地震防災対策特別措置法に基づき国庫補助率のかさ上げが行われた事業（幼稚園及び特別支援学校の施設整備事業分）に充てた地方債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</si>
  <si>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B5361</t>
  </si>
  <si>
    <t>地震防災対策特別措置法に基づき国庫補助率のかさ上げが行われた事業（学校教育施設等整備事業を除く）に充てた地方債　R３年度同意等額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</si>
  <si>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B5362</t>
  </si>
  <si>
    <t>地震防災対策特別措置法に基づき国庫補助率のかさ上げが行われた事業（幼稚園及び特別支援学校の施設整備事業分）に充てた地方債　R３年度同意等額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</si>
  <si>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B5646</t>
  </si>
  <si>
    <t>地震防災対策特別措置法に基づき国庫補助率のかさ上げが行われた事業（学校教育施設等整備事業を除く）に充てた地方債　R４年度同意等額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</si>
  <si>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B5647</t>
  </si>
  <si>
    <t>地震防災対策特別措置法に基づき国庫補助率のかさ上げが行われた事業（幼稚園及び特別支援学校の施設整備事業分）に充てた地方債　R４年度同意等額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</si>
  <si>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B5881</t>
  </si>
  <si>
    <t>地震防災対策特別措置法に基づき国庫補助率のかさ上げが行われた事業（学校教育施設等整備事業を除く）に充てた地方債　R５年度同意等額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</si>
  <si>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B5882</t>
  </si>
  <si>
    <t>地震防災対策特別措置法に基づき国庫補助率のかさ上げが行われた事業（幼稚園及び特別支援学校の施設整備事業分）に充てた地方債　R５年度同意等額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</si>
  <si>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B2567</t>
  </si>
  <si>
    <t>建築基準法施行令に基づく非構造部材の補強事業（幼稚園及び特別支援学校の特定天井に限る。）に充てた地方債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</si>
  <si>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B2851</t>
  </si>
  <si>
    <t>建築基準法施行令に基づく非構造部材の補強事業（幼稚園及び特別支援学校の特定天井に限る。）に充てた地方債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</si>
  <si>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B2941</t>
  </si>
  <si>
    <t>建築基準法施行令に基づく非構造部材の補強事業（幼稚園及び特別支援学校の特定天井以外。）に充てた地方債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39" eb="41">
      <t>イガイ</t>
    </rPh>
    <rPh sb="44" eb="45">
      <t>ア</t>
    </rPh>
    <rPh sb="47" eb="50">
      <t>チホウサイ</t>
    </rPh>
    <rPh sb="53" eb="55">
      <t>ネンド</t>
    </rPh>
    <rPh sb="55" eb="57">
      <t>ドウイ</t>
    </rPh>
    <rPh sb="57" eb="59">
      <t>トウガク</t>
    </rPh>
    <phoneticPr fontId="3"/>
  </si>
  <si>
    <t>特別支援学校に係る学校教育施設等整備事業債等（大規模改造（単独）分）に充てた地方債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</si>
  <si>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B3064</t>
  </si>
  <si>
    <t>特別支援学校に係る学校教育施設等整備事業債等（大規模改造（単独）分）に充てた地方債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</si>
  <si>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特別支援学校に係る学校教育施設等整備事業債等（大規模改造（単独）分）に充てた地方債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3" eb="44">
      <t>モト</t>
    </rPh>
    <rPh sb="44" eb="46">
      <t>ネンド</t>
    </rPh>
    <rPh sb="46" eb="48">
      <t>ドウイ</t>
    </rPh>
    <rPh sb="48" eb="50">
      <t>トウガク</t>
    </rPh>
    <phoneticPr fontId="3"/>
  </si>
  <si>
    <t>B5044</t>
  </si>
  <si>
    <t>特別支援学校に係る学校教育施設等整備事業債等（大規模改造（単独）分）に充てた地方債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</si>
  <si>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B5363</t>
  </si>
  <si>
    <t>特別支援学校に係る学校教育施設等整備事業債等（大規模改造（単独）分）に充てた地方債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</si>
  <si>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B5648</t>
  </si>
  <si>
    <t>特別支援学校に係る学校教育施設等整備事業債等（大規模改造（単独）分）に充てた地方債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</si>
  <si>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B5883</t>
  </si>
  <si>
    <t>特別支援学校に係る学校教育施設等整備事業債等（大規模改造（単独）分）に充てた地方債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</si>
  <si>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</si>
  <si>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B3065</t>
  </si>
  <si>
    <t>特別支援学校に係る学校教育施設等整備事業債等（大規模改造（補助）分）に充てた地方債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</si>
  <si>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3" eb="44">
      <t>モト</t>
    </rPh>
    <rPh sb="44" eb="46">
      <t>ネンド</t>
    </rPh>
    <rPh sb="46" eb="48">
      <t>ドウイ</t>
    </rPh>
    <rPh sb="48" eb="50">
      <t>トウガク</t>
    </rPh>
    <phoneticPr fontId="3"/>
  </si>
  <si>
    <t>B5045</t>
  </si>
  <si>
    <t>特別支援学校に係る学校教育施設等整備事業債等（大規模改造（補助）分）に充てた地方債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</si>
  <si>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B5364</t>
  </si>
  <si>
    <t>特別支援学校に係る学校教育施設等整備事業債等（大規模改造（補助）分）に充てた地方債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</si>
  <si>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B5649</t>
  </si>
  <si>
    <t>特別支援学校に係る学校教育施設等整備事業債等（大規模改造（補助）分）に充てた地方債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</si>
  <si>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B5884</t>
  </si>
  <si>
    <t>特別支援学校に係る学校教育施設等整備事業債等（大規模改造（補助）分）に充てた地方債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</si>
  <si>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B5885</t>
  </si>
  <si>
    <t>特別支援学校に係る学校教育施設等整備事業等（大規模改造等（補助）（特別防犯対策整備工事分））に充てた地方債　R５年度同意等額</t>
    <rPh sb="0" eb="2">
      <t>トクベツ</t>
    </rPh>
    <rPh sb="2" eb="4">
      <t>シエン</t>
    </rPh>
    <rPh sb="4" eb="6">
      <t>ガッコウ</t>
    </rPh>
    <rPh sb="7" eb="8">
      <t>カカ</t>
    </rPh>
    <rPh sb="9" eb="11">
      <t>ガッコウ</t>
    </rPh>
    <rPh sb="11" eb="13">
      <t>キョウイク</t>
    </rPh>
    <rPh sb="13" eb="15">
      <t>シセツ</t>
    </rPh>
    <rPh sb="15" eb="16">
      <t>ナド</t>
    </rPh>
    <rPh sb="16" eb="18">
      <t>セイビ</t>
    </rPh>
    <rPh sb="18" eb="20">
      <t>ジギョウ</t>
    </rPh>
    <rPh sb="20" eb="21">
      <t>ナド</t>
    </rPh>
    <rPh sb="22" eb="25">
      <t>ダイキボ</t>
    </rPh>
    <rPh sb="25" eb="27">
      <t>カイゾウ</t>
    </rPh>
    <rPh sb="27" eb="28">
      <t>トウ</t>
    </rPh>
    <rPh sb="29" eb="31">
      <t>ホジョ</t>
    </rPh>
    <rPh sb="33" eb="35">
      <t>トクベツ</t>
    </rPh>
    <rPh sb="35" eb="37">
      <t>ボウハン</t>
    </rPh>
    <rPh sb="37" eb="39">
      <t>タイサク</t>
    </rPh>
    <rPh sb="39" eb="41">
      <t>セイビ</t>
    </rPh>
    <rPh sb="41" eb="43">
      <t>コウジ</t>
    </rPh>
    <rPh sb="43" eb="44">
      <t>ブン</t>
    </rPh>
    <rPh sb="47" eb="48">
      <t>ア</t>
    </rPh>
    <rPh sb="50" eb="53">
      <t>チホウサイ</t>
    </rPh>
    <rPh sb="56" eb="58">
      <t>ネンド</t>
    </rPh>
    <rPh sb="58" eb="60">
      <t>ドウイ</t>
    </rPh>
    <rPh sb="60" eb="61">
      <t>ナド</t>
    </rPh>
    <rPh sb="61" eb="62">
      <t>ガク</t>
    </rPh>
    <phoneticPr fontId="7"/>
  </si>
  <si>
    <t>特別支援学校に係る学校教育施設等整備事業債等（長寿命化改良（補助）分）に充てた地方債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</si>
  <si>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B3066</t>
  </si>
  <si>
    <t>特別支援学校に係る学校教育施設等整備事業債等（長寿命化改良（補助）分）に充てた地方債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</si>
  <si>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特別支援学校に係る学校教育施設等整備事業債等（長寿命化改良（補助）分）に充てた地方債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4" eb="45">
      <t>モト</t>
    </rPh>
    <rPh sb="45" eb="47">
      <t>ネンド</t>
    </rPh>
    <rPh sb="47" eb="49">
      <t>ドウイ</t>
    </rPh>
    <rPh sb="49" eb="51">
      <t>トウガク</t>
    </rPh>
    <phoneticPr fontId="3"/>
  </si>
  <si>
    <t>B5046</t>
  </si>
  <si>
    <t>特別支援学校に係る学校教育施設等整備事業債等（長寿命化改良（補助）分）に充てた地方債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</si>
  <si>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特別支援学校に係る学校教育施設等整備事業債等（長寿命化改良（補助）分）に充てた地方債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</si>
  <si>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B5650</t>
  </si>
  <si>
    <t>特別支援学校に係る学校教育施設等整備事業債等（長寿命化改良（補助）分）に充てた地方債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</si>
  <si>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B5886</t>
  </si>
  <si>
    <t>特別支援学校に係る学校教育施設等整備事業債等（長寿命化改良（補助）分）に充てた地方債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</si>
  <si>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B3067</t>
  </si>
  <si>
    <t>特別支援学校に係る学校教育施設等整備事業債等（補強事業分）に充てた地方債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</si>
  <si>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特別支援学校に係る学校教育施設等整備事業債等（補強事業分）に充てた地方債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8" eb="39">
      <t>モト</t>
    </rPh>
    <rPh sb="39" eb="41">
      <t>ネンド</t>
    </rPh>
    <rPh sb="41" eb="43">
      <t>ドウイ</t>
    </rPh>
    <rPh sb="43" eb="45">
      <t>トウガク</t>
    </rPh>
    <phoneticPr fontId="3"/>
  </si>
  <si>
    <t>B5047</t>
  </si>
  <si>
    <t>特別支援学校に係る学校教育施設等整備事業債等（補強事業分）に充てた地方債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</si>
  <si>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B5365</t>
  </si>
  <si>
    <t>特別支援学校に係る学校教育施設等整備事業債等（補強事業分）に充てた地方債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</si>
  <si>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B5651</t>
  </si>
  <si>
    <t>特別支援学校に係る学校教育施設等整備事業債等（補強事業分）に充てた地方債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</si>
  <si>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B5887</t>
  </si>
  <si>
    <t>特別支援学校に係る学校教育施設等整備事業債等（補強事業分）に充てた地方債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</si>
  <si>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B3068</t>
  </si>
  <si>
    <t>特別支援学校に係る学校教育施設等整備事業債等（防災機能強化事業分）に充てた地方債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</si>
  <si>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特別支援学校に係る学校教育施設等整備事業債等（防災機能強化事業分）に充てた地方債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2" eb="43">
      <t>モト</t>
    </rPh>
    <rPh sb="43" eb="45">
      <t>ネンド</t>
    </rPh>
    <rPh sb="45" eb="47">
      <t>ドウイ</t>
    </rPh>
    <rPh sb="47" eb="49">
      <t>トウガク</t>
    </rPh>
    <phoneticPr fontId="3"/>
  </si>
  <si>
    <t>B5048</t>
  </si>
  <si>
    <t>特別支援学校に係る学校教育施設等整備事業債等（防災機能強化事業分）に充てた地方債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</si>
  <si>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B5366</t>
  </si>
  <si>
    <t>特別支援学校に係る学校教育施設等整備事業債等（防災機能強化事業分）に充てた地方債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</si>
  <si>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B5652</t>
  </si>
  <si>
    <t>特別支援学校に係る学校教育施設等整備事業債等（防災機能強化事業分）に充てた地方債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</si>
  <si>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B5888</t>
  </si>
  <si>
    <t>特別支援学校に係る学校教育施設等整備事業債等（防災機能強化事業分）に充てた地方債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</si>
  <si>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B5049</t>
  </si>
  <si>
    <t>特別支援学校に係る学校教育施設等整備事業債等（情報通信ネットワーク整備事業分）に充てた地方債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ジョウホウツウシン</t>
    </rPh>
    <rPh sb="33" eb="35">
      <t>セイビ</t>
    </rPh>
    <rPh sb="35" eb="37">
      <t>ジギョウ</t>
    </rPh>
    <rPh sb="37" eb="38">
      <t>フン</t>
    </rPh>
    <rPh sb="40" eb="41">
      <t>ア</t>
    </rPh>
    <rPh sb="43" eb="46">
      <t>チホウサイ</t>
    </rPh>
    <rPh sb="49" eb="51">
      <t>ネンド</t>
    </rPh>
    <rPh sb="51" eb="53">
      <t>ドウイ</t>
    </rPh>
    <rPh sb="53" eb="55">
      <t>トウガク</t>
    </rPh>
    <phoneticPr fontId="3"/>
  </si>
  <si>
    <t>B7492</t>
    <phoneticPr fontId="3"/>
  </si>
  <si>
    <t>住宅宅地関連公共施設整備促進等事業債及び住宅市街地総合整備促進事業債　17年度同意等額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</si>
  <si>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B7801</t>
    <phoneticPr fontId="3"/>
  </si>
  <si>
    <t>住宅宅地関連公共施設整備促進等事業債及び住宅市街地総合整備促進事業債　18年度同意等額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</si>
  <si>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B3419</t>
    <phoneticPr fontId="3"/>
  </si>
  <si>
    <t>新幹線鉄道整備事業債　7年度同意等額</t>
    <rPh sb="0" eb="3">
      <t>シンカンセン</t>
    </rPh>
    <rPh sb="3" eb="5">
      <t>テツドウ</t>
    </rPh>
    <rPh sb="5" eb="7">
      <t>セイビ</t>
    </rPh>
    <rPh sb="7" eb="10">
      <t>ジギョウサイ</t>
    </rPh>
    <rPh sb="12" eb="14">
      <t>ネンド</t>
    </rPh>
    <rPh sb="14" eb="16">
      <t>ドウイ</t>
    </rPh>
    <rPh sb="16" eb="18">
      <t>トウガク</t>
    </rPh>
    <phoneticPr fontId="3"/>
  </si>
  <si>
    <t>B3420</t>
    <phoneticPr fontId="3"/>
  </si>
  <si>
    <t>新幹線鉄道整備事業債　8年度同意等額</t>
    <rPh sb="0" eb="3">
      <t>シンカンセン</t>
    </rPh>
    <rPh sb="3" eb="5">
      <t>テツドウ</t>
    </rPh>
    <rPh sb="5" eb="7">
      <t>セイビ</t>
    </rPh>
    <rPh sb="7" eb="10">
      <t>ジギョウサイ</t>
    </rPh>
    <rPh sb="12" eb="14">
      <t>ネンド</t>
    </rPh>
    <rPh sb="14" eb="16">
      <t>ドウイ</t>
    </rPh>
    <rPh sb="16" eb="18">
      <t>トウガク</t>
    </rPh>
    <phoneticPr fontId="3"/>
  </si>
  <si>
    <t>B3421</t>
    <phoneticPr fontId="3"/>
  </si>
  <si>
    <t>新幹線鉄道整備事業債　9年度同意等額</t>
    <rPh sb="0" eb="3">
      <t>シンカンセン</t>
    </rPh>
    <rPh sb="3" eb="5">
      <t>テツドウ</t>
    </rPh>
    <rPh sb="5" eb="7">
      <t>セイビ</t>
    </rPh>
    <rPh sb="7" eb="10">
      <t>ジギョウサイ</t>
    </rPh>
    <rPh sb="12" eb="14">
      <t>ネンド</t>
    </rPh>
    <rPh sb="14" eb="16">
      <t>ドウイ</t>
    </rPh>
    <rPh sb="16" eb="18">
      <t>トウガク</t>
    </rPh>
    <phoneticPr fontId="3"/>
  </si>
  <si>
    <t>B3767</t>
    <phoneticPr fontId="3"/>
  </si>
  <si>
    <t>新幹線鉄道整備事業債　10年度同意等額</t>
    <rPh sb="0" eb="3">
      <t>シンカンセン</t>
    </rPh>
    <rPh sb="3" eb="5">
      <t>テツドウ</t>
    </rPh>
    <rPh sb="5" eb="7">
      <t>セイビ</t>
    </rPh>
    <rPh sb="7" eb="10">
      <t>ジギョウサイ</t>
    </rPh>
    <rPh sb="13" eb="15">
      <t>ネンド</t>
    </rPh>
    <rPh sb="15" eb="17">
      <t>ドウイ</t>
    </rPh>
    <rPh sb="17" eb="19">
      <t>トウガク</t>
    </rPh>
    <phoneticPr fontId="3"/>
  </si>
  <si>
    <t>B4011</t>
    <phoneticPr fontId="3"/>
  </si>
  <si>
    <t>新幹線鉄道整備事業債　11年度同意等額</t>
    <rPh sb="0" eb="3">
      <t>シンカンセン</t>
    </rPh>
    <rPh sb="3" eb="5">
      <t>テツドウ</t>
    </rPh>
    <rPh sb="5" eb="7">
      <t>セイビ</t>
    </rPh>
    <rPh sb="7" eb="10">
      <t>ジギョウサイ</t>
    </rPh>
    <rPh sb="13" eb="15">
      <t>ネンド</t>
    </rPh>
    <rPh sb="15" eb="17">
      <t>ドウイ</t>
    </rPh>
    <rPh sb="17" eb="19">
      <t>トウガク</t>
    </rPh>
    <phoneticPr fontId="3"/>
  </si>
  <si>
    <t>B4205</t>
    <phoneticPr fontId="3"/>
  </si>
  <si>
    <t>新幹線鉄道整備事業債　12年度同意等額</t>
    <rPh sb="0" eb="3">
      <t>シンカンセン</t>
    </rPh>
    <rPh sb="3" eb="5">
      <t>テツドウ</t>
    </rPh>
    <rPh sb="5" eb="7">
      <t>セイビ</t>
    </rPh>
    <rPh sb="7" eb="10">
      <t>ジギョウサイ</t>
    </rPh>
    <rPh sb="13" eb="15">
      <t>ネンド</t>
    </rPh>
    <rPh sb="15" eb="17">
      <t>ドウイ</t>
    </rPh>
    <rPh sb="17" eb="19">
      <t>トウガク</t>
    </rPh>
    <phoneticPr fontId="3"/>
  </si>
  <si>
    <t>B4434</t>
    <phoneticPr fontId="3"/>
  </si>
  <si>
    <t>新幹線鉄道整備事業債　13年度同意等額</t>
    <rPh sb="0" eb="3">
      <t>シンカンセン</t>
    </rPh>
    <rPh sb="3" eb="5">
      <t>テツドウ</t>
    </rPh>
    <rPh sb="5" eb="7">
      <t>セイビ</t>
    </rPh>
    <rPh sb="7" eb="10">
      <t>ジギョウサイ</t>
    </rPh>
    <rPh sb="13" eb="15">
      <t>ネンド</t>
    </rPh>
    <rPh sb="15" eb="17">
      <t>ドウイ</t>
    </rPh>
    <rPh sb="17" eb="19">
      <t>トウガク</t>
    </rPh>
    <phoneticPr fontId="3"/>
  </si>
  <si>
    <t>B4586</t>
    <phoneticPr fontId="3"/>
  </si>
  <si>
    <t>新幹線鉄道整備事業債　14年度同意等額</t>
    <rPh sb="0" eb="3">
      <t>シンカンセン</t>
    </rPh>
    <rPh sb="3" eb="5">
      <t>テツドウ</t>
    </rPh>
    <rPh sb="5" eb="7">
      <t>セイビ</t>
    </rPh>
    <rPh sb="7" eb="10">
      <t>ジギョウサイ</t>
    </rPh>
    <rPh sb="13" eb="15">
      <t>ネンド</t>
    </rPh>
    <rPh sb="15" eb="17">
      <t>ドウイ</t>
    </rPh>
    <rPh sb="17" eb="19">
      <t>トウガク</t>
    </rPh>
    <phoneticPr fontId="3"/>
  </si>
  <si>
    <t>B4764</t>
    <phoneticPr fontId="3"/>
  </si>
  <si>
    <t>新幹線鉄道整備事業債　15年度同意等額</t>
    <rPh sb="0" eb="3">
      <t>シンカンセン</t>
    </rPh>
    <rPh sb="3" eb="5">
      <t>テツドウ</t>
    </rPh>
    <rPh sb="5" eb="7">
      <t>セイビ</t>
    </rPh>
    <rPh sb="7" eb="10">
      <t>ジギョウサイ</t>
    </rPh>
    <rPh sb="13" eb="15">
      <t>ネンド</t>
    </rPh>
    <rPh sb="15" eb="17">
      <t>ドウイ</t>
    </rPh>
    <rPh sb="17" eb="19">
      <t>トウガク</t>
    </rPh>
    <phoneticPr fontId="3"/>
  </si>
  <si>
    <t>B7058</t>
    <phoneticPr fontId="3"/>
  </si>
  <si>
    <t>新幹線鉄道整備事業債　16年度同意等額</t>
    <rPh sb="0" eb="3">
      <t>シンカンセン</t>
    </rPh>
    <rPh sb="3" eb="5">
      <t>テツドウ</t>
    </rPh>
    <rPh sb="5" eb="7">
      <t>セイビ</t>
    </rPh>
    <rPh sb="7" eb="10">
      <t>ジギョウサイ</t>
    </rPh>
    <rPh sb="13" eb="15">
      <t>ネンド</t>
    </rPh>
    <rPh sb="15" eb="17">
      <t>ドウイ</t>
    </rPh>
    <rPh sb="17" eb="19">
      <t>トウガク</t>
    </rPh>
    <phoneticPr fontId="3"/>
  </si>
  <si>
    <t>B7493</t>
    <phoneticPr fontId="3"/>
  </si>
  <si>
    <t>新幹線鉄道整備事業債　17年度同意等額</t>
    <rPh sb="0" eb="3">
      <t>シンカンセン</t>
    </rPh>
    <rPh sb="3" eb="5">
      <t>テツドウ</t>
    </rPh>
    <rPh sb="5" eb="7">
      <t>セイビ</t>
    </rPh>
    <rPh sb="7" eb="10">
      <t>ジギョウサイ</t>
    </rPh>
    <rPh sb="13" eb="15">
      <t>ネンド</t>
    </rPh>
    <rPh sb="15" eb="17">
      <t>ドウイ</t>
    </rPh>
    <rPh sb="17" eb="19">
      <t>トウガク</t>
    </rPh>
    <phoneticPr fontId="3"/>
  </si>
  <si>
    <t>B7802</t>
    <phoneticPr fontId="3"/>
  </si>
  <si>
    <t>新幹線鉄道整備事業債　18年度同意等額</t>
    <rPh sb="0" eb="3">
      <t>シンカンセン</t>
    </rPh>
    <rPh sb="3" eb="5">
      <t>テツドウ</t>
    </rPh>
    <rPh sb="5" eb="7">
      <t>セイビ</t>
    </rPh>
    <rPh sb="7" eb="10">
      <t>ジギョウサイ</t>
    </rPh>
    <rPh sb="13" eb="15">
      <t>ネンド</t>
    </rPh>
    <rPh sb="15" eb="17">
      <t>ドウイ</t>
    </rPh>
    <rPh sb="17" eb="19">
      <t>トウガク</t>
    </rPh>
    <phoneticPr fontId="3"/>
  </si>
  <si>
    <t>B8446</t>
    <phoneticPr fontId="3"/>
  </si>
  <si>
    <t>新幹線鉄道整備事業債　19年度同意等額</t>
    <rPh sb="0" eb="3">
      <t>シンカンセン</t>
    </rPh>
    <rPh sb="3" eb="5">
      <t>テツドウ</t>
    </rPh>
    <rPh sb="5" eb="7">
      <t>セイビ</t>
    </rPh>
    <rPh sb="7" eb="10">
      <t>ジギョウサイ</t>
    </rPh>
    <rPh sb="13" eb="15">
      <t>ネンド</t>
    </rPh>
    <rPh sb="15" eb="17">
      <t>ドウイ</t>
    </rPh>
    <rPh sb="17" eb="19">
      <t>トウガク</t>
    </rPh>
    <phoneticPr fontId="3"/>
  </si>
  <si>
    <t>B8845</t>
    <phoneticPr fontId="3"/>
  </si>
  <si>
    <t>新幹線鉄道整備事業債　20年度同意等額</t>
    <rPh sb="0" eb="3">
      <t>シンカンセン</t>
    </rPh>
    <rPh sb="3" eb="5">
      <t>テツドウ</t>
    </rPh>
    <rPh sb="5" eb="7">
      <t>セイビ</t>
    </rPh>
    <rPh sb="7" eb="10">
      <t>ジギョウサイ</t>
    </rPh>
    <rPh sb="13" eb="15">
      <t>ネンド</t>
    </rPh>
    <rPh sb="15" eb="17">
      <t>ドウイ</t>
    </rPh>
    <rPh sb="17" eb="19">
      <t>トウガク</t>
    </rPh>
    <phoneticPr fontId="3"/>
  </si>
  <si>
    <t>B9287</t>
    <phoneticPr fontId="3"/>
  </si>
  <si>
    <t>新幹線鉄道整備事業債　21年度同意等額</t>
    <rPh sb="0" eb="3">
      <t>シンカンセン</t>
    </rPh>
    <rPh sb="3" eb="5">
      <t>テツドウ</t>
    </rPh>
    <rPh sb="5" eb="7">
      <t>セイビ</t>
    </rPh>
    <rPh sb="7" eb="10">
      <t>ジギョウサイ</t>
    </rPh>
    <rPh sb="13" eb="15">
      <t>ネンド</t>
    </rPh>
    <rPh sb="15" eb="17">
      <t>ドウイ</t>
    </rPh>
    <rPh sb="17" eb="19">
      <t>トウガク</t>
    </rPh>
    <phoneticPr fontId="3"/>
  </si>
  <si>
    <t>B9602</t>
    <phoneticPr fontId="3"/>
  </si>
  <si>
    <t>新幹線鉄道整備事業債　22年度同意等額</t>
    <rPh sb="0" eb="3">
      <t>シンカンセン</t>
    </rPh>
    <rPh sb="3" eb="5">
      <t>テツドウ</t>
    </rPh>
    <rPh sb="5" eb="7">
      <t>セイビ</t>
    </rPh>
    <rPh sb="7" eb="10">
      <t>ジギョウサイ</t>
    </rPh>
    <rPh sb="13" eb="15">
      <t>ネンド</t>
    </rPh>
    <rPh sb="15" eb="17">
      <t>ドウイ</t>
    </rPh>
    <rPh sb="17" eb="19">
      <t>トウガク</t>
    </rPh>
    <phoneticPr fontId="3"/>
  </si>
  <si>
    <t>B9919</t>
    <phoneticPr fontId="3"/>
  </si>
  <si>
    <t>新幹線鉄道整備事業債　23年度同意等額</t>
    <rPh sb="0" eb="3">
      <t>シンカンセン</t>
    </rPh>
    <rPh sb="3" eb="5">
      <t>テツドウ</t>
    </rPh>
    <rPh sb="5" eb="7">
      <t>セイビ</t>
    </rPh>
    <rPh sb="7" eb="10">
      <t>ジギョウサイ</t>
    </rPh>
    <rPh sb="13" eb="15">
      <t>ネンド</t>
    </rPh>
    <rPh sb="15" eb="17">
      <t>ドウイ</t>
    </rPh>
    <rPh sb="17" eb="19">
      <t>トウガク</t>
    </rPh>
    <phoneticPr fontId="3"/>
  </si>
  <si>
    <t>B0358</t>
    <phoneticPr fontId="3"/>
  </si>
  <si>
    <t>新幹線鉄道整備事業債　24年度同意等額</t>
    <rPh sb="0" eb="3">
      <t>シンカンセン</t>
    </rPh>
    <rPh sb="3" eb="5">
      <t>テツドウ</t>
    </rPh>
    <rPh sb="5" eb="7">
      <t>セイビ</t>
    </rPh>
    <rPh sb="7" eb="10">
      <t>ジギョウサイ</t>
    </rPh>
    <rPh sb="13" eb="15">
      <t>ネンド</t>
    </rPh>
    <rPh sb="15" eb="17">
      <t>ドウイ</t>
    </rPh>
    <rPh sb="17" eb="19">
      <t>トウガク</t>
    </rPh>
    <phoneticPr fontId="3"/>
  </si>
  <si>
    <t>B0723</t>
    <phoneticPr fontId="3"/>
  </si>
  <si>
    <t>新幹線鉄道整備事業債　25年度同意等額</t>
    <rPh sb="0" eb="3">
      <t>シンカンセン</t>
    </rPh>
    <rPh sb="3" eb="5">
      <t>テツドウ</t>
    </rPh>
    <rPh sb="5" eb="7">
      <t>セイビ</t>
    </rPh>
    <rPh sb="7" eb="10">
      <t>ジギョウサイ</t>
    </rPh>
    <rPh sb="13" eb="15">
      <t>ネンド</t>
    </rPh>
    <rPh sb="15" eb="17">
      <t>ドウイ</t>
    </rPh>
    <rPh sb="17" eb="19">
      <t>トウガク</t>
    </rPh>
    <phoneticPr fontId="3"/>
  </si>
  <si>
    <t>B1303</t>
    <phoneticPr fontId="3"/>
  </si>
  <si>
    <t>新幹線鉄道整備事業債　26年度同意等額</t>
    <rPh sb="0" eb="3">
      <t>シンカンセン</t>
    </rPh>
    <rPh sb="3" eb="5">
      <t>テツドウ</t>
    </rPh>
    <rPh sb="5" eb="7">
      <t>セイビ</t>
    </rPh>
    <rPh sb="7" eb="10">
      <t>ジギョウサイ</t>
    </rPh>
    <rPh sb="13" eb="15">
      <t>ネンド</t>
    </rPh>
    <rPh sb="15" eb="17">
      <t>ドウイ</t>
    </rPh>
    <rPh sb="17" eb="19">
      <t>トウガク</t>
    </rPh>
    <phoneticPr fontId="3"/>
  </si>
  <si>
    <t>B2250</t>
    <phoneticPr fontId="3"/>
  </si>
  <si>
    <t>新幹線鉄道整備事業債　27年度同意等額</t>
    <rPh sb="0" eb="3">
      <t>シンカンセン</t>
    </rPh>
    <rPh sb="3" eb="5">
      <t>テツドウ</t>
    </rPh>
    <rPh sb="5" eb="7">
      <t>セイビ</t>
    </rPh>
    <rPh sb="7" eb="10">
      <t>ジギョウサイ</t>
    </rPh>
    <rPh sb="13" eb="15">
      <t>ネンド</t>
    </rPh>
    <rPh sb="15" eb="17">
      <t>ドウイ</t>
    </rPh>
    <rPh sb="17" eb="19">
      <t>トウガク</t>
    </rPh>
    <phoneticPr fontId="3"/>
  </si>
  <si>
    <t>B2584</t>
    <phoneticPr fontId="3"/>
  </si>
  <si>
    <t>新幹線鉄道整備事業債　28年度同意等額</t>
    <rPh sb="0" eb="3">
      <t>シンカンセン</t>
    </rPh>
    <rPh sb="3" eb="5">
      <t>テツドウ</t>
    </rPh>
    <rPh sb="5" eb="7">
      <t>セイビ</t>
    </rPh>
    <rPh sb="7" eb="10">
      <t>ジギョウサイ</t>
    </rPh>
    <rPh sb="13" eb="15">
      <t>ネンド</t>
    </rPh>
    <rPh sb="15" eb="17">
      <t>ドウイ</t>
    </rPh>
    <rPh sb="17" eb="19">
      <t>トウガク</t>
    </rPh>
    <phoneticPr fontId="3"/>
  </si>
  <si>
    <t>B2855</t>
    <phoneticPr fontId="3"/>
  </si>
  <si>
    <t>新幹線鉄道整備事業債　29年度同意等額</t>
    <rPh sb="0" eb="3">
      <t>シンカンセン</t>
    </rPh>
    <rPh sb="3" eb="5">
      <t>テツドウ</t>
    </rPh>
    <rPh sb="5" eb="7">
      <t>セイビ</t>
    </rPh>
    <rPh sb="7" eb="10">
      <t>ジギョウサイ</t>
    </rPh>
    <rPh sb="13" eb="15">
      <t>ネンド</t>
    </rPh>
    <rPh sb="15" eb="17">
      <t>ドウイ</t>
    </rPh>
    <rPh sb="17" eb="19">
      <t>トウガク</t>
    </rPh>
    <phoneticPr fontId="3"/>
  </si>
  <si>
    <t>B3069</t>
  </si>
  <si>
    <t>新幹線鉄道整備事業債　30年度同意等額</t>
    <rPh sb="0" eb="3">
      <t>シンカンセン</t>
    </rPh>
    <rPh sb="3" eb="5">
      <t>テツドウ</t>
    </rPh>
    <rPh sb="5" eb="7">
      <t>セイビ</t>
    </rPh>
    <rPh sb="7" eb="10">
      <t>ジギョウサイ</t>
    </rPh>
    <rPh sb="13" eb="15">
      <t>ネンド</t>
    </rPh>
    <rPh sb="15" eb="17">
      <t>ドウイ</t>
    </rPh>
    <rPh sb="17" eb="19">
      <t>トウガク</t>
    </rPh>
    <phoneticPr fontId="3"/>
  </si>
  <si>
    <t>B3684</t>
    <phoneticPr fontId="3"/>
  </si>
  <si>
    <t>新幹線鉄道整備事業債　R元年度同意等額</t>
    <rPh sb="0" eb="3">
      <t>シンカンセン</t>
    </rPh>
    <rPh sb="3" eb="5">
      <t>テツドウ</t>
    </rPh>
    <rPh sb="5" eb="7">
      <t>セイビ</t>
    </rPh>
    <rPh sb="7" eb="10">
      <t>ジギョウサイ</t>
    </rPh>
    <rPh sb="12" eb="13">
      <t>モト</t>
    </rPh>
    <rPh sb="13" eb="15">
      <t>ネンド</t>
    </rPh>
    <rPh sb="15" eb="17">
      <t>ドウイ</t>
    </rPh>
    <rPh sb="17" eb="19">
      <t>トウガク</t>
    </rPh>
    <phoneticPr fontId="3"/>
  </si>
  <si>
    <t>B5050</t>
  </si>
  <si>
    <t>新幹線鉄道整備事業債　R２年度同意等額</t>
    <rPh sb="0" eb="3">
      <t>シンカンセン</t>
    </rPh>
    <rPh sb="3" eb="5">
      <t>テツドウ</t>
    </rPh>
    <rPh sb="5" eb="7">
      <t>セイビ</t>
    </rPh>
    <rPh sb="7" eb="10">
      <t>ジギョウサイ</t>
    </rPh>
    <rPh sb="13" eb="15">
      <t>ネンド</t>
    </rPh>
    <rPh sb="15" eb="17">
      <t>ドウイ</t>
    </rPh>
    <rPh sb="17" eb="19">
      <t>トウガク</t>
    </rPh>
    <phoneticPr fontId="3"/>
  </si>
  <si>
    <t>B5367</t>
  </si>
  <si>
    <t>新幹線鉄道整備事業債　R３年度同意等額</t>
    <rPh sb="0" eb="3">
      <t>シンカンセン</t>
    </rPh>
    <rPh sb="3" eb="5">
      <t>テツドウ</t>
    </rPh>
    <rPh sb="5" eb="7">
      <t>セイビ</t>
    </rPh>
    <rPh sb="7" eb="10">
      <t>ジギョウサイ</t>
    </rPh>
    <rPh sb="13" eb="15">
      <t>ネンド</t>
    </rPh>
    <rPh sb="15" eb="17">
      <t>ドウイ</t>
    </rPh>
    <rPh sb="17" eb="19">
      <t>トウガク</t>
    </rPh>
    <phoneticPr fontId="3"/>
  </si>
  <si>
    <t>B5653</t>
  </si>
  <si>
    <t>新幹線鉄道整備事業債　R４年度同意等額</t>
    <rPh sb="0" eb="3">
      <t>シンカンセン</t>
    </rPh>
    <rPh sb="3" eb="5">
      <t>テツドウ</t>
    </rPh>
    <rPh sb="5" eb="7">
      <t>セイビ</t>
    </rPh>
    <rPh sb="7" eb="10">
      <t>ジギョウサイ</t>
    </rPh>
    <rPh sb="13" eb="15">
      <t>ネンド</t>
    </rPh>
    <rPh sb="15" eb="17">
      <t>ドウイ</t>
    </rPh>
    <rPh sb="17" eb="19">
      <t>トウガク</t>
    </rPh>
    <phoneticPr fontId="3"/>
  </si>
  <si>
    <t>B5889</t>
  </si>
  <si>
    <t>新幹線鉄道整備事業債　R５年度同意等額</t>
    <rPh sb="0" eb="3">
      <t>シンカンセン</t>
    </rPh>
    <rPh sb="3" eb="5">
      <t>テツドウ</t>
    </rPh>
    <rPh sb="5" eb="7">
      <t>セイビ</t>
    </rPh>
    <rPh sb="7" eb="10">
      <t>ジギョウサイ</t>
    </rPh>
    <rPh sb="13" eb="15">
      <t>ネンド</t>
    </rPh>
    <rPh sb="15" eb="17">
      <t>ドウイ</t>
    </rPh>
    <rPh sb="17" eb="19">
      <t>トウガク</t>
    </rPh>
    <phoneticPr fontId="3"/>
  </si>
  <si>
    <t>B0724</t>
    <phoneticPr fontId="3"/>
  </si>
  <si>
    <t>地域鉄道補助事業に充てた地方債　25年度同意等額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</si>
  <si>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B1304</t>
    <phoneticPr fontId="3"/>
  </si>
  <si>
    <t>地域鉄道補助事業に充てた地方債　26年度同意等額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</si>
  <si>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B2251</t>
    <phoneticPr fontId="3"/>
  </si>
  <si>
    <t>地域鉄道補助事業に充てた地方債　27年度同意等額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</si>
  <si>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B2585</t>
    <phoneticPr fontId="3"/>
  </si>
  <si>
    <t>地域鉄道補助事業に充てた地方債　28年度同意等額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</si>
  <si>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B2856</t>
    <phoneticPr fontId="3"/>
  </si>
  <si>
    <t>地域鉄道補助事業に充てた地方債　29年度同意等額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</si>
  <si>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B3070</t>
  </si>
  <si>
    <t>地域鉄道補助事業に充てた地方債　30年度同意等額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</si>
  <si>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B3685</t>
    <phoneticPr fontId="3"/>
  </si>
  <si>
    <t>地域鉄道補助事業に充てた地方債　R元年度同意等額</t>
    <rPh sb="0" eb="2">
      <t>チイキ</t>
    </rPh>
    <rPh sb="2" eb="4">
      <t>テツドウ</t>
    </rPh>
    <rPh sb="4" eb="6">
      <t>ホジョ</t>
    </rPh>
    <rPh sb="6" eb="8">
      <t>ジギョウ</t>
    </rPh>
    <rPh sb="9" eb="10">
      <t>ア</t>
    </rPh>
    <rPh sb="12" eb="15">
      <t>チホウサイ</t>
    </rPh>
    <rPh sb="17" eb="18">
      <t>モト</t>
    </rPh>
    <rPh sb="18" eb="20">
      <t>ネンド</t>
    </rPh>
    <rPh sb="20" eb="22">
      <t>ドウイ</t>
    </rPh>
    <rPh sb="22" eb="24">
      <t>トウガク</t>
    </rPh>
    <phoneticPr fontId="3"/>
  </si>
  <si>
    <t>B5051</t>
  </si>
  <si>
    <t>地域鉄道補助事業に充てた地方債　R２年度同意等額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</si>
  <si>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B5368</t>
  </si>
  <si>
    <t>地域鉄道補助事業に充てた地方債　R３年度同意等額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</si>
  <si>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B5654</t>
  </si>
  <si>
    <t>地域鉄道補助事業に充てた地方債　R４年度同意等額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</si>
  <si>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B5890</t>
  </si>
  <si>
    <t>地域鉄道補助事業に充てた地方債　R５年度同意等額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</si>
  <si>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B0363</t>
    <phoneticPr fontId="3"/>
  </si>
  <si>
    <t>並行在来線補助金事業に充てた地方債（JRからの譲渡資産分）　17年度同意等額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</si>
  <si>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B0364</t>
    <phoneticPr fontId="3"/>
  </si>
  <si>
    <t>並行在来線補助金事業に充てた地方債（JRからの譲渡資産分）　18年度同意等額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</si>
  <si>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B0365</t>
    <phoneticPr fontId="3"/>
  </si>
  <si>
    <t>並行在来線補助金事業に充てた地方債（JRからの譲渡資産分）　19年度同意等額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</si>
  <si>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B0366</t>
    <phoneticPr fontId="3"/>
  </si>
  <si>
    <t>並行在来線補助金事業に充てた地方債（JRからの譲渡資産分）　20年度同意等額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</si>
  <si>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B0367</t>
    <phoneticPr fontId="3"/>
  </si>
  <si>
    <t>並行在来線補助金事業に充てた地方債（JRからの譲渡資産分）　21年度同意等額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</si>
  <si>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B0368</t>
    <phoneticPr fontId="3"/>
  </si>
  <si>
    <t>並行在来線補助金事業に充てた地方債（JRからの譲渡資産分）　22年度同意等額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</si>
  <si>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B0369</t>
    <phoneticPr fontId="3"/>
  </si>
  <si>
    <t>並行在来線補助金事業に充てた地方債（JRからの譲渡資産分）　23年度同意等額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</si>
  <si>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B0370</t>
    <phoneticPr fontId="3"/>
  </si>
  <si>
    <t>並行在来線補助金事業に充てた地方債（JRからの譲渡資産分）　24年度同意等額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</si>
  <si>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B1538</t>
    <phoneticPr fontId="3"/>
  </si>
  <si>
    <t>並行在来線補助金事業に充てた地方債（JRからの譲渡資産分）　25年度同意等額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</si>
  <si>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B1383</t>
    <phoneticPr fontId="3"/>
  </si>
  <si>
    <t>並行在来線補助金事業に充てた地方債（JRからの譲渡資産分）　26年度同意等額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</si>
  <si>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B2252</t>
    <phoneticPr fontId="3"/>
  </si>
  <si>
    <t>並行在来線補助金事業に充てた地方債（JRからの譲渡資産分）　27年度同意等額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</si>
  <si>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B2586</t>
    <phoneticPr fontId="3"/>
  </si>
  <si>
    <t>並行在来線補助金事業に充てた地方債（JRからの譲渡資産分）　28年度同意等額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</si>
  <si>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B2857</t>
    <phoneticPr fontId="3"/>
  </si>
  <si>
    <t>並行在来線補助金事業に充てた地方債（JRからの譲渡資産分）　29年度同意等額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</si>
  <si>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B3085</t>
  </si>
  <si>
    <t>並行在来線補助金事業に充てた地方債（JRからの譲渡資産分）　30年度同意等額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</si>
  <si>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B3686</t>
    <phoneticPr fontId="3"/>
  </si>
  <si>
    <t>並行在来線補助金事業に充てた地方債（JRからの譲渡資産分）　R元年度同意等額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1" eb="32">
      <t>モト</t>
    </rPh>
    <rPh sb="32" eb="34">
      <t>ネンド</t>
    </rPh>
    <rPh sb="34" eb="36">
      <t>ドウイ</t>
    </rPh>
    <rPh sb="36" eb="38">
      <t>トウガク</t>
    </rPh>
    <phoneticPr fontId="3"/>
  </si>
  <si>
    <t>B5052</t>
  </si>
  <si>
    <t>並行在来線補助金事業に充てた地方債（JRからの譲渡資産分）　R２年度同意等額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</si>
  <si>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B5369</t>
  </si>
  <si>
    <t>並行在来線補助金事業に充てた地方債（JRからの譲渡資産分）　R３年度同意等額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</si>
  <si>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B5655</t>
  </si>
  <si>
    <t>並行在来線補助金事業に充てた地方債（JRからの譲渡資産分）　R４年度同意等額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</si>
  <si>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B5891</t>
  </si>
  <si>
    <t>並行在来線補助金事業に充てた地方債（JRからの譲渡資産分）　R５年度同意等額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</si>
  <si>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B0376</t>
    <phoneticPr fontId="3"/>
  </si>
  <si>
    <t>並行在来線補助金事業に充てた地方債（新たな設備投資分）　17年度同意等額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</si>
  <si>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B0377</t>
    <phoneticPr fontId="3"/>
  </si>
  <si>
    <t>並行在来線補助金事業に充てた地方債（新たな設備投資分）　18年度同意等額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</si>
  <si>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B0378</t>
    <phoneticPr fontId="3"/>
  </si>
  <si>
    <t>並行在来線補助金事業に充てた地方債（新たな設備投資分）　19年度同意等額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</si>
  <si>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B0379</t>
    <phoneticPr fontId="3"/>
  </si>
  <si>
    <t>並行在来線補助金事業に充てた地方債（新たな設備投資分）　20年度同意等額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</si>
  <si>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B0380</t>
    <phoneticPr fontId="3"/>
  </si>
  <si>
    <t>並行在来線補助金事業に充てた地方債（新たな設備投資分）　21年度同意等額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</si>
  <si>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B0381</t>
    <phoneticPr fontId="3"/>
  </si>
  <si>
    <t>並行在来線補助金事業に充てた地方債（新たな設備投資分）　22年度同意等額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</si>
  <si>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B0382</t>
    <phoneticPr fontId="3"/>
  </si>
  <si>
    <t>並行在来線補助金事業に充てた地方債（新たな設備投資分）　23年度同意等額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</si>
  <si>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B0383</t>
    <phoneticPr fontId="3"/>
  </si>
  <si>
    <t>並行在来線補助金事業に充てた地方債（新たな設備投資分）　24年度同意等額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</si>
  <si>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B1253</t>
    <phoneticPr fontId="3"/>
  </si>
  <si>
    <t>並行在来線補助金事業に充てた地方債（新たな設備投資分）　25年度同意等額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</si>
  <si>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B1384</t>
    <phoneticPr fontId="3"/>
  </si>
  <si>
    <t>並行在来線補助金事業に充てた地方債（新たな設備投資分）　26年度同意等額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</si>
  <si>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B2253</t>
    <phoneticPr fontId="3"/>
  </si>
  <si>
    <t>並行在来線補助金事業に充てた地方債（新たな設備投資分）　27年度同意等額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</si>
  <si>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B2587</t>
    <phoneticPr fontId="3"/>
  </si>
  <si>
    <t>並行在来線補助金事業に充てた地方債（新たな設備投資分）　28年度同意等額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</si>
  <si>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B2858</t>
    <phoneticPr fontId="3"/>
  </si>
  <si>
    <t>並行在来線補助金事業に充てた地方債（新たな設備投資分）　29年度同意等額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</si>
  <si>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B3088</t>
  </si>
  <si>
    <t>並行在来線補助金事業に充てた地方債（新たな設備投資分）　30年度同意等額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</si>
  <si>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B3687</t>
    <phoneticPr fontId="3"/>
  </si>
  <si>
    <t>並行在来線補助金事業に充てた地方債（新たな設備投資分）　R元年度同意等額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29" eb="30">
      <t>モト</t>
    </rPh>
    <rPh sb="30" eb="32">
      <t>ネンド</t>
    </rPh>
    <rPh sb="32" eb="34">
      <t>ドウイ</t>
    </rPh>
    <rPh sb="34" eb="36">
      <t>トウガク</t>
    </rPh>
    <phoneticPr fontId="3"/>
  </si>
  <si>
    <t>B5053</t>
  </si>
  <si>
    <t>並行在来線補助金事業に充てた地方債（新たな設備投資分）　R２年度同意等額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</si>
  <si>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B5370</t>
  </si>
  <si>
    <t>並行在来線補助金事業に充てた地方債（新たな設備投資分）　R３年度同意等額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</si>
  <si>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B5656</t>
  </si>
  <si>
    <t>並行在来線補助金事業に充てた地方債（新たな設備投資分）　R４年度同意等額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</si>
  <si>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B5892</t>
  </si>
  <si>
    <t>並行在来線補助金事業に充てた地方債（新たな設備投資分）　R５年度同意等額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</si>
  <si>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B5893</t>
  </si>
  <si>
    <t>地域公共交通再構築事業（鉄道事業再構築事業）補助金事業に充てた地方債　R５年度同意等額</t>
    <rPh sb="0" eb="2">
      <t>チイキ</t>
    </rPh>
    <rPh sb="2" eb="4">
      <t>コウキョウ</t>
    </rPh>
    <rPh sb="4" eb="6">
      <t>コウツウ</t>
    </rPh>
    <rPh sb="6" eb="7">
      <t>サイ</t>
    </rPh>
    <rPh sb="7" eb="9">
      <t>コウチク</t>
    </rPh>
    <rPh sb="9" eb="11">
      <t>ジギョウ</t>
    </rPh>
    <rPh sb="12" eb="14">
      <t>テツドウ</t>
    </rPh>
    <rPh sb="14" eb="16">
      <t>ジギョウ</t>
    </rPh>
    <rPh sb="16" eb="17">
      <t>サイ</t>
    </rPh>
    <rPh sb="17" eb="19">
      <t>コウチク</t>
    </rPh>
    <rPh sb="19" eb="21">
      <t>ジギョウ</t>
    </rPh>
    <rPh sb="22" eb="25">
      <t>ホジョキン</t>
    </rPh>
    <rPh sb="25" eb="27">
      <t>ジギョウ</t>
    </rPh>
    <rPh sb="28" eb="29">
      <t>ア</t>
    </rPh>
    <rPh sb="31" eb="34">
      <t>チホウサイ</t>
    </rPh>
    <rPh sb="37" eb="39">
      <t>ネンド</t>
    </rPh>
    <rPh sb="39" eb="41">
      <t>ドウイ</t>
    </rPh>
    <rPh sb="41" eb="43">
      <t>トウガク</t>
    </rPh>
    <phoneticPr fontId="3"/>
  </si>
  <si>
    <t>小学校費</t>
    <rPh sb="0" eb="3">
      <t>ショウガッコウ</t>
    </rPh>
    <rPh sb="3" eb="4">
      <t>ヒ</t>
    </rPh>
    <phoneticPr fontId="3"/>
  </si>
  <si>
    <t>B4207</t>
    <phoneticPr fontId="3"/>
  </si>
  <si>
    <t>学校教育施設等整備事業債（義務教育施設整備事業債）　（建物分）　12年度同意等額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</si>
  <si>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B4435</t>
    <phoneticPr fontId="3"/>
  </si>
  <si>
    <t>学校教育施設等整備事業債（義務教育施設整備事業債）　（建物分）　13年度同意等額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</si>
  <si>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B4587</t>
    <phoneticPr fontId="3"/>
  </si>
  <si>
    <t>学校教育施設等整備事業債（義務教育施設整備事業債）　（建物分）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</si>
  <si>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B4765</t>
    <phoneticPr fontId="3"/>
  </si>
  <si>
    <t>学校教育施設等整備事業債（義務教育施設整備事業債）　（建物分）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</si>
  <si>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B4766</t>
    <phoneticPr fontId="3"/>
  </si>
  <si>
    <t>学校教育施設等整備事業債（義務教育施設整備事業債）　（大規模改造等分）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</si>
  <si>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B4767</t>
    <phoneticPr fontId="3"/>
  </si>
  <si>
    <t>学校教育施設等整備事業債（義務教育施設整備事業債）　（学校プール分）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</si>
  <si>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B4768</t>
    <phoneticPr fontId="3"/>
  </si>
  <si>
    <t>学校教育施設等整備事業債（義務教育施設整備事業債）　（学校給食施設分）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</si>
  <si>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B4954</t>
    <phoneticPr fontId="3"/>
  </si>
  <si>
    <t>学校教育施設等整備事業債（義務教育施設整備事業債）　（建物分）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</si>
  <si>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B4955</t>
    <phoneticPr fontId="3"/>
  </si>
  <si>
    <t>学校教育施設等整備事業債（義務教育施設整備事業債）　（大規模改造等分）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</si>
  <si>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B4956</t>
    <phoneticPr fontId="3"/>
  </si>
  <si>
    <t>学校教育施設等整備事業債（義務教育施設整備事業債）　（学校プール分）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</si>
  <si>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B4957</t>
    <phoneticPr fontId="3"/>
  </si>
  <si>
    <t>学校教育施設等整備事業債（義務教育施設整備事業債）　（学校給食施設分）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</si>
  <si>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B7520</t>
    <phoneticPr fontId="3"/>
  </si>
  <si>
    <t>学校教育施設等整備事業債（義務教育施設整備事業債）　（建物分）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</si>
  <si>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B7521</t>
    <phoneticPr fontId="3"/>
  </si>
  <si>
    <t>学校教育施設等整備事業債（義務教育施設整備事業債）　（大規模改造等分）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</si>
  <si>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B7522</t>
    <phoneticPr fontId="3"/>
  </si>
  <si>
    <t>学校教育施設等整備事業債（義務教育施設整備事業債）　（学校プール分）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</si>
  <si>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B7523</t>
    <phoneticPr fontId="3"/>
  </si>
  <si>
    <t>学校教育施設等整備事業債（義務教育施設整備事業債）　（学校給食施設分）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</si>
  <si>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B8225</t>
    <phoneticPr fontId="3"/>
  </si>
  <si>
    <t>学校教育施設等整備事業債（義務教育施設整備事業債）　（建物分）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</si>
  <si>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B8226</t>
    <phoneticPr fontId="3"/>
  </si>
  <si>
    <t>学校教育施設等整備事業債（義務教育施設整備事業債）　（大規模改造等分）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</si>
  <si>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B8227</t>
    <phoneticPr fontId="3"/>
  </si>
  <si>
    <t>学校教育施設等整備事業債（義務教育施設整備事業債）　（学校プール分）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</si>
  <si>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B8228</t>
    <phoneticPr fontId="3"/>
  </si>
  <si>
    <t>学校教育施設等整備事業債（義務教育施設整備事業債）　（学校給食施設分）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</si>
  <si>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B8324</t>
    <phoneticPr fontId="3"/>
  </si>
  <si>
    <t>学校教育施設等整備事業債（義務教育施設整備事業債）　（施設整備事業債　一般財源化分）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</si>
  <si>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B8447</t>
    <phoneticPr fontId="3"/>
  </si>
  <si>
    <t>学校教育施設等整備事業債（義務教育施設整備事業債）　（建物分）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</si>
  <si>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B8448</t>
    <phoneticPr fontId="3"/>
  </si>
  <si>
    <t>学校教育施設等整備事業債（義務教育施設整備事業債）　（大規模改造等分）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</si>
  <si>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B8449</t>
    <phoneticPr fontId="3"/>
  </si>
  <si>
    <t>学校教育施設等整備事業債（義務教育施設整備事業債）　（学校プール分）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</si>
  <si>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B8450</t>
    <phoneticPr fontId="3"/>
  </si>
  <si>
    <t>学校教育施設等整備事業債（義務教育施設整備事業債）　（学校給食施設分）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</si>
  <si>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B8451</t>
    <phoneticPr fontId="3"/>
  </si>
  <si>
    <t>学校教育施設等整備事業債（義務教育施設整備事業債）　（施設整備事業債　一般財源化分）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</si>
  <si>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B8846</t>
    <phoneticPr fontId="3"/>
  </si>
  <si>
    <t>学校教育施設等整備事業債（義務教育施設整備事業債）　（建物分）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</si>
  <si>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B8847</t>
    <phoneticPr fontId="3"/>
  </si>
  <si>
    <t>学校教育施設等整備事業債（義務教育施設整備事業債）　（大規模改造等分）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</si>
  <si>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B8848</t>
    <phoneticPr fontId="3"/>
  </si>
  <si>
    <t>学校教育施設等整備事業債（義務教育施設整備事業債）　（学校プール分）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</si>
  <si>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B8849</t>
    <phoneticPr fontId="3"/>
  </si>
  <si>
    <t>学校教育施設等整備事業債（義務教育施設整備事業債）　（学校給食施設分）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</si>
  <si>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B8850</t>
    <phoneticPr fontId="3"/>
  </si>
  <si>
    <t>学校教育施設等整備事業債（義務教育施設整備事業債）　（施設整備事業債　一般財源化分）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</si>
  <si>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B9288</t>
    <phoneticPr fontId="3"/>
  </si>
  <si>
    <t>学校教育施設等整備事業債（義務教育施設整備事業債）　（建物分）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</si>
  <si>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B9289</t>
    <phoneticPr fontId="3"/>
  </si>
  <si>
    <t>学校教育施設等整備事業債（義務教育施設整備事業債）　（大規模改造等分）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</si>
  <si>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B9290</t>
    <phoneticPr fontId="3"/>
  </si>
  <si>
    <t>学校教育施設等整備事業債（義務教育施設整備事業債）　（学校プール分）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</si>
  <si>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B9435</t>
    <phoneticPr fontId="3"/>
  </si>
  <si>
    <t>学校教育施設等整備事業債（義務教育施設整備事業債）　（公共施設等地上デジタル放送移行対策事業分）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</si>
  <si>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B9291</t>
    <phoneticPr fontId="3"/>
  </si>
  <si>
    <t>学校教育施設等整備事業債（義務教育施設整備事業債）　（学校給食施設分）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</si>
  <si>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B9292</t>
    <phoneticPr fontId="3"/>
  </si>
  <si>
    <t>学校教育施設等整備事業債（義務教育施設整備事業債）　（施設整備事業債　一般財源化分）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</si>
  <si>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B9603</t>
    <phoneticPr fontId="3"/>
  </si>
  <si>
    <t>学校教育施設等整備事業債（義務教育施設整備事業債）　（建物分）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</si>
  <si>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B9604</t>
    <phoneticPr fontId="3"/>
  </si>
  <si>
    <t>学校教育施設等整備事業債（義務教育施設整備事業債）　（大規模改造等分）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</si>
  <si>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B9605</t>
    <phoneticPr fontId="3"/>
  </si>
  <si>
    <t>学校教育施設等整備事業債（義務教育施設整備事業債）　（学校プール分）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</si>
  <si>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B9606</t>
    <phoneticPr fontId="3"/>
  </si>
  <si>
    <t>学校教育施設等整備事業債（義務教育施設整備事業債）　（公共施設等地上デジタル放送移行対策事業分）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</si>
  <si>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B9607</t>
    <phoneticPr fontId="3"/>
  </si>
  <si>
    <t>学校教育施設等整備事業債（義務教育施設整備事業債）　（学校給食施設分）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</si>
  <si>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B9102</t>
    <phoneticPr fontId="3"/>
  </si>
  <si>
    <t>地震防災対策特別措置法に基づき国会補助率のかさ上げが行われた事業（Is値0.3以上）に充てた学校教育施設等整備事業債　18年度同意等額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</si>
  <si>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B9103</t>
    <phoneticPr fontId="3"/>
  </si>
  <si>
    <t>地震防災対策特別措置法に基づき国会補助率のかさ上げが行われた事業（Is値0.3以上）に充てた学校教育施設等整備事業債　19年度同意等額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</si>
  <si>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B9104</t>
    <phoneticPr fontId="3"/>
  </si>
  <si>
    <t>地震防災対策特別措置法に基づき国庫補助率のかさ上げが行われた事業（Is値0.3未満）に充てた学校教育施設等整備事業債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</si>
  <si>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B9105</t>
    <phoneticPr fontId="3"/>
  </si>
  <si>
    <t>地震防災対策特別措置法に基づき国庫補助率のかさ上げが行われた事業（Is値0.3以上）に充てた学校教育施設等整備事業債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</si>
  <si>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B9293</t>
    <phoneticPr fontId="3"/>
  </si>
  <si>
    <t>地震防災対策特別措置法に基づき国庫補助率のかさ上げが行われた事業（Is値0.3未満）に充てた学校教育施設等整備事業債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</si>
  <si>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B9294</t>
    <phoneticPr fontId="3"/>
  </si>
  <si>
    <t>地震防災対策特別措置法に基づき国庫補助率のかさ上げが行われた事業（Is値0.3以上）に充てた学校教育施設等整備事業債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</si>
  <si>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B9608</t>
    <phoneticPr fontId="3"/>
  </si>
  <si>
    <t>地震防災対策特別措置法に基づき国庫補助率のかさ上げが行われた事業（Is値0.3未満）に充てた学校教育施設等整備事業債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</si>
  <si>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B9609</t>
    <phoneticPr fontId="3"/>
  </si>
  <si>
    <t>地震防災対策特別措置法に基づき国庫補助率のかさ上げが行われた事業（Is値0.3以上）に充てた学校教育施設等整備事業債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</si>
  <si>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B9786</t>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</si>
  <si>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40">
      <t>ザイゲンカ</t>
    </rPh>
    <rPh sb="40" eb="41">
      <t>ブン</t>
    </rPh>
    <rPh sb="41" eb="42">
      <t>ショクブン</t>
    </rPh>
    <rPh sb="45" eb="47">
      <t>ネンド</t>
    </rPh>
    <rPh sb="47" eb="49">
      <t>ドウイ</t>
    </rPh>
    <rPh sb="49" eb="51">
      <t>トウガク</t>
    </rPh>
    <phoneticPr fontId="3"/>
  </si>
  <si>
    <t>B9920</t>
    <phoneticPr fontId="3"/>
  </si>
  <si>
    <t>学校教育施設等整備事業債（義務教育施設整備事業債）　（建物分）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</si>
  <si>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B9921</t>
    <phoneticPr fontId="3"/>
  </si>
  <si>
    <t>学校教育施設等整備事業債（義務教育施設整備事業債）　（大規模改造等分）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</si>
  <si>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B9922</t>
    <phoneticPr fontId="3"/>
  </si>
  <si>
    <t>学校教育施設等整備事業債（義務教育施設整備事業債）　（学校プール分）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</si>
  <si>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B9923</t>
    <phoneticPr fontId="3"/>
  </si>
  <si>
    <t>学校教育施設等整備事業債（義務教育施設整備事業債）　（公共施設等地上デジタル放送移行対策事業分）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</si>
  <si>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B9924</t>
    <phoneticPr fontId="3"/>
  </si>
  <si>
    <t>学校教育施設等整備事業債（義務教育施設整備事業債）　（学校給食施設分）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</si>
  <si>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B9925</t>
    <phoneticPr fontId="3"/>
  </si>
  <si>
    <t>地震防災対策特別措置法に基づき国庫補助率のかさ上げが行われた事業（Is値0.3未満）に充てた学校教育施設等整備事業債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</si>
  <si>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B9926</t>
    <phoneticPr fontId="3"/>
  </si>
  <si>
    <t>地震防災対策特別措置法に基づき国庫補助率のかさ上げが行われた事業（Is値0.3以上）に充てた学校教育施設等整備事業債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</si>
  <si>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B0384</t>
    <phoneticPr fontId="3"/>
  </si>
  <si>
    <t>学校教育施設等整備事業債（義務教育施設整備事業債）　（建物分）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</si>
  <si>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B0392</t>
    <phoneticPr fontId="3"/>
  </si>
  <si>
    <t>学校教育施設等整備事業債（義務教育施設整備事業債）　（大規模改造等分）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</si>
  <si>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B0393</t>
    <phoneticPr fontId="3"/>
  </si>
  <si>
    <t>学校教育施設等整備事業債（義務教育施設整備事業債）　（学校プール分）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</si>
  <si>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B0403</t>
    <phoneticPr fontId="3"/>
  </si>
  <si>
    <t>学校教育施設等整備事業債（義務教育施設整備事業債）　（学校給食施設分）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</si>
  <si>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B0407</t>
    <phoneticPr fontId="3"/>
  </si>
  <si>
    <t>地震防災対策特別措置法に基づき国庫補助率のかさ上げが行われた事業（Is値0.3未満）に充てた学校教育施設等整備事業債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</si>
  <si>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B0427</t>
    <phoneticPr fontId="3"/>
  </si>
  <si>
    <t>地震防災対策特別措置法に基づき国庫補助率のかさ上げが行われた事業（Is値0.3以上）に充てた学校教育施設等整備事業債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</si>
  <si>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B0725</t>
    <phoneticPr fontId="3"/>
  </si>
  <si>
    <t>学校教育施設等整備事業債（義務教育施設整備事業債）　（建物分）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</si>
  <si>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B0726</t>
    <phoneticPr fontId="3"/>
  </si>
  <si>
    <t>学校教育施設等整備事業債（義務教育施設整備事業債）　（大規模改造等分）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</si>
  <si>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B0727</t>
    <phoneticPr fontId="3"/>
  </si>
  <si>
    <t>学校教育施設等整備事業債（義務教育施設整備事業債）　（学校プール分）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</si>
  <si>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B0738</t>
    <phoneticPr fontId="3"/>
  </si>
  <si>
    <t>学校教育施設等整備事業債（義務教育施設整備事業債）　（学校給食施設分）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</si>
  <si>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B0739</t>
    <phoneticPr fontId="3"/>
  </si>
  <si>
    <t>地震防災対策特別措置法に基づき国庫補助率のかさ上げが行われた事業（Is値0.3未満）に充てた学校教育施設等整備事業債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</si>
  <si>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B0740</t>
    <phoneticPr fontId="3"/>
  </si>
  <si>
    <t>地震防災対策特別措置法に基づき国庫補助率のかさ上げが行われた事業（Is値0.3以上）に充てた学校教育施設等整備事業債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</si>
  <si>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B1394</t>
    <phoneticPr fontId="3"/>
  </si>
  <si>
    <t>学校教育施設等整備事業債（義務教育施設整備事業債）　（建物分）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</si>
  <si>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B1395</t>
    <phoneticPr fontId="3"/>
  </si>
  <si>
    <t>学校教育施設等整備事業債（義務教育施設整備事業債）　（大規模改造等分）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</si>
  <si>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B1396</t>
    <phoneticPr fontId="3"/>
  </si>
  <si>
    <t>学校教育施設等整備事業債（義務教育施設整備事業債）　（学校プール分）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</si>
  <si>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B1397</t>
    <phoneticPr fontId="3"/>
  </si>
  <si>
    <t>学校教育施設等整備事業債（義務教育施設整備事業債）　（学校給食施設分）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</si>
  <si>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B1475</t>
    <phoneticPr fontId="3"/>
  </si>
  <si>
    <t>地震防災対策特別措置法に基づき国庫補助率のかさ上げが行われた事業（Is値0.3未満）に充てた学校教育施設等整備事業債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</si>
  <si>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B1492</t>
    <phoneticPr fontId="3"/>
  </si>
  <si>
    <t>地震防災対策特別措置法に基づき国庫補助率のかさ上げが行われた事業（Is値0.3以上）に充てた学校教育施設等整備事業債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</si>
  <si>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B2254</t>
    <phoneticPr fontId="3"/>
  </si>
  <si>
    <t>学校教育施設等整備事業債（義務教育施設整備事業債）　（建物分）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</si>
  <si>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B2255</t>
    <phoneticPr fontId="3"/>
  </si>
  <si>
    <t>学校教育施設等整備事業債（義務教育施設整備事業債）　（大規模改造等分）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</si>
  <si>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B2256</t>
    <phoneticPr fontId="3"/>
  </si>
  <si>
    <t>学校教育施設等整備事業債（義務教育施設整備事業債）　（学校プール分）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</si>
  <si>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B2257</t>
    <phoneticPr fontId="3"/>
  </si>
  <si>
    <t>学校教育施設等整備事業債（義務教育施設整備事業債）　（学校給食施設分）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</si>
  <si>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B2258</t>
    <phoneticPr fontId="3"/>
  </si>
  <si>
    <t>地震防災対策特別措置法に基づき国庫補助率のかさ上げが行われた事業（Is値0.3未満）に充てた学校教育施設等整備事業債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</si>
  <si>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B2259</t>
    <phoneticPr fontId="3"/>
  </si>
  <si>
    <t>地震防災対策特別措置法に基づき国庫補助率のかさ上げが行われた事業（Is値0.3以上）に充てた学校教育施設等整備事業債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</si>
  <si>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B2588</t>
    <phoneticPr fontId="3"/>
  </si>
  <si>
    <t>学校教育施設等整備事業債（義務教育施設整備事業債）　（建物分）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</si>
  <si>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B2589</t>
    <phoneticPr fontId="3"/>
  </si>
  <si>
    <t>学校教育施設等整備事業債（義務教育施設整備事業債）　（大規模改造等分）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</si>
  <si>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B2590</t>
    <phoneticPr fontId="3"/>
  </si>
  <si>
    <t>学校教育施設等整備事業債（義務教育施設整備事業債）　（学校プール分）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</si>
  <si>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B2591</t>
    <phoneticPr fontId="3"/>
  </si>
  <si>
    <t>学校教育施設等整備事業債（義務教育施設整備事業債）　（学校給食施設分）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</si>
  <si>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B2592</t>
    <phoneticPr fontId="3"/>
  </si>
  <si>
    <t>地震防災対策特別措置法に基づき国庫補助率のかさ上げが行われた事業（Is値0.3未満）に充てた学校教育施設等整備事業債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</si>
  <si>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B2593</t>
    <phoneticPr fontId="3"/>
  </si>
  <si>
    <t>地震防災対策特別措置法に基づき国庫補助率のかさ上げが行われた事業（Is値0.3以上）に充てた学校教育施設等整備事業債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</si>
  <si>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B2594</t>
    <phoneticPr fontId="3"/>
  </si>
  <si>
    <t>建築基準法施行令に基づく非構造部材の補強事業（特定天井分）に充てた学校教育施設等整備事業債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</si>
  <si>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B2595</t>
    <phoneticPr fontId="3"/>
  </si>
  <si>
    <t>建築基準法施行令に基づく非構造部材の補強事業（特定天井以外分）に充てた学校教育施設等整備事業債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</si>
  <si>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B2859</t>
    <phoneticPr fontId="3"/>
  </si>
  <si>
    <t>学校教育施設等整備事業債（義務教育施設整備事業債）　（建物分）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</si>
  <si>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B2860</t>
    <phoneticPr fontId="3"/>
  </si>
  <si>
    <t>学校教育施設等整備事業債（義務教育施設整備事業債）　（大規模改造（単独）分）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</si>
  <si>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B2861</t>
    <phoneticPr fontId="3"/>
  </si>
  <si>
    <t>学校教育施設等整備事業債（義務教育施設整備事業債）　（大規模改造（補助）分）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</si>
  <si>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B2862</t>
    <phoneticPr fontId="3"/>
  </si>
  <si>
    <t>地震防災対策特別措置法に基づき国庫補助率のかさ上げが行われた事業（Is値0.3未満）に充てた学校教育施設等整備事業債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</si>
  <si>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B2863</t>
    <phoneticPr fontId="3"/>
  </si>
  <si>
    <t>地震防災対策特別措置法に基づき国庫補助率のかさ上げが行われた事業（Is値0.3以上）に充てた学校教育施設等整備事業債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</si>
  <si>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B2864</t>
    <phoneticPr fontId="3"/>
  </si>
  <si>
    <t>建築基準法施行令に基づく非構造部材の補強事業（特定天井分）に充てた学校教育施設等整備事業債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</si>
  <si>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B2865</t>
    <phoneticPr fontId="3"/>
  </si>
  <si>
    <t>建築基準法施行令に基づく非構造部材の補強事業（特定天井以外分）に充てた学校教育施設等整備事業債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</si>
  <si>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B3613</t>
  </si>
  <si>
    <t>学校教育施設等整備事業債（義務教育施設整備事業債）　（建物分）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</si>
  <si>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B3614</t>
  </si>
  <si>
    <t>学校教育施設等整備事業債（義務教育施設整備事業債）　（大規模改造（単独）分）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</si>
  <si>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B3615</t>
  </si>
  <si>
    <t>学校教育施設等整備事業債（義務教育施設整備事業債）　（大規模改造（補助）分）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</si>
  <si>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B3616</t>
  </si>
  <si>
    <t>地震防災対策特別措置法に基づき国庫補助率のかさ上げが行われた事業（Is値0.3未満）に充てた学校教育施設等整備事業債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</si>
  <si>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B3617</t>
  </si>
  <si>
    <t>地震防災対策特別措置法に基づき国庫補助率のかさ上げが行われた事業（Is値0.3以上）に充てた学校教育施設等整備事業債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</si>
  <si>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B3627</t>
  </si>
  <si>
    <t>学校教育施設等整備事業債（義務教育施設整備事業債）　（補強事業（補助）分）　30同意等額</t>
    <rPh sb="27" eb="29">
      <t>ホキョウ</t>
    </rPh>
    <rPh sb="29" eb="31">
      <t>ジギョウ</t>
    </rPh>
    <rPh sb="32" eb="34">
      <t>ホジョ</t>
    </rPh>
    <rPh sb="40" eb="42">
      <t>ドウイ</t>
    </rPh>
    <phoneticPr fontId="5"/>
  </si>
  <si>
    <t>B3628</t>
  </si>
  <si>
    <t>学校教育施設等整備事業債（義務教育施設整備事業債）　（防災機能強化事業（補助）分）　30同意等額</t>
    <rPh sb="27" eb="29">
      <t>ボウサイ</t>
    </rPh>
    <rPh sb="29" eb="31">
      <t>キノウ</t>
    </rPh>
    <rPh sb="31" eb="33">
      <t>キョウカ</t>
    </rPh>
    <rPh sb="33" eb="35">
      <t>ジギョウ</t>
    </rPh>
    <rPh sb="36" eb="38">
      <t>ホジョ</t>
    </rPh>
    <rPh sb="44" eb="46">
      <t>ドウイ</t>
    </rPh>
    <phoneticPr fontId="5"/>
  </si>
  <si>
    <t>B3688</t>
  </si>
  <si>
    <t>学校教育施設等整備事業債（義務教育施設整備事業債）　（建物分）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3" eb="34">
      <t>ガン</t>
    </rPh>
    <rPh sb="34" eb="36">
      <t>ネンド</t>
    </rPh>
    <rPh sb="36" eb="38">
      <t>ドウイ</t>
    </rPh>
    <rPh sb="38" eb="40">
      <t>トウガク</t>
    </rPh>
    <phoneticPr fontId="3"/>
  </si>
  <si>
    <t>B3689</t>
  </si>
  <si>
    <t>学校教育施設等整備事業債（義務教育施設整備事業債）　（大規模改造（単独）分）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</si>
  <si>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B3690</t>
  </si>
  <si>
    <t>学校教育施設等整備事業債（義務教育施設整備事業債）　（大規模改造（補助）分）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</si>
  <si>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B3691</t>
  </si>
  <si>
    <t>地震防災対策特別措置法に基づき国庫補助率のかさ上げが行われた事業（Is値0.3未満）に充てた学校教育施設等整備事業債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</si>
  <si>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B3692</t>
  </si>
  <si>
    <t>地震防災対策特別措置法に基づき国庫補助率のかさ上げが行われた事業（Is値0.3以上）に充てた学校教育施設等整備事業債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</si>
  <si>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B3693</t>
  </si>
  <si>
    <t>学校教育施設等整備事業債（義務教育施設整備事業債）　（補強事業（補助）分）　R元同意等額</t>
    <rPh sb="27" eb="29">
      <t>ホキョウ</t>
    </rPh>
    <rPh sb="29" eb="31">
      <t>ジギョウ</t>
    </rPh>
    <rPh sb="32" eb="34">
      <t>ホジョ</t>
    </rPh>
    <rPh sb="40" eb="42">
      <t>ドウイ</t>
    </rPh>
    <phoneticPr fontId="5"/>
  </si>
  <si>
    <t>B3694</t>
  </si>
  <si>
    <t>学校教育施設等整備事業債（義務教育施設整備事業債）　（防災機能強化事業（補助）分）　R元同意等額</t>
    <rPh sb="27" eb="29">
      <t>ボウサイ</t>
    </rPh>
    <rPh sb="29" eb="31">
      <t>キノウ</t>
    </rPh>
    <rPh sb="31" eb="33">
      <t>キョウカ</t>
    </rPh>
    <rPh sb="33" eb="35">
      <t>ジギョウ</t>
    </rPh>
    <rPh sb="36" eb="38">
      <t>ホジョ</t>
    </rPh>
    <rPh sb="44" eb="46">
      <t>ドウイ</t>
    </rPh>
    <phoneticPr fontId="5"/>
  </si>
  <si>
    <t>B5054</t>
  </si>
  <si>
    <t>学校教育施設等整備事業債（義務教育施設整備事業債）　（建物分）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</si>
  <si>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B5055</t>
  </si>
  <si>
    <t>学校教育施設等整備事業債（義務教育施設整備事業債）　（大規模改造（単独）分）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</si>
  <si>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B5056</t>
  </si>
  <si>
    <t>学校教育施設等整備事業債（義務教育施設整備事業債）　（大規模改造（補助）分）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</si>
  <si>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B5057</t>
  </si>
  <si>
    <t>地震防災対策特別措置法に基づき国庫補助率のかさ上げが行われた事業（Is値0.3未満）に充てた学校教育施設等整備事業債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</si>
  <si>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B5058</t>
  </si>
  <si>
    <t>地震防災対策特別措置法に基づき国庫補助率のかさ上げが行われた事業（Is値0.3以上）に充てた学校教育施設等整備事業債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</si>
  <si>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B5059</t>
  </si>
  <si>
    <t>学校教育施設等整備事業債（義務教育施設整備事業債）　（補強事業（補助）分）　R2同意等額</t>
    <rPh sb="27" eb="29">
      <t>ホキョウ</t>
    </rPh>
    <rPh sb="29" eb="31">
      <t>ジギョウ</t>
    </rPh>
    <rPh sb="32" eb="34">
      <t>ホジョ</t>
    </rPh>
    <rPh sb="40" eb="42">
      <t>ドウイ</t>
    </rPh>
    <phoneticPr fontId="5"/>
  </si>
  <si>
    <t>B5060</t>
  </si>
  <si>
    <t>学校教育施設等整備事業債（義務教育施設整備事業債）　（防災機能強化事業（補助）分）　R2同意等額</t>
    <rPh sb="27" eb="29">
      <t>ボウサイ</t>
    </rPh>
    <rPh sb="29" eb="31">
      <t>キノウ</t>
    </rPh>
    <rPh sb="31" eb="33">
      <t>キョウカ</t>
    </rPh>
    <rPh sb="33" eb="35">
      <t>ジギョウ</t>
    </rPh>
    <rPh sb="36" eb="38">
      <t>ホジョ</t>
    </rPh>
    <rPh sb="44" eb="46">
      <t>ドウイ</t>
    </rPh>
    <phoneticPr fontId="5"/>
  </si>
  <si>
    <t>B5061</t>
  </si>
  <si>
    <t>学校教育施設等整備事業債（情報通信ネットワーク分）　R2同意等額</t>
  </si>
  <si>
    <t>B5371</t>
  </si>
  <si>
    <t>学校教育施設等整備事業債（義務教育施設整備事業債）　（建物分）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</si>
  <si>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B5372</t>
  </si>
  <si>
    <t>学校教育施設等整備事業債（義務教育施設整備事業債）　（大規模改造（単独）分）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</si>
  <si>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B5373</t>
  </si>
  <si>
    <t>学校教育施設等整備事業債（義務教育施設整備事業債）　（大規模改造（（補助・障害児等対策施設整備工事以外）分）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49" eb="51">
      <t>イガイ</t>
    </rPh>
    <rPh sb="52" eb="53">
      <t>ブン</t>
    </rPh>
    <rPh sb="57" eb="59">
      <t>ネンド</t>
    </rPh>
    <rPh sb="59" eb="61">
      <t>ドウイ</t>
    </rPh>
    <rPh sb="61" eb="63">
      <t>トウガク</t>
    </rPh>
    <phoneticPr fontId="3"/>
  </si>
  <si>
    <t>B5374</t>
  </si>
  <si>
    <t>学校教育施設等整備事業債（義務教育施設整備事業債）　（大規模改造（（補助・障害児等対策施設整備工事）分）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</si>
  <si>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B5375</t>
  </si>
  <si>
    <t>地震防災対策特別措置法に基づき国庫補助率のかさ上げが行われた事業（Is値0.3未満）に充てた学校教育施設等整備事業債　R3年度同意等額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</si>
  <si>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B5376</t>
  </si>
  <si>
    <t>地震防災対策特別措置法に基づき国庫補助率のかさ上げが行われた事業（Is値0.3以上）に充てた学校教育施設等整備事業債　R3年度同意等額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</si>
  <si>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B5377</t>
  </si>
  <si>
    <t>学校教育施設等整備事業債（義務教育施設整備事業債）　（補強事業（補助）分）　R3同意等額</t>
    <rPh sb="27" eb="29">
      <t>ホキョウ</t>
    </rPh>
    <rPh sb="29" eb="31">
      <t>ジギョウ</t>
    </rPh>
    <rPh sb="32" eb="34">
      <t>ホジョ</t>
    </rPh>
    <rPh sb="40" eb="42">
      <t>ドウイ</t>
    </rPh>
    <phoneticPr fontId="5"/>
  </si>
  <si>
    <t>B5559</t>
    <phoneticPr fontId="3"/>
  </si>
  <si>
    <t>学校教育施設等整備事業債（義務教育施設整備事業債）　（防災機能強化事業（補助）分）　R3同意等額</t>
    <rPh sb="27" eb="29">
      <t>ボウサイ</t>
    </rPh>
    <rPh sb="29" eb="31">
      <t>キノウ</t>
    </rPh>
    <rPh sb="31" eb="33">
      <t>キョウカ</t>
    </rPh>
    <rPh sb="33" eb="35">
      <t>ジギョウ</t>
    </rPh>
    <rPh sb="36" eb="38">
      <t>ホジョ</t>
    </rPh>
    <rPh sb="44" eb="46">
      <t>ドウイ</t>
    </rPh>
    <phoneticPr fontId="5"/>
  </si>
  <si>
    <t>B5657</t>
  </si>
  <si>
    <t>学校教育施設等整備事業債（義務教育施設整備事業債）　（建物分）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</si>
  <si>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B5658</t>
  </si>
  <si>
    <t>学校教育施設等整備事業債（義務教育施設整備事業債）　（大規模改造（単独）分）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</si>
  <si>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B5659</t>
  </si>
  <si>
    <t>学校教育施設等整備事業債（義務教育施設整備事業債）　（大規模改造（（補助・障害児等対策施設整備工事以外）分）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49" eb="51">
      <t>イガイ</t>
    </rPh>
    <rPh sb="52" eb="53">
      <t>ブン</t>
    </rPh>
    <rPh sb="57" eb="59">
      <t>ネンド</t>
    </rPh>
    <rPh sb="59" eb="61">
      <t>ドウイ</t>
    </rPh>
    <rPh sb="61" eb="63">
      <t>トウガク</t>
    </rPh>
    <phoneticPr fontId="3"/>
  </si>
  <si>
    <t>B5660</t>
  </si>
  <si>
    <t>学校教育施設等整備事業債（義務教育施設整備事業債）　（大規模改造（（補助・障害児等対策施設整備工事）分）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</si>
  <si>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B5661</t>
  </si>
  <si>
    <t>地震防災対策特別措置法に基づき国庫補助率のかさ上げが行われた事業（Is値0.3未満）に充てた学校教育施設等整備事業債　R4年度同意等額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</si>
  <si>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B5662</t>
  </si>
  <si>
    <t>地震防災対策特別措置法に基づき国庫補助率のかさ上げが行われた事業（Is値0.3以上）に充てた学校教育施設等整備事業債　R4年度同意等額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</si>
  <si>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B5663</t>
  </si>
  <si>
    <t>学校教育施設等整備事業債（義務教育施設整備事業債）　（補強事業（補助）分）　R4同意等額</t>
    <rPh sb="27" eb="29">
      <t>ホキョウ</t>
    </rPh>
    <rPh sb="29" eb="31">
      <t>ジギョウ</t>
    </rPh>
    <rPh sb="32" eb="34">
      <t>ホジョ</t>
    </rPh>
    <rPh sb="40" eb="42">
      <t>ドウイ</t>
    </rPh>
    <phoneticPr fontId="5"/>
  </si>
  <si>
    <t>B5664</t>
  </si>
  <si>
    <t>学校教育施設等整備事業債（義務教育施設整備事業債）　（防災機能強化事業（補助）分）　R4同意等額</t>
    <rPh sb="27" eb="29">
      <t>ボウサイ</t>
    </rPh>
    <rPh sb="29" eb="31">
      <t>キノウ</t>
    </rPh>
    <rPh sb="31" eb="33">
      <t>キョウカ</t>
    </rPh>
    <rPh sb="33" eb="35">
      <t>ジギョウ</t>
    </rPh>
    <rPh sb="36" eb="38">
      <t>ホジョ</t>
    </rPh>
    <rPh sb="44" eb="46">
      <t>ドウイ</t>
    </rPh>
    <phoneticPr fontId="5"/>
  </si>
  <si>
    <t>B5894</t>
  </si>
  <si>
    <t>学校教育施設等整備事業債（義務教育施設整備事業債）　（建物分）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</si>
  <si>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B5895</t>
  </si>
  <si>
    <t>学校教育施設等整備事業債（義務教育施設整備事業債）　（大規模改造（単独）分）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</si>
  <si>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B5896</t>
  </si>
  <si>
    <t>学校教育施設等整備事業債（義務教育施設整備事業債）　（大規模改造（（補助・障害児等対策施設整備工事・特別防犯対策施設整備工事以外）分）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62">
      <t>トクベツボウハンタイサクシセツセイビコウジ</t>
    </rPh>
    <rPh sb="62" eb="64">
      <t>イガイ</t>
    </rPh>
    <rPh sb="65" eb="66">
      <t>ブン</t>
    </rPh>
    <rPh sb="70" eb="72">
      <t>ネンド</t>
    </rPh>
    <rPh sb="72" eb="74">
      <t>ドウイ</t>
    </rPh>
    <rPh sb="74" eb="76">
      <t>トウガク</t>
    </rPh>
    <phoneticPr fontId="3"/>
  </si>
  <si>
    <t>B5897</t>
  </si>
  <si>
    <t>学校教育施設等整備事業債（義務教育施設整備事業債）　（大規模改造（（補助・障害児等対策施設整備工事）分）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</si>
  <si>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B5898</t>
  </si>
  <si>
    <t>学校教育施設等整備事業債（義務教育施設整備事業債）　（大規模改造（（補助・特別防犯対策施設整備工事）分）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49">
      <t>トクベツボウハンタイサクシセツセイビコウジ</t>
    </rPh>
    <rPh sb="50" eb="51">
      <t>ブン</t>
    </rPh>
    <rPh sb="55" eb="57">
      <t>ネンド</t>
    </rPh>
    <rPh sb="57" eb="59">
      <t>ドウイ</t>
    </rPh>
    <rPh sb="59" eb="61">
      <t>トウガク</t>
    </rPh>
    <phoneticPr fontId="3"/>
  </si>
  <si>
    <t>B5899</t>
  </si>
  <si>
    <t>地震防災対策特別措置法に基づき国庫補助率のかさ上げが行われた事業（Is値0.3未満）に充てた学校教育施設等整備事業債　R5年度同意等額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</si>
  <si>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B5900</t>
  </si>
  <si>
    <t>地震防災対策特別措置法に基づき国庫補助率のかさ上げが行われた事業（Is値0.3以上）に充てた学校教育施設等整備事業債　R5年度同意等額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</si>
  <si>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B5901</t>
  </si>
  <si>
    <t>学校教育施設等整備事業債（義務教育施設整備事業債）　（補強事業（補助）分）　R5同意等額</t>
    <rPh sb="27" eb="29">
      <t>ホキョウ</t>
    </rPh>
    <rPh sb="29" eb="31">
      <t>ジギョウ</t>
    </rPh>
    <rPh sb="32" eb="34">
      <t>ホジョ</t>
    </rPh>
    <rPh sb="40" eb="42">
      <t>ドウイ</t>
    </rPh>
    <phoneticPr fontId="5"/>
  </si>
  <si>
    <t>B5902</t>
  </si>
  <si>
    <t>学校教育施設等整備事業債（義務教育施設整備事業債）　（防災機能強化事業（補助）分）　R5同意等額</t>
    <rPh sb="27" eb="29">
      <t>ボウサイ</t>
    </rPh>
    <rPh sb="29" eb="31">
      <t>キノウ</t>
    </rPh>
    <rPh sb="31" eb="33">
      <t>キョウカ</t>
    </rPh>
    <rPh sb="33" eb="35">
      <t>ジギョウ</t>
    </rPh>
    <rPh sb="36" eb="38">
      <t>ホジョ</t>
    </rPh>
    <rPh sb="44" eb="46">
      <t>ドウイ</t>
    </rPh>
    <phoneticPr fontId="5"/>
  </si>
  <si>
    <t>中学校費</t>
    <rPh sb="0" eb="3">
      <t>チュウガッコウ</t>
    </rPh>
    <rPh sb="3" eb="4">
      <t>ヒ</t>
    </rPh>
    <phoneticPr fontId="3"/>
  </si>
  <si>
    <t>B4210</t>
    <phoneticPr fontId="3"/>
  </si>
  <si>
    <t>B4438</t>
    <phoneticPr fontId="3"/>
  </si>
  <si>
    <t>B4591</t>
    <phoneticPr fontId="3"/>
  </si>
  <si>
    <t>B4769</t>
    <phoneticPr fontId="3"/>
  </si>
  <si>
    <t>B4770</t>
    <phoneticPr fontId="3"/>
  </si>
  <si>
    <t>B4771</t>
    <phoneticPr fontId="3"/>
  </si>
  <si>
    <t>B4772</t>
    <phoneticPr fontId="3"/>
  </si>
  <si>
    <t>B4960</t>
    <phoneticPr fontId="3"/>
  </si>
  <si>
    <t>B4961</t>
    <phoneticPr fontId="3"/>
  </si>
  <si>
    <t>B4962</t>
    <phoneticPr fontId="3"/>
  </si>
  <si>
    <t>B4963</t>
    <phoneticPr fontId="3"/>
  </si>
  <si>
    <t>B7524</t>
    <phoneticPr fontId="3"/>
  </si>
  <si>
    <t>B7525</t>
    <phoneticPr fontId="3"/>
  </si>
  <si>
    <t>B7526</t>
    <phoneticPr fontId="3"/>
  </si>
  <si>
    <t>B7527</t>
    <phoneticPr fontId="3"/>
  </si>
  <si>
    <t>B8229</t>
    <phoneticPr fontId="3"/>
  </si>
  <si>
    <t>B8230</t>
    <phoneticPr fontId="3"/>
  </si>
  <si>
    <t>B8231</t>
    <phoneticPr fontId="3"/>
  </si>
  <si>
    <t>B8232</t>
    <phoneticPr fontId="3"/>
  </si>
  <si>
    <t>B8325</t>
    <phoneticPr fontId="3"/>
  </si>
  <si>
    <t>B8452</t>
    <phoneticPr fontId="3"/>
  </si>
  <si>
    <t>B8453</t>
    <phoneticPr fontId="3"/>
  </si>
  <si>
    <t>B8454</t>
    <phoneticPr fontId="3"/>
  </si>
  <si>
    <t>B8455</t>
    <phoneticPr fontId="3"/>
  </si>
  <si>
    <t>B8456</t>
    <phoneticPr fontId="3"/>
  </si>
  <si>
    <t>B8851</t>
    <phoneticPr fontId="3"/>
  </si>
  <si>
    <t>B8852</t>
    <phoneticPr fontId="3"/>
  </si>
  <si>
    <t>B8853</t>
    <phoneticPr fontId="3"/>
  </si>
  <si>
    <t>B8854</t>
    <phoneticPr fontId="3"/>
  </si>
  <si>
    <t>B8855</t>
    <phoneticPr fontId="3"/>
  </si>
  <si>
    <t>B9295</t>
    <phoneticPr fontId="3"/>
  </si>
  <si>
    <t>B9296</t>
    <phoneticPr fontId="3"/>
  </si>
  <si>
    <t>B9297</t>
    <phoneticPr fontId="3"/>
  </si>
  <si>
    <t>B9298</t>
    <phoneticPr fontId="3"/>
  </si>
  <si>
    <t>学校教育施設等整備事業債（義務教育施設整備事業債）　（武道場分）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</si>
  <si>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B9436</t>
    <phoneticPr fontId="3"/>
  </si>
  <si>
    <t>B9299</t>
    <phoneticPr fontId="3"/>
  </si>
  <si>
    <t>B9300</t>
    <phoneticPr fontId="3"/>
  </si>
  <si>
    <t>B9610</t>
    <phoneticPr fontId="3"/>
  </si>
  <si>
    <t>B9611</t>
    <phoneticPr fontId="3"/>
  </si>
  <si>
    <t>B9612</t>
    <phoneticPr fontId="3"/>
  </si>
  <si>
    <t>B9613</t>
    <phoneticPr fontId="3"/>
  </si>
  <si>
    <t>学校教育施設等整備事業債（義務教育施設整備事業債）　（武道場分）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</si>
  <si>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B9614</t>
    <phoneticPr fontId="3"/>
  </si>
  <si>
    <t>B9615</t>
    <phoneticPr fontId="3"/>
  </si>
  <si>
    <t>B9787</t>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</si>
  <si>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</si>
  <si>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B9106</t>
    <phoneticPr fontId="3"/>
  </si>
  <si>
    <t>地震防災対策特別措置法に基づき国庫補助率のかさ上げが行われた事業（Is値0.3以上）に充てた学校教育施設等整備事業債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</si>
  <si>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B9107</t>
    <phoneticPr fontId="3"/>
  </si>
  <si>
    <t>地震防災対策特別措置法に基づき国庫補助率のかさ上げが行われた事業（Is値0.3以上）に充てた学校教育施設等整備事業債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</si>
  <si>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B9108</t>
    <phoneticPr fontId="3"/>
  </si>
  <si>
    <t>B9109</t>
    <phoneticPr fontId="3"/>
  </si>
  <si>
    <t>B9301</t>
    <phoneticPr fontId="3"/>
  </si>
  <si>
    <t>B9302</t>
    <phoneticPr fontId="3"/>
  </si>
  <si>
    <t>B9616</t>
    <phoneticPr fontId="3"/>
  </si>
  <si>
    <t>B9617</t>
    <phoneticPr fontId="3"/>
  </si>
  <si>
    <t>B9927</t>
    <phoneticPr fontId="3"/>
  </si>
  <si>
    <t>B9928</t>
    <phoneticPr fontId="3"/>
  </si>
  <si>
    <t>B9929</t>
    <phoneticPr fontId="3"/>
  </si>
  <si>
    <t>B9930</t>
    <phoneticPr fontId="3"/>
  </si>
  <si>
    <t>学校教育施設等整備事業債（義務教育施設整備事業債）　（武道場分）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</si>
  <si>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B9931</t>
    <phoneticPr fontId="3"/>
  </si>
  <si>
    <t>B9932</t>
    <phoneticPr fontId="3"/>
  </si>
  <si>
    <t>B9933</t>
    <phoneticPr fontId="3"/>
  </si>
  <si>
    <t>B9934</t>
    <phoneticPr fontId="3"/>
  </si>
  <si>
    <t>B0428</t>
    <phoneticPr fontId="3"/>
  </si>
  <si>
    <t>B0429</t>
    <phoneticPr fontId="3"/>
  </si>
  <si>
    <t>B0430</t>
    <phoneticPr fontId="3"/>
  </si>
  <si>
    <t>B0431</t>
    <phoneticPr fontId="3"/>
  </si>
  <si>
    <t>学校教育施設等整備事業債（義務教育施設整備事業債）　（武道場分）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</si>
  <si>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B0439</t>
    <phoneticPr fontId="3"/>
  </si>
  <si>
    <t>B0440</t>
    <phoneticPr fontId="3"/>
  </si>
  <si>
    <t>B0451</t>
    <phoneticPr fontId="3"/>
  </si>
  <si>
    <t>B0746</t>
    <phoneticPr fontId="3"/>
  </si>
  <si>
    <t>B0747</t>
    <phoneticPr fontId="3"/>
  </si>
  <si>
    <t>B0748</t>
    <phoneticPr fontId="3"/>
  </si>
  <si>
    <t>B0749</t>
    <phoneticPr fontId="3"/>
  </si>
  <si>
    <t>学校教育施設等整備事業債（義務教育施設整備事業債）　（武道場分）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</si>
  <si>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B0754</t>
    <phoneticPr fontId="3"/>
  </si>
  <si>
    <t>B0755</t>
    <phoneticPr fontId="3"/>
  </si>
  <si>
    <t>B0756</t>
    <phoneticPr fontId="3"/>
  </si>
  <si>
    <t>B1506</t>
    <phoneticPr fontId="3"/>
  </si>
  <si>
    <t>B1507</t>
    <phoneticPr fontId="3"/>
  </si>
  <si>
    <t>B1508</t>
    <phoneticPr fontId="3"/>
  </si>
  <si>
    <t>B1511</t>
    <phoneticPr fontId="3"/>
  </si>
  <si>
    <t>学校教育施設等整備事業債（義務教育施設整備事業債）　（武道場分）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</si>
  <si>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B1513</t>
    <phoneticPr fontId="3"/>
  </si>
  <si>
    <t>B1539</t>
    <phoneticPr fontId="3"/>
  </si>
  <si>
    <t>B1590</t>
    <phoneticPr fontId="3"/>
  </si>
  <si>
    <t>B2260</t>
    <phoneticPr fontId="3"/>
  </si>
  <si>
    <t>B2261</t>
    <phoneticPr fontId="3"/>
  </si>
  <si>
    <t>B2262</t>
    <phoneticPr fontId="3"/>
  </si>
  <si>
    <t>B2263</t>
    <phoneticPr fontId="3"/>
  </si>
  <si>
    <t>学校教育施設等整備事業債（義務教育施設整備事業債）　（武道場分）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</si>
  <si>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B2264</t>
    <phoneticPr fontId="3"/>
  </si>
  <si>
    <t>B2265</t>
    <phoneticPr fontId="3"/>
  </si>
  <si>
    <t>B2266</t>
    <phoneticPr fontId="3"/>
  </si>
  <si>
    <t>B2596</t>
    <phoneticPr fontId="3"/>
  </si>
  <si>
    <t>B2597</t>
    <phoneticPr fontId="3"/>
  </si>
  <si>
    <t>B2598</t>
    <phoneticPr fontId="3"/>
  </si>
  <si>
    <t>B2599</t>
    <phoneticPr fontId="3"/>
  </si>
  <si>
    <t>学校教育施設等整備事業債（義務教育施設整備事業債）　（武道場分）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</si>
  <si>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B2600</t>
    <phoneticPr fontId="3"/>
  </si>
  <si>
    <t>B2601</t>
    <phoneticPr fontId="3"/>
  </si>
  <si>
    <t>B2602</t>
    <phoneticPr fontId="3"/>
  </si>
  <si>
    <t>B2603</t>
    <phoneticPr fontId="3"/>
  </si>
  <si>
    <t>B2604</t>
    <phoneticPr fontId="3"/>
  </si>
  <si>
    <t>B2866</t>
    <phoneticPr fontId="3"/>
  </si>
  <si>
    <t>B2867</t>
    <phoneticPr fontId="3"/>
  </si>
  <si>
    <t>B2868</t>
    <phoneticPr fontId="3"/>
  </si>
  <si>
    <t>B2869</t>
    <phoneticPr fontId="3"/>
  </si>
  <si>
    <t>B2870</t>
    <phoneticPr fontId="3"/>
  </si>
  <si>
    <t>B2871</t>
    <phoneticPr fontId="3"/>
  </si>
  <si>
    <t>B2872</t>
    <phoneticPr fontId="3"/>
  </si>
  <si>
    <t>B3620</t>
  </si>
  <si>
    <t>学校教育施設等整備事業債（義務教育施設整備事業債）（建物分）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3" eb="35">
      <t>ドウイ</t>
    </rPh>
    <phoneticPr fontId="5"/>
  </si>
  <si>
    <t>B3621</t>
  </si>
  <si>
    <t>学校教育施設等整備事業債（義務教育施設整備事業債）（大規模改造等（単独）分）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1" eb="43">
      <t>ドウイ</t>
    </rPh>
    <phoneticPr fontId="5"/>
  </si>
  <si>
    <t>B3622</t>
  </si>
  <si>
    <t>学校教育施設等整備事業債（義務教育施設整備事業債）（大規模改造等（補助）分）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1" eb="43">
      <t>ドウイ</t>
    </rPh>
    <phoneticPr fontId="5"/>
  </si>
  <si>
    <t>B3623</t>
  </si>
  <si>
    <t>地震防災対策特別措置法に基づき国庫補助率のかさ上げが行われた事業（Is値0.3未満）に充てた学校教育施設等整備事業債　30同意等額</t>
    <phoneticPr fontId="3"/>
  </si>
  <si>
    <t>B3624</t>
  </si>
  <si>
    <t>地震防災対策特別措置法に基づき国庫補助率のかさ上げが行われた事業（Is値0.3以上）に充てた学校教育施設等整備事業債　30同意等額</t>
    <phoneticPr fontId="3"/>
  </si>
  <si>
    <t>B3629</t>
  </si>
  <si>
    <t>学校教育施設等整備事業債（義務教育施設整備事業債）（補強事業（補助）分）　30同意等額</t>
    <rPh sb="26" eb="28">
      <t>ホキョウ</t>
    </rPh>
    <rPh sb="28" eb="30">
      <t>ジギョウ</t>
    </rPh>
    <rPh sb="31" eb="33">
      <t>ホジョ</t>
    </rPh>
    <rPh sb="39" eb="41">
      <t>ドウイ</t>
    </rPh>
    <phoneticPr fontId="5"/>
  </si>
  <si>
    <t>B3630</t>
  </si>
  <si>
    <t>学校教育施設等整備事業債（義務教育施設整備事業債）（防災機能強化事業（補助）分）　30同意等額</t>
    <rPh sb="26" eb="28">
      <t>ボウサイ</t>
    </rPh>
    <rPh sb="28" eb="30">
      <t>キノウ</t>
    </rPh>
    <rPh sb="30" eb="32">
      <t>キョウカ</t>
    </rPh>
    <rPh sb="32" eb="34">
      <t>ジギョウ</t>
    </rPh>
    <rPh sb="35" eb="37">
      <t>ホジョ</t>
    </rPh>
    <rPh sb="43" eb="45">
      <t>ドウイ</t>
    </rPh>
    <phoneticPr fontId="5"/>
  </si>
  <si>
    <t>B3695</t>
  </si>
  <si>
    <t>学校教育施設等整備事業債（義務教育施設整備事業債）（建物分）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2" eb="33">
      <t>ガン</t>
    </rPh>
    <rPh sb="33" eb="35">
      <t>ネンド</t>
    </rPh>
    <rPh sb="35" eb="37">
      <t>ドウイ</t>
    </rPh>
    <phoneticPr fontId="5"/>
  </si>
  <si>
    <t>B3696</t>
  </si>
  <si>
    <t>学校教育施設等整備事業債（義務教育施設整備事業債）（大規模改造等（単独）分）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3" eb="45">
      <t>ドウイ</t>
    </rPh>
    <phoneticPr fontId="5"/>
  </si>
  <si>
    <t>B3697</t>
  </si>
  <si>
    <t>学校教育施設等整備事業債（義務教育施設整備事業債）（大規模改造等（補助）分）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3" eb="45">
      <t>ドウイ</t>
    </rPh>
    <phoneticPr fontId="5"/>
  </si>
  <si>
    <t>B3698</t>
  </si>
  <si>
    <t>地震防災対策特別措置法に基づき国庫補助率のかさ上げが行われた事業（Is値0.3未満）に充てた学校教育施設等整備事業債　Ｒ元同意等額</t>
    <rPh sb="60" eb="61">
      <t>モト</t>
    </rPh>
    <rPh sb="61" eb="63">
      <t>ドウイ</t>
    </rPh>
    <phoneticPr fontId="3"/>
  </si>
  <si>
    <t>B3699</t>
  </si>
  <si>
    <t>地震防災対策特別措置法に基づき国庫補助率のかさ上げが行われた事業（Is値0.3以上）に充てた学校教育施設等整備事業債　Ｒ元同意等額</t>
    <rPh sb="60" eb="61">
      <t>モト</t>
    </rPh>
    <rPh sb="61" eb="63">
      <t>ドウイ</t>
    </rPh>
    <phoneticPr fontId="3"/>
  </si>
  <si>
    <t>B3700</t>
  </si>
  <si>
    <t>学校教育施設等整備事業債（義務教育施設整備事業債）（補強事業（補助）分）　R元年度同意等額</t>
    <rPh sb="26" eb="28">
      <t>ホキョウ</t>
    </rPh>
    <rPh sb="28" eb="30">
      <t>ジギョウ</t>
    </rPh>
    <rPh sb="31" eb="33">
      <t>ホジョ</t>
    </rPh>
    <rPh sb="41" eb="43">
      <t>ドウイ</t>
    </rPh>
    <phoneticPr fontId="5"/>
  </si>
  <si>
    <t>B3712</t>
  </si>
  <si>
    <t>学校教育施設等整備事業債（義務教育施設整備事業債）（防災機能強化事業（補助）分）　R元年度同意等額</t>
    <rPh sb="26" eb="28">
      <t>ボウサイ</t>
    </rPh>
    <rPh sb="28" eb="30">
      <t>キノウ</t>
    </rPh>
    <rPh sb="30" eb="32">
      <t>キョウカ</t>
    </rPh>
    <rPh sb="32" eb="34">
      <t>ジギョウ</t>
    </rPh>
    <rPh sb="35" eb="37">
      <t>ホジョ</t>
    </rPh>
    <rPh sb="45" eb="47">
      <t>ドウイ</t>
    </rPh>
    <phoneticPr fontId="5"/>
  </si>
  <si>
    <t>B5062</t>
  </si>
  <si>
    <t>B5063</t>
  </si>
  <si>
    <t>B5064</t>
  </si>
  <si>
    <t>B5065</t>
  </si>
  <si>
    <t>B5066</t>
  </si>
  <si>
    <t>B5067</t>
  </si>
  <si>
    <t>B5068</t>
  </si>
  <si>
    <t>B5069</t>
  </si>
  <si>
    <t>B5378</t>
  </si>
  <si>
    <t>B5379</t>
  </si>
  <si>
    <t>B5380</t>
  </si>
  <si>
    <t>B5381</t>
  </si>
  <si>
    <t>B5382</t>
  </si>
  <si>
    <t>B5383</t>
  </si>
  <si>
    <t>B5384</t>
  </si>
  <si>
    <t>B5560</t>
    <phoneticPr fontId="3"/>
  </si>
  <si>
    <t>B5665</t>
  </si>
  <si>
    <t>B5666</t>
  </si>
  <si>
    <t>B5667</t>
  </si>
  <si>
    <t>B5668</t>
  </si>
  <si>
    <t>B5669</t>
  </si>
  <si>
    <t>B5670</t>
  </si>
  <si>
    <t>B5671</t>
  </si>
  <si>
    <t>B5672</t>
  </si>
  <si>
    <t>B5903</t>
  </si>
  <si>
    <t>B5904</t>
  </si>
  <si>
    <t>B5905</t>
  </si>
  <si>
    <t>B5906</t>
  </si>
  <si>
    <t>B5907</t>
  </si>
  <si>
    <t>B5908</t>
  </si>
  <si>
    <t>B5909</t>
  </si>
  <si>
    <t>B5910</t>
  </si>
  <si>
    <t>B5911</t>
  </si>
  <si>
    <t>高等学校費</t>
    <rPh sb="0" eb="2">
      <t>コウトウ</t>
    </rPh>
    <rPh sb="2" eb="4">
      <t>ガッコウ</t>
    </rPh>
    <rPh sb="4" eb="5">
      <t>ヒ</t>
    </rPh>
    <phoneticPr fontId="3"/>
  </si>
  <si>
    <t>B7528</t>
    <phoneticPr fontId="3"/>
  </si>
  <si>
    <t>B7803</t>
    <phoneticPr fontId="3"/>
  </si>
  <si>
    <t>臨時高等学校整備事業債（大規模改造分）　18年度同意等額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</si>
  <si>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B8457</t>
    <phoneticPr fontId="3"/>
  </si>
  <si>
    <t>臨時高等学校整備事業債（大規模改造分）　19年度同意等額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</si>
  <si>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B4013</t>
    <phoneticPr fontId="3"/>
  </si>
  <si>
    <t>B4214</t>
    <phoneticPr fontId="3"/>
  </si>
  <si>
    <t>B4442</t>
    <phoneticPr fontId="3"/>
  </si>
  <si>
    <t>B4596</t>
    <phoneticPr fontId="3"/>
  </si>
  <si>
    <t>B7529</t>
    <phoneticPr fontId="3"/>
  </si>
  <si>
    <t>B7804</t>
    <phoneticPr fontId="3"/>
  </si>
  <si>
    <t>B8458</t>
    <phoneticPr fontId="3"/>
  </si>
  <si>
    <t>B5070</t>
  </si>
  <si>
    <t>高等学校に係る学校教育施設等整備事業債（情報通信ネットワーク分）　R2同意等額</t>
    <rPh sb="0" eb="2">
      <t>コウトウ</t>
    </rPh>
    <rPh sb="2" eb="4">
      <t>ガッコウ</t>
    </rPh>
    <phoneticPr fontId="3"/>
  </si>
  <si>
    <t>こども子育て費</t>
    <rPh sb="3" eb="5">
      <t>コソダ</t>
    </rPh>
    <rPh sb="6" eb="7">
      <t>ヒ</t>
    </rPh>
    <phoneticPr fontId="3"/>
  </si>
  <si>
    <t>B7819</t>
    <phoneticPr fontId="3"/>
  </si>
  <si>
    <t>施設整備事業（一般財源化分）次世代育成支援対策施設整備交付金　18年度同意等額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</si>
  <si>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社会福祉費</t>
    <rPh sb="0" eb="2">
      <t>シャカイ</t>
    </rPh>
    <rPh sb="2" eb="4">
      <t>フクシ</t>
    </rPh>
    <rPh sb="4" eb="5">
      <t>ヒ</t>
    </rPh>
    <phoneticPr fontId="3"/>
  </si>
  <si>
    <t>B8328</t>
    <phoneticPr fontId="3"/>
  </si>
  <si>
    <t>施設整備事業（一般財源化分）社会福祉施設等施設整備補助金・負担金　18年度同意等額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</si>
  <si>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B8461</t>
    <phoneticPr fontId="3"/>
  </si>
  <si>
    <t>施設整備事業（一般財源化分）次世代育成支援対策施設整備交付金　19年度同意等額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</si>
  <si>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B8462</t>
    <phoneticPr fontId="3"/>
  </si>
  <si>
    <t>施設整備事業（一般財源化分）社会福祉施設等施設整備補助金・負担金　19年度同意等額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</si>
  <si>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B8865</t>
    <phoneticPr fontId="3"/>
  </si>
  <si>
    <t>施設整備事業（一般財源化分）次世代育成支援対策施設整備交付金　20年度同意等額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</si>
  <si>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B8866</t>
    <phoneticPr fontId="3"/>
  </si>
  <si>
    <t>施設整備事業（一般財源化分）社会福祉施設等施設整備補助金・負担金　20年度同意等額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</si>
  <si>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B9310</t>
    <phoneticPr fontId="3"/>
  </si>
  <si>
    <t>施設整備事業（一般財源化分）次世代育成支援対策施設整備交付金　21年度同意等額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</si>
  <si>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B9311</t>
    <phoneticPr fontId="3"/>
  </si>
  <si>
    <t>施設整備事業（一般財源化分）社会福祉施設等施設整備補助金・負担金　21年度同意等額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</si>
  <si>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B9618</t>
    <phoneticPr fontId="3"/>
  </si>
  <si>
    <t>施設整備事業（一般財源化分）次世代育成支援対策施設整備交付金　22年度同意等額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</si>
  <si>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B9619</t>
    <phoneticPr fontId="3"/>
  </si>
  <si>
    <t>施設整備事業（一般財源化分）社会福祉施設等施設整備補助金・負担金　22年度同意等額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</si>
  <si>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B9935</t>
    <phoneticPr fontId="3"/>
  </si>
  <si>
    <t>施設整備事業（一般財源化分）次世代育成支援対策施設整備交付金　23年度同意等額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</si>
  <si>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B9936</t>
    <phoneticPr fontId="3"/>
  </si>
  <si>
    <t>施設整備事業（一般財源化分）社会福祉施設等施設整備補助金・負担金　23年度同意等額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</si>
  <si>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B0574</t>
    <phoneticPr fontId="3"/>
  </si>
  <si>
    <t>施設整備事業（一般財源化分）次世代育成支援対策施設整備交付金　24年度同意等額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</si>
  <si>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B0575</t>
    <phoneticPr fontId="3"/>
  </si>
  <si>
    <t>施設整備事業（一般財源化分）社会福祉施設等施設整備補助金・負担金　24年度同意等額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</si>
  <si>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B0757</t>
    <phoneticPr fontId="3"/>
  </si>
  <si>
    <t>施設整備事業（一般財源化分）次世代育成支援対策施設整備交付金　25年度同意等額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</si>
  <si>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B0764</t>
    <phoneticPr fontId="3"/>
  </si>
  <si>
    <t>施設整備事業（一般財源化分）社会福祉施設等施設整備補助金・負担金　25年度同意等額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</si>
  <si>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B1765</t>
    <phoneticPr fontId="3"/>
  </si>
  <si>
    <t>施設整備事業（一般財源化分）次世代育成支援対策施設整備交付金　26年度同意等額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</si>
  <si>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B1766</t>
    <phoneticPr fontId="3"/>
  </si>
  <si>
    <t>施設整備事業（一般財源化分）社会福祉施設等施設整備補助金・負担金　26年度同意等額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</si>
  <si>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B2280</t>
    <phoneticPr fontId="3"/>
  </si>
  <si>
    <t>施設整備事業（一般財源化分）次世代育成支援対策施設整備交付金　27年度同意等額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</si>
  <si>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B2281</t>
    <phoneticPr fontId="3"/>
  </si>
  <si>
    <t>施設整備事業（一般財源化分）社会福祉施設等施設整備補助金・負担金　27年度同意等額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</si>
  <si>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B2610</t>
    <phoneticPr fontId="3"/>
  </si>
  <si>
    <t>施設整備事業（一般財源化分）次世代育成支援対策施設整備交付金　28年度同意等額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</si>
  <si>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B2611</t>
    <phoneticPr fontId="3"/>
  </si>
  <si>
    <t>施設整備事業（一般財源化分）社会福祉施設等施設整備補助金・負担金　28年度同意等額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</si>
  <si>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B2944</t>
    <phoneticPr fontId="3"/>
  </si>
  <si>
    <t>施設整備事業（一般財源化分）次世代育成支援対策施設整備交付金　29年度同意等額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</si>
  <si>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B2945</t>
    <phoneticPr fontId="3"/>
  </si>
  <si>
    <t>施設整備事業（一般財源化分）社会福祉施設等施設整備補助金・負担金　29年度同意等額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</si>
  <si>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B3093</t>
  </si>
  <si>
    <t>施設整備事業（一般財源化分）次世代育成支援対策施設整備交付金　30年度同意等額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</si>
  <si>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B3094</t>
  </si>
  <si>
    <t>施設整備事業（一般財源化分）社会福祉施設等施設整備補助金・負担金　30年度同意等額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</si>
  <si>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B4897</t>
  </si>
  <si>
    <t>施設整備事業（一般財源化分）次世代育成支援対策施設整備交付金　令和元年度同意等額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3" eb="34">
      <t>モト</t>
    </rPh>
    <rPh sb="34" eb="36">
      <t>ネンド</t>
    </rPh>
    <rPh sb="36" eb="38">
      <t>ドウイ</t>
    </rPh>
    <rPh sb="38" eb="40">
      <t>トウガク</t>
    </rPh>
    <phoneticPr fontId="3"/>
  </si>
  <si>
    <t>B4898</t>
  </si>
  <si>
    <t>施設整備事業（一般財源化分）社会福祉施設等施設整備補助金・負担金　令和元年度同意等額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5" eb="36">
      <t>モト</t>
    </rPh>
    <rPh sb="36" eb="38">
      <t>ネンド</t>
    </rPh>
    <rPh sb="38" eb="40">
      <t>ドウイ</t>
    </rPh>
    <rPh sb="40" eb="42">
      <t>トウガク</t>
    </rPh>
    <phoneticPr fontId="3"/>
  </si>
  <si>
    <t>B5072</t>
  </si>
  <si>
    <t>施設整備事業（一般財源化分）次世代育成支援対策施設整備交付金　令和２年度同意等額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</si>
  <si>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B5073</t>
  </si>
  <si>
    <t>施設整備事業（一般財源化分）社会福祉施設等施設整備補助金・負担金　令和２年度同意等額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</si>
  <si>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B5385</t>
  </si>
  <si>
    <t>施設整備事業（一般財源化分）次世代育成支援対策施設整備交付金　令和３年度同意等額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</si>
  <si>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B5386</t>
  </si>
  <si>
    <t>施設整備事業（一般財源化分）社会福祉施設等施設整備補助金・負担金　令和３年度同意等額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</si>
  <si>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B5673</t>
  </si>
  <si>
    <t>施設整備事業（一般財源化分）次世代育成支援対策施設整備交付金　令和４年度同意等額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</si>
  <si>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B5674</t>
    <phoneticPr fontId="3"/>
  </si>
  <si>
    <t>施設整備事業（一般財源化分）社会福祉施設等施設整備補助金・負担金　令和４年度同意等額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</si>
  <si>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B5954</t>
    <phoneticPr fontId="3"/>
  </si>
  <si>
    <t>施設整備事業（一般財源化分）次世代育成支援対策施設整備交付金　令和５年度同意等額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</si>
  <si>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B6072</t>
    <phoneticPr fontId="3"/>
  </si>
  <si>
    <t>施設整備事業（一般財源化分）社会福祉施設等施設整備補助金・負担金　令和５年度同意等額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</si>
  <si>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施設整備事業（一般財源化分）社会福祉施設等施設整備補助金・負担金　令和６年度同意等額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</si>
  <si>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B5074</t>
  </si>
  <si>
    <t>一般単独事業債（児童相談所整備事業）　令和２年度同意等額</t>
    <rPh sb="0" eb="2">
      <t>イッパン</t>
    </rPh>
    <rPh sb="2" eb="4">
      <t>タンドク</t>
    </rPh>
    <rPh sb="4" eb="7">
      <t>ジギョウサイ</t>
    </rPh>
    <rPh sb="8" eb="10">
      <t>ジドウ</t>
    </rPh>
    <rPh sb="10" eb="13">
      <t>ソウダンショ</t>
    </rPh>
    <rPh sb="13" eb="15">
      <t>セイビ</t>
    </rPh>
    <rPh sb="15" eb="17">
      <t>ジギョウ</t>
    </rPh>
    <phoneticPr fontId="3"/>
  </si>
  <si>
    <t>B5387</t>
  </si>
  <si>
    <t>一般単独事業債（児童相談所整備事業）　令和３年度同意等額</t>
    <rPh sb="0" eb="2">
      <t>イッパン</t>
    </rPh>
    <rPh sb="2" eb="4">
      <t>タンドク</t>
    </rPh>
    <rPh sb="4" eb="7">
      <t>ジギョウサイ</t>
    </rPh>
    <rPh sb="8" eb="10">
      <t>ジドウ</t>
    </rPh>
    <rPh sb="10" eb="13">
      <t>ソウダンショ</t>
    </rPh>
    <rPh sb="13" eb="15">
      <t>セイビ</t>
    </rPh>
    <rPh sb="15" eb="17">
      <t>ジギョウ</t>
    </rPh>
    <phoneticPr fontId="3"/>
  </si>
  <si>
    <t>B5675</t>
  </si>
  <si>
    <t>一般単独事業債（児童相談所整備事業）　令和４年度同意等額</t>
    <rPh sb="0" eb="2">
      <t>イッパン</t>
    </rPh>
    <rPh sb="2" eb="4">
      <t>タンドク</t>
    </rPh>
    <rPh sb="4" eb="7">
      <t>ジギョウサイ</t>
    </rPh>
    <rPh sb="8" eb="10">
      <t>ジドウ</t>
    </rPh>
    <rPh sb="10" eb="13">
      <t>ソウダンショ</t>
    </rPh>
    <rPh sb="13" eb="15">
      <t>セイビ</t>
    </rPh>
    <rPh sb="15" eb="17">
      <t>ジギョウ</t>
    </rPh>
    <phoneticPr fontId="3"/>
  </si>
  <si>
    <t>B5955</t>
    <phoneticPr fontId="3"/>
  </si>
  <si>
    <t>一般単独事業債（児童相談所整備事業）　令和５年度同意等額</t>
    <rPh sb="0" eb="2">
      <t>イッパン</t>
    </rPh>
    <rPh sb="2" eb="4">
      <t>タンドク</t>
    </rPh>
    <rPh sb="4" eb="7">
      <t>ジギョウサイ</t>
    </rPh>
    <rPh sb="8" eb="10">
      <t>ジドウ</t>
    </rPh>
    <rPh sb="10" eb="13">
      <t>ソウダンショ</t>
    </rPh>
    <rPh sb="13" eb="15">
      <t>セイビ</t>
    </rPh>
    <rPh sb="15" eb="17">
      <t>ジギョウ</t>
    </rPh>
    <phoneticPr fontId="3"/>
  </si>
  <si>
    <t>B5075</t>
  </si>
  <si>
    <t>一般補助施設整備等事業債（児童相談所一時保護施設整備事業）　令和２年度同意等額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</si>
  <si>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B5388</t>
  </si>
  <si>
    <t>一般補助施設整備等事業債（児童相談所一時保護施設整備事業）　令和３年度同意等額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</si>
  <si>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B5676</t>
  </si>
  <si>
    <t>一般補助施設整備等事業債（児童相談所一時保護施設整備事業）　令和４年度同意等額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</si>
  <si>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B5956</t>
    <phoneticPr fontId="3"/>
  </si>
  <si>
    <t>一般補助施設整備等事業債（児童相談所一時保護施設整備事業）　令和５年度同意等額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</si>
  <si>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保健衛生費</t>
    <rPh sb="0" eb="2">
      <t>ホケン</t>
    </rPh>
    <rPh sb="2" eb="5">
      <t>エイセイヒ</t>
    </rPh>
    <phoneticPr fontId="3"/>
  </si>
  <si>
    <t>B4788</t>
    <phoneticPr fontId="3"/>
  </si>
  <si>
    <t>病院事業債　医療施設整備事業分　（通常分）　（病院事業建設費等）　15年度同意等額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</si>
  <si>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B4790</t>
    <phoneticPr fontId="3"/>
  </si>
  <si>
    <t>病院事業債　医療施設整備事業分　（通常分）　（災害拠点病院上乗せ）　15年度同意等額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</si>
  <si>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B4791</t>
    <phoneticPr fontId="3"/>
  </si>
  <si>
    <t>病院事業債　医療施設整備事業分　（～13年度）　（病院事業建設費等）　15年度同意等額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</si>
  <si>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B4793</t>
    <phoneticPr fontId="3"/>
  </si>
  <si>
    <t>病院事業債　医療施設整備事業分　（～13年度）　（災害拠点病院上乗せ）　15年度同意等額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</si>
  <si>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B4794</t>
    <phoneticPr fontId="3"/>
  </si>
  <si>
    <t>病院事業債　医療施設整備事業分　（14年度）　（病院事業建設費等）　15年度同意等額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</si>
  <si>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B4796</t>
    <phoneticPr fontId="3"/>
  </si>
  <si>
    <t>病院事業債　医療施設整備事業分　（14年度）　（災害拠点病院上乗せ）　15年度同意等額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</si>
  <si>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B4797</t>
    <phoneticPr fontId="3"/>
  </si>
  <si>
    <t>公立大学附属病院事業債　医療施設整備事業分　15年度同意等額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</si>
  <si>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B4884</t>
    <phoneticPr fontId="3"/>
  </si>
  <si>
    <t>公立大学附属病院事業債　医療施設整備事業分　（通常分）　15年度同意等額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</si>
  <si>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B4885</t>
    <phoneticPr fontId="3"/>
  </si>
  <si>
    <t>公立大学附属病院事業債　医療施設整備事業分　（～13年度）　15年度同意等額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</si>
  <si>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B4886</t>
    <phoneticPr fontId="3"/>
  </si>
  <si>
    <t>公立大学附属病院事業債　医療施設整備事業分　（14年度）　15年度同意等額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</si>
  <si>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B4967</t>
    <phoneticPr fontId="3"/>
  </si>
  <si>
    <t>病院事業債　医療施設整備事業分　（通常分）　（病院事業建設費等）　16年度同意等額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</si>
  <si>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B4968</t>
    <phoneticPr fontId="3"/>
  </si>
  <si>
    <t>病院事業債　医療施設整備事業分　（通常分）　（災害拠点病院上乗せ）　16年度同意等額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</si>
  <si>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B4969</t>
    <phoneticPr fontId="3"/>
  </si>
  <si>
    <t>病院事業債　医療施設整備事業分　（～13年度）　（病院事業建設費等）　16年度同意等額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</si>
  <si>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B4970</t>
    <phoneticPr fontId="3"/>
  </si>
  <si>
    <t>病院事業債　医療施設整備事業分　（～13年度）　（災害拠点病院上乗せ）　16年度同意等額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</si>
  <si>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B4971</t>
    <phoneticPr fontId="3"/>
  </si>
  <si>
    <t>病院事業債　医療施設整備事業分　（14年度）　（病院事業建設費等）　16年度同意等額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</si>
  <si>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B4972</t>
    <phoneticPr fontId="3"/>
  </si>
  <si>
    <t>病院事業債　医療施設整備事業分　（14年度）　（災害拠点病院上乗せ）　16年度同意等額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</si>
  <si>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B4973</t>
    <phoneticPr fontId="3"/>
  </si>
  <si>
    <t>公立大学附属病院事業債　医療施設整備事業分　16年度同意等額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</si>
  <si>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B7191</t>
    <phoneticPr fontId="3"/>
  </si>
  <si>
    <t>公立大学附属病院事業債　医療施設整備事業分　（通常分）　16年度同意等額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</si>
  <si>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B7192</t>
    <phoneticPr fontId="3"/>
  </si>
  <si>
    <t>公立大学附属病院事業債　医療施設整備事業分　（～13年度）　16年度同意等額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</si>
  <si>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B7193</t>
    <phoneticPr fontId="3"/>
  </si>
  <si>
    <t>公立大学附属病院事業債　医療施設整備事業分　（14年度）　16年度同意等額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</si>
  <si>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B7707</t>
    <phoneticPr fontId="3"/>
  </si>
  <si>
    <t>病院事業債　医療施設整備事業分　（通常分）　（病院事業建設費等）　17年度同意等額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</si>
  <si>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B7708</t>
    <phoneticPr fontId="3"/>
  </si>
  <si>
    <t>病院事業債　医療施設整備事業分　（通常分）　（災害拠点病院上乗せ）　17年度同意等額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</si>
  <si>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B7709</t>
    <phoneticPr fontId="3"/>
  </si>
  <si>
    <t>病院事業債　医療施設整備事業分　（～13年度）　（病院事業建設費等）　17年度同意等額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</si>
  <si>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B7710</t>
    <phoneticPr fontId="3"/>
  </si>
  <si>
    <t>病院事業債　医療施設整備事業分　（～13年度）　（災害拠点病院上乗せ）　17年度同意等額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</si>
  <si>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B7711</t>
    <phoneticPr fontId="3"/>
  </si>
  <si>
    <t>病院事業債　医療施設整備事業分　（14年度）　（病院事業建設費等）　17年度同意等額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</si>
  <si>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B7712</t>
    <phoneticPr fontId="3"/>
  </si>
  <si>
    <t>病院事業債　医療施設整備事業分　（14年度）　（災害拠点病院上乗せ）　17年度同意等額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</si>
  <si>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B7713</t>
    <phoneticPr fontId="3"/>
  </si>
  <si>
    <t>公立大学附属病院事業債　医療施設整備事業分　17年度同意等額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</si>
  <si>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B7714</t>
    <phoneticPr fontId="3"/>
  </si>
  <si>
    <t>公立大学附属病院事業債　医療施設整備事業分　（通常分）　17年度同意等額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</si>
  <si>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B7715</t>
    <phoneticPr fontId="3"/>
  </si>
  <si>
    <t>公立大学附属病院事業債　医療施設整備事業分　（～13年度）　17年度同意等額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</si>
  <si>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B7716</t>
    <phoneticPr fontId="3"/>
  </si>
  <si>
    <t>公立大学附属病院事業債　医療施設整備事業分　（14年度）　17年度同意等額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</si>
  <si>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B7820</t>
    <phoneticPr fontId="3"/>
  </si>
  <si>
    <t>病院事業債　医療施設整備事業分　（通常分）　（病院事業建設費等）　18年度同意等額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</si>
  <si>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B7821</t>
    <phoneticPr fontId="3"/>
  </si>
  <si>
    <t>病院事業債　医療施設整備事業分　（PFI分）　（災害拠点病院上乗せ）　18年度同意等額</t>
    <rPh sb="0" eb="2">
      <t>ビョウイン</t>
    </rPh>
    <rPh sb="2" eb="5">
      <t>ジギョウサイ</t>
    </rPh>
    <rPh sb="20" eb="21">
      <t>プン</t>
    </rPh>
    <rPh sb="21" eb="22">
      <t>ツウブン</t>
    </rPh>
    <rPh sb="24" eb="26">
      <t>サイガイ</t>
    </rPh>
    <rPh sb="26" eb="28">
      <t>キョテン</t>
    </rPh>
    <rPh sb="28" eb="30">
      <t>ビョウイン</t>
    </rPh>
    <rPh sb="30" eb="32">
      <t>ウワノ</t>
    </rPh>
    <rPh sb="37" eb="39">
      <t>ネンド</t>
    </rPh>
    <rPh sb="39" eb="41">
      <t>ドウイ</t>
    </rPh>
    <rPh sb="41" eb="43">
      <t>トウガク</t>
    </rPh>
    <phoneticPr fontId="3"/>
  </si>
  <si>
    <t>B7822</t>
    <phoneticPr fontId="3"/>
  </si>
  <si>
    <t>病院事業債　医療施設整備事業分　（通常分）　（災害拠点病院上乗せ）　18年度同意等額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</si>
  <si>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B7823</t>
    <phoneticPr fontId="3"/>
  </si>
  <si>
    <t>病院事業債　医療施設整備事業分　（～13年度）　（病院事業建設費等）　18年度同意等額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</si>
  <si>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B7824</t>
    <phoneticPr fontId="3"/>
  </si>
  <si>
    <t>病院事業債　医療施設整備事業分　（～13年度）　（災害拠点病院上乗せ）　18年度同意等額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</si>
  <si>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B7825</t>
    <phoneticPr fontId="3"/>
  </si>
  <si>
    <t>病院事業債　医療施設整備事業分　（14年度）　（病院事業建設費等）　18年度同意等額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</si>
  <si>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B7826</t>
    <phoneticPr fontId="3"/>
  </si>
  <si>
    <t>病院事業債　医療施設整備事業分　（14年度）　（災害拠点病院上乗せ）　18年度同意等額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</si>
  <si>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B7827</t>
    <phoneticPr fontId="3"/>
  </si>
  <si>
    <t>公立大学附属病院事業債　医療施設整備事業分　18年度同意等額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</si>
  <si>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B7828</t>
    <phoneticPr fontId="3"/>
  </si>
  <si>
    <t>公立大学附属病院事業債　医療施設整備事業分　（通常分）　18年度同意等額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</si>
  <si>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B7829</t>
    <phoneticPr fontId="3"/>
  </si>
  <si>
    <t>公立大学附属病院事業債　医療施設整備事業分　（～13年度）　18年度同意等額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</si>
  <si>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B7830</t>
    <phoneticPr fontId="3"/>
  </si>
  <si>
    <t>公立大学附属病院事業債　医療施設整備事業分　（14年度）　18年度同意等額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</si>
  <si>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B8463</t>
    <phoneticPr fontId="3"/>
  </si>
  <si>
    <t>病院事業債　医療施設整備事業分　（通常分）　（病院事業建設費等）　19年度同意等額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</si>
  <si>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B8465</t>
    <phoneticPr fontId="3"/>
  </si>
  <si>
    <t>病院事業債　医療施設整備事業分　（通常分）　（災害拠点病院上乗せ）　19年度同意等額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</si>
  <si>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B8466</t>
    <phoneticPr fontId="3"/>
  </si>
  <si>
    <t>病院事業債　医療施設整備事業分　（～13年度）　（病院事業建設費等）　19年度同意等額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</si>
  <si>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B8467</t>
    <phoneticPr fontId="3"/>
  </si>
  <si>
    <t>病院事業債　医療施設整備事業分　（～13年度）　（災害拠点病院上乗せ）　19年度同意等額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</si>
  <si>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B8468</t>
    <phoneticPr fontId="3"/>
  </si>
  <si>
    <t>病院事業債　医療施設整備事業分　（14年度）　（病院事業建設費等）　19年度同意等額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</si>
  <si>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B8469</t>
    <phoneticPr fontId="3"/>
  </si>
  <si>
    <t>病院事業債　医療施設整備事業分　（14年度）　（災害拠点病院上乗せ）　19年度同意等額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</si>
  <si>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B8470</t>
    <phoneticPr fontId="3"/>
  </si>
  <si>
    <t>公立大学附属病院事業債　医療施設整備事業分　19年度同意等額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</si>
  <si>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B8471</t>
    <phoneticPr fontId="3"/>
  </si>
  <si>
    <t>公立大学附属病院事業債　医療施設整備事業分　（通常分）　19年度同意等額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</si>
  <si>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B8472</t>
    <phoneticPr fontId="3"/>
  </si>
  <si>
    <t>公立大学附属病院事業債　医療施設整備事業分　（～13年度）　19年度同意等額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</si>
  <si>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B8473</t>
    <phoneticPr fontId="3"/>
  </si>
  <si>
    <t>公立大学附属病院事業債　医療施設整備事業分　（14年度）　19年度同意等額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</si>
  <si>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B8867</t>
    <phoneticPr fontId="3"/>
  </si>
  <si>
    <t>病院事業債　医療施設整備事業分　（通常分）　（病院事業建設費等）　20年度同意等額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</si>
  <si>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B8868</t>
    <phoneticPr fontId="3"/>
  </si>
  <si>
    <t>病院事業債　医療施設整備事業分　（通常分）　（災害拠点病院上乗せ）　20年度同意等額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</si>
  <si>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B8869</t>
    <phoneticPr fontId="3"/>
  </si>
  <si>
    <t>病院事業債　医療施設整備事業分　（～13年度）　（病院事業建設費等）　20年度同意等額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</si>
  <si>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B8870</t>
    <phoneticPr fontId="3"/>
  </si>
  <si>
    <t>病院事業債　医療施設整備事業分　（～13年度）　（災害拠点病院上乗せ）　20年度同意等額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</si>
  <si>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B8871</t>
    <phoneticPr fontId="3"/>
  </si>
  <si>
    <t>病院事業債　医療施設整備事業分　（14年度）　（病院事業建設費等）　20年度同意等額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</si>
  <si>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B8872</t>
    <phoneticPr fontId="3"/>
  </si>
  <si>
    <t>病院事業債　医療施設整備事業分　（14年度）　（災害拠点病院上乗せ）　20年度同意等額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</si>
  <si>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B8873</t>
    <phoneticPr fontId="3"/>
  </si>
  <si>
    <t>公立大学附属病院事業債　医療施設整備事業分　20年度同意等額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</si>
  <si>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B8874</t>
    <phoneticPr fontId="3"/>
  </si>
  <si>
    <t>公立大学附属病院事業債　医療施設整備事業分　（通常分）　20年度同意等額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</si>
  <si>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B8875</t>
    <phoneticPr fontId="3"/>
  </si>
  <si>
    <t>公立大学附属病院事業債　医療施設整備事業分　（～13年度）　20年度同意等額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</si>
  <si>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B8876</t>
    <phoneticPr fontId="3"/>
  </si>
  <si>
    <t>公立大学附属病院事業債　医療施設整備事業分　（14年度）　20年度同意等額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</si>
  <si>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B9312</t>
    <phoneticPr fontId="3"/>
  </si>
  <si>
    <t>病院事業債　医療施設整備事業分　（通常分）　（病院事業建設費等）　21年度同意等額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</si>
  <si>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B9313</t>
    <phoneticPr fontId="3"/>
  </si>
  <si>
    <t>病院事業債　医療施設整備事業分　（通常分（～H20））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</si>
  <si>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B9423</t>
    <phoneticPr fontId="3"/>
  </si>
  <si>
    <t>病院事業債　医療施設整備事業分　（通常分（H21～））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</si>
  <si>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B9314</t>
    <phoneticPr fontId="3"/>
  </si>
  <si>
    <t>病院事業債　医療施設整備事業分　（～13年度）　（病院事業建設費等）　21年度同意等額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</si>
  <si>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B9315</t>
    <phoneticPr fontId="3"/>
  </si>
  <si>
    <t>病院事業債　医療施設整備事業分　（～13年度）　（災害拠点病院上乗せ）　21年度同意等額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</si>
  <si>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B9316</t>
    <phoneticPr fontId="3"/>
  </si>
  <si>
    <t>病院事業債　医療施設整備事業分　（14年度）　（病院事業建設費等）　21年度同意等額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</si>
  <si>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B9317</t>
    <phoneticPr fontId="3"/>
  </si>
  <si>
    <t>病院事業債　医療施設整備事業分　（14年度）　（災害拠点病院上乗せ）　21年度同意等額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</si>
  <si>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B9318</t>
    <phoneticPr fontId="3"/>
  </si>
  <si>
    <t>公立大学附属病院事業債　医療施設整備事業分　21年度同意等額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</si>
  <si>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B9319</t>
    <phoneticPr fontId="3"/>
  </si>
  <si>
    <t>公立大学附属病院事業債　医療施設整備事業分　（通常分）　21年度同意等額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</si>
  <si>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B9320</t>
    <phoneticPr fontId="3"/>
  </si>
  <si>
    <t>公立大学附属病院事業債　医療施設整備事業分　（～13年度）　21年度同意等額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</si>
  <si>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B9321</t>
    <phoneticPr fontId="3"/>
  </si>
  <si>
    <t>公立大学附属病院事業債　医療施設整備事業分　（14年度）　21年度同意等額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</si>
  <si>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B9620</t>
    <phoneticPr fontId="3"/>
  </si>
  <si>
    <t>病院事業債　医療施設整備事業分　（通常分）　（病院事業建設費等）　22年度同意等額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</si>
  <si>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B9621</t>
    <phoneticPr fontId="3"/>
  </si>
  <si>
    <t>病院事業債　医療施設整備事業分　（通常分（～H20））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</si>
  <si>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B9622</t>
    <phoneticPr fontId="3"/>
  </si>
  <si>
    <t>病院事業債　医療施設整備事業分　（通常分（H21～））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</si>
  <si>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B9623</t>
    <phoneticPr fontId="3"/>
  </si>
  <si>
    <t>病院事業債　医療施設整備事業分　（～13年度）　（病院事業建設費等）　22年度同意等額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</si>
  <si>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B9624</t>
    <phoneticPr fontId="3"/>
  </si>
  <si>
    <t>病院事業債　医療施設整備事業分　（～13年度）　（災害拠点病院上乗せ）　22年度同意等額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</si>
  <si>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B9625</t>
    <phoneticPr fontId="3"/>
  </si>
  <si>
    <t>病院事業債　医療施設整備事業分　（14年度）　（病院事業建設費等）　22年度同意等額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</si>
  <si>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B9626</t>
    <phoneticPr fontId="3"/>
  </si>
  <si>
    <t>病院事業債　医療施設整備事業分　（14年度）　（災害拠点病院上乗せ）　22年度同意等額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</si>
  <si>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B9627</t>
    <phoneticPr fontId="3"/>
  </si>
  <si>
    <t>公立大学附属病院事業債　医療施設整備事業分　22年度同意等額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</si>
  <si>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B9628</t>
    <phoneticPr fontId="3"/>
  </si>
  <si>
    <t>公立大学附属病院事業債　医療施設整備事業分　（通常分）　22年度同意等額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</si>
  <si>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B9629</t>
    <phoneticPr fontId="3"/>
  </si>
  <si>
    <t>公立大学附属病院事業債　医療施設整備事業分　（～13年度）　22年度同意等額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</si>
  <si>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B9630</t>
    <phoneticPr fontId="3"/>
  </si>
  <si>
    <t>公立大学附属病院事業債　医療施設整備事業分　（14年度）　22年度同意等額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</si>
  <si>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B9937</t>
    <phoneticPr fontId="3"/>
  </si>
  <si>
    <t>病院事業債　医療施設整備事業分　（通常分）　（病院事業建設費等）　23年度同意等額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</si>
  <si>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B9938</t>
    <phoneticPr fontId="3"/>
  </si>
  <si>
    <t>病院事業債　医療施設整備事業分　（通常分（～H20））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</si>
  <si>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B9939</t>
    <phoneticPr fontId="3"/>
  </si>
  <si>
    <t>病院事業債　医療施設整備事業分　（通常分（H21～））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</si>
  <si>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B9940</t>
    <phoneticPr fontId="3"/>
  </si>
  <si>
    <t>病院事業債　医療施設整備事業分　（～13年度）　（病院事業建設費等）　23年度同意等額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</si>
  <si>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B9941</t>
    <phoneticPr fontId="3"/>
  </si>
  <si>
    <t>病院事業債　医療施設整備事業分　（～13年度）　（災害拠点病院上乗せ）　23年度同意等額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</si>
  <si>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B9942</t>
    <phoneticPr fontId="3"/>
  </si>
  <si>
    <t>病院事業債　医療施設整備事業分　（14年度）　（病院事業建設費等）　23年度同意等額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</si>
  <si>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B9943</t>
    <phoneticPr fontId="3"/>
  </si>
  <si>
    <t>病院事業債　医療施設整備事業分　（14年度）　（災害拠点病院上乗せ）　23年度同意等額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</si>
  <si>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B9944</t>
    <phoneticPr fontId="3"/>
  </si>
  <si>
    <t>公立大学附属病院事業債　医療施設整備事業分　23年度同意等額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</si>
  <si>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B9945</t>
    <phoneticPr fontId="3"/>
  </si>
  <si>
    <t>公立大学附属病院事業債　医療施設整備事業分　（通常分）　23年度同意等額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</si>
  <si>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B9946</t>
    <phoneticPr fontId="3"/>
  </si>
  <si>
    <t>公立大学附属病院事業債　医療施設整備事業分　（～13年度）　23年度同意等額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</si>
  <si>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B9947</t>
    <phoneticPr fontId="3"/>
  </si>
  <si>
    <t>公立大学附属病院事業債　医療施設整備事業分　（14年度）　23年度同意等額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</si>
  <si>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B0460</t>
    <phoneticPr fontId="3"/>
  </si>
  <si>
    <t>病院事業債　医療施設整備事業分　（通常分）　（病院事業建設費等）　24年度同意等額</t>
    <rPh sb="0" eb="2">
      <t>ビョウイン</t>
    </rPh>
    <rPh sb="2" eb="5">
      <t>ジギョウサイ</t>
    </rPh>
    <rPh sb="6" eb="8">
      <t>イリョウ</t>
    </rPh>
    <rPh sb="8" eb="10">
      <t>シセツ</t>
    </rPh>
    <rPh sb="12" eb="15">
      <t>ジギョウブン</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</si>
  <si>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B0461</t>
    <phoneticPr fontId="3"/>
  </si>
  <si>
    <t>病院事業債　医療施設整備事業分　（通常分（～H20））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</si>
  <si>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B0462</t>
    <phoneticPr fontId="3"/>
  </si>
  <si>
    <t>病院事業債　医療施設整備事業分　（通常分（H21～））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</si>
  <si>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B0463</t>
    <phoneticPr fontId="3"/>
  </si>
  <si>
    <t>病院事業債　医療施設整備事業分　（～13年度）　（病院事業建設費等）　24年度同意等額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</si>
  <si>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B0464</t>
    <phoneticPr fontId="3"/>
  </si>
  <si>
    <t>病院事業債　医療施設整備事業分　（～13年度）　（災害拠点病院上乗せ）　24年度同意等額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</si>
  <si>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B0465</t>
    <phoneticPr fontId="3"/>
  </si>
  <si>
    <t>病院事業債　医療施設整備事業分　（14年度）　（病院事業建設費等）　24年度同意等額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</si>
  <si>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B0466</t>
    <phoneticPr fontId="3"/>
  </si>
  <si>
    <t>病院事業債　医療施設整備事業分　（14年度）　（災害拠点病院上乗せ）　24年度同意等額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</si>
  <si>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B0467</t>
    <phoneticPr fontId="3"/>
  </si>
  <si>
    <t>公立大学附属病院事業債　医療施設整備事業分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4" eb="26">
      <t>ネンド</t>
    </rPh>
    <rPh sb="26" eb="28">
      <t>ドウイ</t>
    </rPh>
    <rPh sb="28" eb="30">
      <t>トウガク</t>
    </rPh>
    <phoneticPr fontId="3"/>
  </si>
  <si>
    <t>B0468</t>
    <phoneticPr fontId="3"/>
  </si>
  <si>
    <t>公立大学附属病院事業債　医療施設整備事業分　（通常分）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</si>
  <si>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B0469</t>
    <phoneticPr fontId="3"/>
  </si>
  <si>
    <t>公立大学附属病院事業債　医療施設整備事業分　（～13年度）　24年度同意等額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</si>
  <si>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B0470</t>
    <phoneticPr fontId="3"/>
  </si>
  <si>
    <t>公立大学附属病院事業債　医療施設整備事業分　（14年度）　24年度同意等額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</si>
  <si>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B0765</t>
    <phoneticPr fontId="3"/>
  </si>
  <si>
    <t>病院事業債　医療施設整備事業分　（通常分）　（病院事業建設費等）　25年度同意等額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</si>
  <si>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B0766</t>
    <phoneticPr fontId="3"/>
  </si>
  <si>
    <t>病院事業債　医療施設整備事業分　（通常分（～H20））　（災害拠点病院上乗せ）　25年度同意等額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</si>
  <si>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B0767</t>
    <phoneticPr fontId="3"/>
  </si>
  <si>
    <t>病院事業債　医療施設整備事業分　（通常分（H21～））　（災害拠点病院上乗せ）　25年度同意等額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</si>
  <si>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B0768</t>
    <phoneticPr fontId="3"/>
  </si>
  <si>
    <t>公立大学附属病院事業債　医療施設整備事業分　（通常分）　25年度同意等額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</si>
  <si>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B1767</t>
    <phoneticPr fontId="3"/>
  </si>
  <si>
    <t>病院事業債　医療施設整備事業分　（通常分）　（病院事業建設費等）　26年度同意等額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</si>
  <si>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B1768</t>
    <phoneticPr fontId="3"/>
  </si>
  <si>
    <t>病院事業債　医療施設整備事業分　（通常分（～H20））　（災害拠点病院上乗せ）　26年度同意等額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</si>
  <si>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B1769</t>
    <phoneticPr fontId="3"/>
  </si>
  <si>
    <t>病院事業債　医療施設整備事業分　（通常分（H21～））　（災害拠点病院上乗せ）　26年度同意等額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</si>
  <si>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B1770</t>
    <phoneticPr fontId="3"/>
  </si>
  <si>
    <t>公立大学附属病院事業債　医療施設整備事業分　（通常分）　26年度同意等額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</si>
  <si>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B2490</t>
    <phoneticPr fontId="3"/>
  </si>
  <si>
    <t>病院事業債　医療施設整備事業分　（通常分）　（病院事業建設費等）　27年度同意等額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</si>
  <si>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B2491</t>
    <phoneticPr fontId="3"/>
  </si>
  <si>
    <t>病院事業債　医療施設整備事業分　（特別分）　（病院事業建設費等）　27年度同意等額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</si>
  <si>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B2492</t>
    <phoneticPr fontId="3"/>
  </si>
  <si>
    <t>病院事業債　医療施設整備事業分　（通常分（～H20））　（災害拠点病院上乗せ）　27年度同意等額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</si>
  <si>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B2493</t>
    <phoneticPr fontId="3"/>
  </si>
  <si>
    <t>病院事業債　医療施設整備事業分　（通常分（H21～））　（災害拠点病院上乗せ）　27年度同意等額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</si>
  <si>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B2506</t>
    <phoneticPr fontId="3"/>
  </si>
  <si>
    <t>病院事業債　医療施設整備事業分　（特別分）　（災害拠点病院上乗せ）　27年度同意等額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</si>
  <si>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B2494</t>
    <phoneticPr fontId="3"/>
  </si>
  <si>
    <t>公立大学附属病院事業債　医療施設整備事業分　（通常分）　27年度同意等額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</si>
  <si>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B2495</t>
    <phoneticPr fontId="3"/>
  </si>
  <si>
    <t>病院事業債　機械器具整備事業分　（通常分）　（病院事業建設費等）　27年度同意等額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</si>
  <si>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B2496</t>
    <phoneticPr fontId="3"/>
  </si>
  <si>
    <t>病院事業債　機械器具整備事業分　（特別分）　（病院事業建設費等）　27年度同意等額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</si>
  <si>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B2497</t>
    <phoneticPr fontId="3"/>
  </si>
  <si>
    <t>病院事業債　機械器具整備事業分　（通常分（～H20））　（災害拠点病院上乗せ）　27年度同意等額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</si>
  <si>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B2498</t>
    <phoneticPr fontId="3"/>
  </si>
  <si>
    <t>病院事業債　機械器具整備事業分　（通常分（H21～））　（災害拠点病院上乗せ）　27年度同意等額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</si>
  <si>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B2507</t>
    <phoneticPr fontId="3"/>
  </si>
  <si>
    <t>病院事業債　機械器具整備事業分　（特別分）　（災害拠点病院上乗せ）　27年度同意等額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</si>
  <si>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B2499</t>
    <phoneticPr fontId="3"/>
  </si>
  <si>
    <t>公立大学附属病院事業債　機械器具整備事業分　（通常分）　27年度同意等額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</si>
  <si>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B2612</t>
    <phoneticPr fontId="3"/>
  </si>
  <si>
    <t>病院事業債　医療施設整備事業分　（通常分）　（病院事業建設費等）　28年度同意等額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</si>
  <si>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B2613</t>
    <phoneticPr fontId="3"/>
  </si>
  <si>
    <t>病院事業債　医療施設整備事業分　（特別分）　（病院事業建設費等）　28年度同意等額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</si>
  <si>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B2614</t>
    <phoneticPr fontId="3"/>
  </si>
  <si>
    <t>病院事業債　医療施設整備事業分　（通常分（～H20））　（災害拠点病院上乗せ）　28年度同意等額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</si>
  <si>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B2615</t>
    <phoneticPr fontId="3"/>
  </si>
  <si>
    <t>病院事業債　医療施設整備事業分　（通常分（H21～））　（災害拠点病院上乗せ）　28年度同意等額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</si>
  <si>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B2616</t>
    <phoneticPr fontId="3"/>
  </si>
  <si>
    <t>病院事業債　医療施設整備事業分　（特別分）　（災害拠点病院上乗せ）　28年度同意等額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</si>
  <si>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B2617</t>
    <phoneticPr fontId="3"/>
  </si>
  <si>
    <t>公立大学附属病院事業債　医療施設整備事業分　（通常分）　28年度同意等額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</si>
  <si>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B2618</t>
    <phoneticPr fontId="3"/>
  </si>
  <si>
    <t>病院事業債　機械器具整備事業分　（通常分）　（病院事業建設費等）　28年度同意等額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</si>
  <si>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B2619</t>
    <phoneticPr fontId="3"/>
  </si>
  <si>
    <t>病院事業債　機械器具整備事業分　（特別分）　（病院事業建設費等）　28年度同意等額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</si>
  <si>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B2620</t>
    <phoneticPr fontId="3"/>
  </si>
  <si>
    <t>病院事業債　機械器具整備事業分　（通常分（～H20））　（災害拠点病院上乗せ）　28年度同意等額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</si>
  <si>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B2621</t>
    <phoneticPr fontId="3"/>
  </si>
  <si>
    <t>病院事業債　機械器具整備事業分　（通常分（H21～））　（災害拠点病院上乗せ）　28年度同意等額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</si>
  <si>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B2622</t>
    <phoneticPr fontId="3"/>
  </si>
  <si>
    <t>病院事業債　機械器具整備事業分　（特別分）　（災害拠点病院上乗せ）　28年度同意等額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</si>
  <si>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B2623</t>
    <phoneticPr fontId="3"/>
  </si>
  <si>
    <t>公立大学附属病院事業債　機械器具整備事業分　（通常分）　28年度同意等額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</si>
  <si>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B2950</t>
    <phoneticPr fontId="3"/>
  </si>
  <si>
    <t>病院事業債　医療施設整備事業分　（通常分）　（病院事業建設費等）　29年度同意等額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</si>
  <si>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B2951</t>
    <phoneticPr fontId="3"/>
  </si>
  <si>
    <t>病院事業債　医療施設整備事業分　（特別分）　（病院事業建設費等）　29年度同意等額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</si>
  <si>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B2952</t>
    <phoneticPr fontId="3"/>
  </si>
  <si>
    <t>病院事業債　医療施設整備事業分　（通常分（～H20））　（災害拠点病院上乗せ）　29年度同意等額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</si>
  <si>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B2953</t>
    <phoneticPr fontId="3"/>
  </si>
  <si>
    <t>病院事業債　医療施設整備事業分　（通常分（H21～））　（災害拠点病院上乗せ）　29年度同意等額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</si>
  <si>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B2954</t>
    <phoneticPr fontId="3"/>
  </si>
  <si>
    <t>病院事業債　医療施設整備事業分　（特別分）　（災害拠点病院上乗せ）　29年度同意等額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</si>
  <si>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B2955</t>
    <phoneticPr fontId="3"/>
  </si>
  <si>
    <t>公立大学附属病院事業債　医療施設整備事業分　（通常分）　29年度同意等額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</si>
  <si>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B2956</t>
    <phoneticPr fontId="3"/>
  </si>
  <si>
    <t>病院事業債　機械器具整備事業分　（通常分）　（病院事業建設費等）　29年度同意等額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</si>
  <si>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B2957</t>
    <phoneticPr fontId="3"/>
  </si>
  <si>
    <t>病院事業債　機械器具整備事業分　（特別分）　（病院事業建設費等）　29年度同意等額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</si>
  <si>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B2958</t>
    <phoneticPr fontId="3"/>
  </si>
  <si>
    <t>病院事業債　機械器具整備事業分　（通常分（～H20））　（災害拠点病院上乗せ）　29年度同意等額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</si>
  <si>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B2959</t>
    <phoneticPr fontId="3"/>
  </si>
  <si>
    <t>病院事業債　機械器具整備事業分　（通常分（H21～））　（災害拠点病院上乗せ）　29年度同意等額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</si>
  <si>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B2960</t>
    <phoneticPr fontId="3"/>
  </si>
  <si>
    <t>病院事業債　機械器具整備事業分　（特別分）　（災害拠点病院上乗せ）　29年度同意等額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</si>
  <si>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B2961</t>
    <phoneticPr fontId="3"/>
  </si>
  <si>
    <t>公立大学附属病院事業債　機械器具整備事業分　（通常分）　29年度同意等額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</si>
  <si>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B3096</t>
  </si>
  <si>
    <t>病院事業債　医療施設整備事業分　（通常分）　（病院事業建設費等）　30年度同意等額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</si>
  <si>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B3097</t>
  </si>
  <si>
    <t>病院事業債　医療施設整備事業分　（特別分）　（病院事業建設費等）　30年度同意等額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</si>
  <si>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B3098</t>
  </si>
  <si>
    <t>病院事業債　医療施設整備事業分　（通常分（～H20））　（災害拠点病院上乗せ）　30年度同意等額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</si>
  <si>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B3099</t>
  </si>
  <si>
    <t>病院事業債　医療施設整備事業分　（通常分（H21～））　（災害拠点病院上乗せ）　30年度同意等額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</si>
  <si>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B3100</t>
  </si>
  <si>
    <t>病院事業債　医療施設整備事業分　（特別分）　（災害拠点病院上乗せ）　30年度同意等額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</si>
  <si>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B3101</t>
  </si>
  <si>
    <t>公立大学附属病院事業債　医療施設整備事業分　（通常分）　30年度同意等額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</si>
  <si>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B3102</t>
  </si>
  <si>
    <t>病院事業債　機械器具整備事業分　（通常分）　（病院事業建設費等）　30年度同意等額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</si>
  <si>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B3103</t>
  </si>
  <si>
    <t>病院事業債　機械器具整備事業分　（特別分）　（病院事業建設費等）　30年度同意等額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</si>
  <si>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B3104</t>
  </si>
  <si>
    <t>病院事業債　機械器具整備事業分　（通常分（～H20））　（災害拠点病院上乗せ）　30年度同意等額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</si>
  <si>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B3105</t>
  </si>
  <si>
    <t>病院事業債　機械器具整備事業分　（通常分（H21～））　（災害拠点病院上乗せ）　30年度同意等額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</si>
  <si>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B3106</t>
  </si>
  <si>
    <t>病院事業債　機械器具整備事業分　（特別分）　（災害拠点病院上乗せ）　30年度同意等額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</si>
  <si>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B3107</t>
  </si>
  <si>
    <t>公立大学附属病院事業債　機械器具整備事業分　（通常分）　30年度同意等額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</si>
  <si>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B3713</t>
  </si>
  <si>
    <t>病院事業債　医療施設整備事業分　（通常分）　（病院事業建設費等）　令和元年度同意等額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7">
      <t>レイワガンネン</t>
    </rPh>
    <rPh sb="37" eb="38">
      <t>ド</t>
    </rPh>
    <rPh sb="38" eb="40">
      <t>ドウイ</t>
    </rPh>
    <rPh sb="40" eb="42">
      <t>トウガク</t>
    </rPh>
    <phoneticPr fontId="3"/>
  </si>
  <si>
    <t>B3714</t>
  </si>
  <si>
    <t>病院事業債　医療施設整備事業分　（特別分）　（病院事業建設費等）　令和元年度同意等額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5" eb="37">
      <t>ガンネン</t>
    </rPh>
    <rPh sb="37" eb="38">
      <t>ド</t>
    </rPh>
    <rPh sb="38" eb="40">
      <t>ドウイ</t>
    </rPh>
    <rPh sb="40" eb="42">
      <t>トウガク</t>
    </rPh>
    <phoneticPr fontId="3"/>
  </si>
  <si>
    <t>B3715</t>
  </si>
  <si>
    <t>病院事業債　医療施設整備事業分　（通常分（～H20））　（災害拠点病院上乗せ）　令和元年度同意等額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</si>
  <si>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B3716</t>
  </si>
  <si>
    <t>病院事業債　医療施設整備事業分　（通常分（H21～））　（災害拠点病院上乗せ）　令和元年度同意等額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</si>
  <si>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B3717</t>
  </si>
  <si>
    <t>病院事業債　医療施設整備事業分　（特別分）　（災害拠点病院上乗せ）　令和元年度同意等額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6" eb="38">
      <t>ガンネン</t>
    </rPh>
    <rPh sb="38" eb="39">
      <t>ド</t>
    </rPh>
    <rPh sb="39" eb="41">
      <t>ドウイ</t>
    </rPh>
    <rPh sb="41" eb="43">
      <t>トウガク</t>
    </rPh>
    <phoneticPr fontId="3"/>
  </si>
  <si>
    <t>B3718</t>
  </si>
  <si>
    <t>公立大学附属病院事業債　医療施設整備事業分　（通常分）　令和元年度同意等額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0" eb="32">
      <t>ガンネン</t>
    </rPh>
    <rPh sb="32" eb="33">
      <t>ド</t>
    </rPh>
    <rPh sb="33" eb="35">
      <t>ドウイ</t>
    </rPh>
    <rPh sb="35" eb="37">
      <t>トウガク</t>
    </rPh>
    <phoneticPr fontId="3"/>
  </si>
  <si>
    <t>B3719</t>
  </si>
  <si>
    <t>病院事業債　機械器具整備事業分　（通常分）　（病院事業建設費等）　令和元年度同意等額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5" eb="37">
      <t>ガンネン</t>
    </rPh>
    <rPh sb="36" eb="38">
      <t>ネンド</t>
    </rPh>
    <rPh sb="38" eb="40">
      <t>ドウイ</t>
    </rPh>
    <rPh sb="40" eb="42">
      <t>トウガク</t>
    </rPh>
    <phoneticPr fontId="3"/>
  </si>
  <si>
    <t>B3720</t>
  </si>
  <si>
    <t>病院事業債　機械器具整備事業分　（特別分）　（病院事業建設費等）　令和元年度同意等額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</si>
  <si>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B3721</t>
  </si>
  <si>
    <t>病院事業債　機械器具整備事業分　（通常分（～H20））　（災害拠点病院上乗せ）　令和元年度同意等額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</si>
  <si>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B3762</t>
  </si>
  <si>
    <t>病院事業債　機械器具整備事業分　（通常分（H21～））　（災害拠点病院上乗せ）　令和元年度同意等額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</si>
  <si>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B3763</t>
  </si>
  <si>
    <t>病院事業債　機械器具整備事業分　（特別分）　（災害拠点病院上乗せ）　令和元年度同意等額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</si>
  <si>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B3777</t>
  </si>
  <si>
    <t>公立大学附属病院事業債　機械器具整備事業分　（通常分）　令和元年度同意等額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</si>
  <si>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B5076</t>
  </si>
  <si>
    <t>病院事業債　医療施設整備事業分　（通常分）　（病院事業建設費等）　令和２年度同意等額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</si>
  <si>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B5077</t>
  </si>
  <si>
    <t>病院事業債　医療施設整備事業分　（特別分）　（病院事業建設費等）　令和２年度同意等額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</si>
  <si>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B5078</t>
  </si>
  <si>
    <t>病院事業債　医療施設整備事業分　（通常分（～H20））　（災害拠点病院上乗せ）　令和２年度同意等額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</si>
  <si>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B5079</t>
  </si>
  <si>
    <t>病院事業債　医療施設整備事業分　（通常分（H21～））　（災害拠点病院上乗せ）　令和２年度同意等額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</si>
  <si>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B5080</t>
  </si>
  <si>
    <t>病院事業債　医療施設整備事業分　（特別分）　（災害拠点病院上乗せ）　令和２年度同意等額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7" eb="39">
      <t>ネンド</t>
    </rPh>
    <rPh sb="38" eb="39">
      <t>ド</t>
    </rPh>
    <rPh sb="39" eb="41">
      <t>ドウイ</t>
    </rPh>
    <rPh sb="41" eb="43">
      <t>トウガク</t>
    </rPh>
    <phoneticPr fontId="3"/>
  </si>
  <si>
    <t>B5081</t>
  </si>
  <si>
    <t>公立大学附属病院事業債　医療施設整備事業分　（通常分）　令和２年度同意等額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</si>
  <si>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B5082</t>
  </si>
  <si>
    <t>病院事業債　機械器具整備事業分　（通常分）　（病院事業建設費等）　令和２年度同意等額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</si>
  <si>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B5083</t>
  </si>
  <si>
    <t>病院事業債　機械器具整備事業分　（特別分）　（病院事業建設費等）　令和２年度同意等額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</si>
  <si>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B5084</t>
  </si>
  <si>
    <t>病院事業債　機械器具整備事業分　（通常分（～H20））　（災害拠点病院上乗せ）　令和２年度同意等額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</si>
  <si>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B5085</t>
  </si>
  <si>
    <t>病院事業債　機械器具整備事業分　（通常分（H21～））　（災害拠点病院上乗せ）　令和２年度同意等額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</si>
  <si>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B5086</t>
  </si>
  <si>
    <t>病院事業債　機械器具整備事業分　（特別分）　（災害拠点病院上乗せ）　令和２年度同意等額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</si>
  <si>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B5087</t>
  </si>
  <si>
    <t>公立大学附属病院事業債　機械器具整備事業分　（通常分）　令和２年度同意等額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</si>
  <si>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B5389</t>
  </si>
  <si>
    <t>病院事業債　医療施設整備事業分　（通常分）　（病院事業建設費等）　令和３年度同意等額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</si>
  <si>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B5390</t>
  </si>
  <si>
    <t>病院事業債　医療施設整備事業分　（特別分）　（病院事業建設費等）　令和３年度同意等額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</si>
  <si>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B5391</t>
  </si>
  <si>
    <t>病院事業債　医療施設整備事業分　（通常分（～H20））　（災害拠点病院上乗せ）　令和３年度同意等額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</si>
  <si>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B5392</t>
  </si>
  <si>
    <t>病院事業債　医療施設整備事業分　（通常分（H21～））　（災害拠点病院上乗せ）　令和３年度同意等額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</si>
  <si>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B5393</t>
  </si>
  <si>
    <t>病院事業債　医療施設整備事業分　（特別分）　（災害拠点病院上乗せ）　令和３年度同意等額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7" eb="39">
      <t>ネンド</t>
    </rPh>
    <rPh sb="38" eb="39">
      <t>ド</t>
    </rPh>
    <rPh sb="39" eb="41">
      <t>ドウイ</t>
    </rPh>
    <rPh sb="41" eb="43">
      <t>トウガク</t>
    </rPh>
    <phoneticPr fontId="3"/>
  </si>
  <si>
    <t>B5394</t>
  </si>
  <si>
    <t>公立大学附属病院事業債　医療施設整備事業分　（通常分）　令和３年度同意等額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</si>
  <si>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B5395</t>
  </si>
  <si>
    <t>病院事業債　機械器具整備事業分　（通常分）　（病院事業建設費等）　令和３年度同意等額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</si>
  <si>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B5396</t>
  </si>
  <si>
    <t>病院事業債　機械器具整備事業分　（特別分）　（病院事業建設費等）　令和３年度同意等額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</si>
  <si>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B5397</t>
  </si>
  <si>
    <t>病院事業債　機械器具整備事業分　（通常分（～H20））　（災害拠点病院上乗せ）　令和３年度同意等額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</si>
  <si>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B5398</t>
  </si>
  <si>
    <t>病院事業債　機械器具整備事業分　（通常分（H21～））　（災害拠点病院上乗せ）　令和３年度同意等額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</si>
  <si>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B5399</t>
  </si>
  <si>
    <t>病院事業債　機械器具整備事業分　（特別分）　（災害拠点病院上乗せ）　令和３年度同意等額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</si>
  <si>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B5400</t>
  </si>
  <si>
    <t>公立大学附属病院事業債　機械器具整備事業分　（通常分）　令和３年度同意等額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</si>
  <si>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B5677</t>
  </si>
  <si>
    <t>病院事業債　医療施設整備事業分　（通常分）　（病院事業建設費等）　令和４年度同意等額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</si>
  <si>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B5678</t>
  </si>
  <si>
    <t>病院事業債　医療施設整備事業分　（特別分）　（病院事業建設費等）　令和４年度同意等額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</si>
  <si>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B5679</t>
  </si>
  <si>
    <t>病院事業債　医療施設整備事業分　（災害分）　（病院事業建設費等）　令和４年度同意等額</t>
    <rPh sb="0" eb="2">
      <t>ビョウイン</t>
    </rPh>
    <rPh sb="2" eb="5">
      <t>ジギョウサイ</t>
    </rPh>
    <rPh sb="17" eb="19">
      <t>サイガイ</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</si>
  <si>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B5680</t>
  </si>
  <si>
    <t>公立大学附属病院事業債　医療施設整備事業分　（通常分）　令和４年度同意等額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</si>
  <si>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B5681</t>
  </si>
  <si>
    <t>病院事業債　機械器具整備事業分　（通常分）　（病院事業建設費等）　令和４年度同意等額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</si>
  <si>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B5682</t>
  </si>
  <si>
    <t>病院事業債　機械器具整備事業分　（特別分）　（病院事業建設費等）　令和４年度同意等額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</si>
  <si>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B5683</t>
  </si>
  <si>
    <t>病院事業債　機械器具整備事業分　（災害分）　（病院事業建設費等）　令和４年度同意等額</t>
    <rPh sb="0" eb="2">
      <t>ビョウイン</t>
    </rPh>
    <rPh sb="2" eb="5">
      <t>ジギョウサイ</t>
    </rPh>
    <rPh sb="6" eb="8">
      <t>キカイ</t>
    </rPh>
    <rPh sb="8" eb="10">
      <t>キグ</t>
    </rPh>
    <rPh sb="17" eb="19">
      <t>サイガイ</t>
    </rPh>
    <rPh sb="19" eb="20">
      <t>ブン</t>
    </rPh>
    <rPh sb="36" eb="38">
      <t>ネンド</t>
    </rPh>
    <rPh sb="38" eb="40">
      <t>ドウイ</t>
    </rPh>
    <rPh sb="40" eb="42">
      <t>トウガク</t>
    </rPh>
    <phoneticPr fontId="3"/>
  </si>
  <si>
    <t>B5684</t>
  </si>
  <si>
    <t>公立大学附属病院事業債　機械器具整備事業分　（通常分）　令和４年度同意等額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</si>
  <si>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B5912</t>
  </si>
  <si>
    <t>病院事業債　医療施設整備事業分　（通常分）　（病院事業建設費等）　令和５年度同意等額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</si>
  <si>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B5913</t>
  </si>
  <si>
    <t>病院事業債　医療施設整備事業分　（特別分）　（病院事業建設費等）　令和５年度同意等額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</si>
  <si>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B5914</t>
  </si>
  <si>
    <t>病院事業債　医療施設整備事業分　（災害分）　（病院事業建設費等）　令和５年度同意等額</t>
    <rPh sb="0" eb="2">
      <t>ビョウイン</t>
    </rPh>
    <rPh sb="2" eb="5">
      <t>ジギョウサイ</t>
    </rPh>
    <rPh sb="17" eb="19">
      <t>サイガイ</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</si>
  <si>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B5915</t>
  </si>
  <si>
    <t>公立大学附属病院事業債　医療施設整備事業分　（通常分）　令和５年度同意等額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</si>
  <si>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B5916</t>
  </si>
  <si>
    <t>病院事業債　機械器具整備事業分　（通常分）　（病院事業建設費等）　令和５年度同意等額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</si>
  <si>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B5917</t>
  </si>
  <si>
    <t>病院事業債　機械器具整備事業分　（特別分）　（病院事業建設費等）　令和５年度同意等額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</si>
  <si>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B5918</t>
  </si>
  <si>
    <t>病院事業債　機械器具整備事業分　（災害分）　（病院事業建設費等）　令和５年度同意等額</t>
    <rPh sb="0" eb="2">
      <t>ビョウイン</t>
    </rPh>
    <rPh sb="2" eb="5">
      <t>ジギョウサイ</t>
    </rPh>
    <rPh sb="6" eb="8">
      <t>キカイ</t>
    </rPh>
    <rPh sb="8" eb="10">
      <t>キグ</t>
    </rPh>
    <rPh sb="17" eb="19">
      <t>サイガイ</t>
    </rPh>
    <rPh sb="19" eb="20">
      <t>ブン</t>
    </rPh>
    <rPh sb="36" eb="38">
      <t>ネンド</t>
    </rPh>
    <rPh sb="38" eb="40">
      <t>ドウイ</t>
    </rPh>
    <rPh sb="40" eb="42">
      <t>トウガク</t>
    </rPh>
    <phoneticPr fontId="3"/>
  </si>
  <si>
    <t>B5919</t>
  </si>
  <si>
    <t>公立大学附属病院事業債　機械器具整備事業分　（通常分）　令和５年度同意等額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</si>
  <si>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病院事業債　医療施設整備事業分　（通常分）　（病院事業建設費等）　令和６年度同意等額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</si>
  <si>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（特別分）　（病院事業建設費等）　令和６年度同意等額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</si>
  <si>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（災害分）　（病院事業建設費等）　令和６年度同意等額</t>
    <rPh sb="0" eb="2">
      <t>ビョウイン</t>
    </rPh>
    <rPh sb="2" eb="5">
      <t>ジギョウサイ</t>
    </rPh>
    <rPh sb="17" eb="19">
      <t>サイガイ</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</si>
  <si>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公立大学附属病院事業債　医療施設整備事業分　（通常分）　令和６年度同意等額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</si>
  <si>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病院事業債　機械器具整備事業分　（通常分）　（病院事業建設費等）　令和６年度同意等額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</si>
  <si>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病院事業債　機械器具整備事業分　（特別分）　（病院事業建設費等）　令和６年度同意等額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</si>
  <si>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（災害分）　（病院事業建設費等）　令和６年度同意等額</t>
    <rPh sb="0" eb="2">
      <t>ビョウイン</t>
    </rPh>
    <rPh sb="2" eb="5">
      <t>ジギョウサイ</t>
    </rPh>
    <rPh sb="6" eb="8">
      <t>キカイ</t>
    </rPh>
    <rPh sb="8" eb="10">
      <t>キグ</t>
    </rPh>
    <rPh sb="17" eb="19">
      <t>サイガイ</t>
    </rPh>
    <rPh sb="19" eb="20">
      <t>ブン</t>
    </rPh>
    <rPh sb="36" eb="38">
      <t>ネンド</t>
    </rPh>
    <rPh sb="38" eb="40">
      <t>ドウイ</t>
    </rPh>
    <rPh sb="40" eb="42">
      <t>トウガク</t>
    </rPh>
    <phoneticPr fontId="3"/>
  </si>
  <si>
    <t>公立大学附属病院事業債　機械器具整備事業分　（通常分）　令和６年度同意等額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</si>
  <si>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B8887</t>
    <phoneticPr fontId="3"/>
  </si>
  <si>
    <t>病院事業一般会計出資債　医療施設整備事業分　（再編・ネットワーク化）　20年度同意等額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</si>
  <si>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B9332</t>
    <phoneticPr fontId="3"/>
  </si>
  <si>
    <t>病院事業一般会計出資債　医療施設整備事業分　（再編・ネットワーク化）　21年度同意等額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</si>
  <si>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B9642</t>
    <phoneticPr fontId="3"/>
  </si>
  <si>
    <t>病院事業一般会計出資債　医療施設整備事業分　（再編・ネットワーク化）　22年度同意等額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</si>
  <si>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B9959</t>
    <phoneticPr fontId="3"/>
  </si>
  <si>
    <t>病院事業一般会計出資債　医療施設整備事業分　（再編・ネットワーク化）　23年度同意等額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</si>
  <si>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B0482</t>
    <phoneticPr fontId="3"/>
  </si>
  <si>
    <t>病院事業一般会計出資債　医療施設整備事業分　（再編・ネットワーク化）　24年度同意等額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</si>
  <si>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B0775</t>
    <phoneticPr fontId="3"/>
  </si>
  <si>
    <t>病院事業一般会計出資債　医療施設整備事業分　（再編・ネットワーク化）　25年度同意等額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</si>
  <si>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B1775</t>
    <phoneticPr fontId="3"/>
  </si>
  <si>
    <t>病院事業一般会計出資債　医療施設整備事業分　（再編・ネットワーク化）　26年度同意等額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</si>
  <si>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B2500</t>
    <phoneticPr fontId="3"/>
  </si>
  <si>
    <t>病院事業一般会計出資債　医療施設整備事業分　（再編・ネットワーク化）　27年度同意等額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</si>
  <si>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B2501</t>
    <phoneticPr fontId="3"/>
  </si>
  <si>
    <t>病院事業一般会計出資債　機械器具整備事業分　（再編・ネットワーク化）　27年度同意等額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</si>
  <si>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B2624</t>
    <phoneticPr fontId="3"/>
  </si>
  <si>
    <t>病院事業一般会計出資債　医療施設整備事業分　（再編・ネットワーク化）　28年度同意等額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</si>
  <si>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B2625</t>
    <phoneticPr fontId="3"/>
  </si>
  <si>
    <t>病院事業一般会計出資債　機械器具整備事業分　（再編・ネットワーク化）　28年度同意等額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</si>
  <si>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B2962</t>
    <phoneticPr fontId="3"/>
  </si>
  <si>
    <t>病院事業一般会計出資債　医療施設整備事業分　（再編・ネットワーク化）　29年度同意等額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</si>
  <si>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B2963</t>
    <phoneticPr fontId="3"/>
  </si>
  <si>
    <t>病院事業一般会計出資債　機械器具整備事業分　（再編・ネットワーク化）　29年度同意等額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</si>
  <si>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B3108</t>
  </si>
  <si>
    <t>病院事業一般会計出資債　医療施設整備事業分　（再編・ネットワーク化）　30年度同意等額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</si>
  <si>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B3109</t>
  </si>
  <si>
    <t>病院事業一般会計出資債　機械器具整備事業分　（再編・ネットワーク化）　30年度同意等額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</si>
  <si>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B3788</t>
    <phoneticPr fontId="3"/>
  </si>
  <si>
    <t>病院事業一般会計出資債　医療施設整備事業分　（再編・ネットワーク化）　令和元年度同意等額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</si>
  <si>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B3790</t>
    <phoneticPr fontId="3"/>
  </si>
  <si>
    <t>病院事業一般会計出資債　機械器具整備事業分　（再編・ネットワーク化）　令和元年度同意等額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</si>
  <si>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B5088</t>
  </si>
  <si>
    <t>病院事業一般会計出資債　医療施設整備事業分　（再編・ネットワーク化）　令和２年度同意等額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8" eb="40">
      <t>ネンド</t>
    </rPh>
    <rPh sb="40" eb="42">
      <t>ドウイ</t>
    </rPh>
    <rPh sb="42" eb="44">
      <t>トウガク</t>
    </rPh>
    <phoneticPr fontId="3"/>
  </si>
  <si>
    <t>B5089</t>
  </si>
  <si>
    <t>病院事業一般会計出資債　機械器具整備事業分　（再編・ネットワーク化）　令和２年度同意等額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8" eb="40">
      <t>ネンド</t>
    </rPh>
    <rPh sb="39" eb="40">
      <t>ガンネン</t>
    </rPh>
    <rPh sb="40" eb="42">
      <t>ドウイ</t>
    </rPh>
    <rPh sb="42" eb="44">
      <t>トウガク</t>
    </rPh>
    <phoneticPr fontId="3"/>
  </si>
  <si>
    <t>B5401</t>
  </si>
  <si>
    <t>病院事業一般会計出資債　医療施設整備事業分　（再編・ネットワーク化）　令和３年度同意等額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8" eb="40">
      <t>ネンド</t>
    </rPh>
    <rPh sb="40" eb="42">
      <t>ドウイ</t>
    </rPh>
    <rPh sb="42" eb="44">
      <t>トウガク</t>
    </rPh>
    <phoneticPr fontId="3"/>
  </si>
  <si>
    <t>B5402</t>
  </si>
  <si>
    <t>病院事業一般会計出資債　機械器具整備事業分　（再編・ネットワーク化）　令和３年度同意等額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8" eb="40">
      <t>ネンド</t>
    </rPh>
    <rPh sb="39" eb="40">
      <t>ガンネン</t>
    </rPh>
    <rPh sb="40" eb="42">
      <t>ドウイ</t>
    </rPh>
    <rPh sb="42" eb="44">
      <t>トウガク</t>
    </rPh>
    <phoneticPr fontId="3"/>
  </si>
  <si>
    <t>B4216</t>
    <phoneticPr fontId="3"/>
  </si>
  <si>
    <t>一般会計出資債（上水道事業）　12年度同意等額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</si>
  <si>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B4217</t>
    <phoneticPr fontId="3"/>
  </si>
  <si>
    <t>一般会計出資債（上水道事業）　12年度同意等額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</si>
  <si>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B4218</t>
    <phoneticPr fontId="3"/>
  </si>
  <si>
    <t>一般会計出資債（上水道事業）　12年度同意等額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</si>
  <si>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B4219</t>
    <phoneticPr fontId="3"/>
  </si>
  <si>
    <t>一般会計出資債（上水道事業）　12年度同意等額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</si>
  <si>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B4220</t>
    <phoneticPr fontId="3"/>
  </si>
  <si>
    <t>一般会計出資債（上水道事業）　12年度同意等額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</si>
  <si>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B4445</t>
    <phoneticPr fontId="3"/>
  </si>
  <si>
    <t>一般会計出資債（上水道事業）　13年度同意等額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</si>
  <si>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B4446</t>
    <phoneticPr fontId="3"/>
  </si>
  <si>
    <t>一般会計出資債（上水道事業）　13年度同意等額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</si>
  <si>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B4447</t>
    <phoneticPr fontId="3"/>
  </si>
  <si>
    <t>一般会計出資債（上水道事業）　13年度同意等額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</si>
  <si>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B4448</t>
    <phoneticPr fontId="3"/>
  </si>
  <si>
    <t>一般会計出資債（上水道事業）　13年度同意等額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</si>
  <si>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B4449</t>
    <phoneticPr fontId="3"/>
  </si>
  <si>
    <t>一般会計出資債（上水道事業）　13年度同意等額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</si>
  <si>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B4601</t>
    <phoneticPr fontId="3"/>
  </si>
  <si>
    <t>一般会計出資債（上水道事業）　14年度同意等額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</si>
  <si>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B4602</t>
    <phoneticPr fontId="3"/>
  </si>
  <si>
    <t>一般会計出資債（上水道事業）　14年度同意等額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</si>
  <si>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B4603</t>
    <phoneticPr fontId="3"/>
  </si>
  <si>
    <t>一般会計出資債（上水道事業）　14年度同意等額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</si>
  <si>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B4604</t>
    <phoneticPr fontId="3"/>
  </si>
  <si>
    <t>一般会計出資債（上水道事業）　14年度同意等額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</si>
  <si>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B4605</t>
    <phoneticPr fontId="3"/>
  </si>
  <si>
    <t>一般会計出資債（上水道事業）　14年度同意等額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</si>
  <si>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B4798</t>
    <phoneticPr fontId="3"/>
  </si>
  <si>
    <t>一般会計出資債（上水道事業）　15年度同意等額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</si>
  <si>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B4799</t>
    <phoneticPr fontId="3"/>
  </si>
  <si>
    <t>一般会計出資債（上水道事業）　15年度同意等額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</si>
  <si>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B4800</t>
    <phoneticPr fontId="3"/>
  </si>
  <si>
    <t>一般会計出資債（上水道事業）　15年度同意等額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</si>
  <si>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B4801</t>
    <phoneticPr fontId="3"/>
  </si>
  <si>
    <t>一般会計出資債（上水道事業）　15年度同意等額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</si>
  <si>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B4802</t>
    <phoneticPr fontId="3"/>
  </si>
  <si>
    <t>一般会計出資債（上水道事業）　15年度同意等額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</si>
  <si>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B4984</t>
    <phoneticPr fontId="3"/>
  </si>
  <si>
    <t>一般会計出資債（上水道事業）　16年度同意等額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</si>
  <si>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B4985</t>
    <phoneticPr fontId="3"/>
  </si>
  <si>
    <t>一般会計出資債（上水道事業）　16年度同意等額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</si>
  <si>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B4986</t>
    <phoneticPr fontId="3"/>
  </si>
  <si>
    <t>一般会計出資債（上水道事業）　16年度同意等額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</si>
  <si>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B4987</t>
    <phoneticPr fontId="3"/>
  </si>
  <si>
    <t>一般会計出資債（上水道事業）　16年度同意等額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</si>
  <si>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B4988</t>
    <phoneticPr fontId="3"/>
  </si>
  <si>
    <t>一般会計出資債（上水道事業）　16年度同意等額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</si>
  <si>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B7727</t>
    <phoneticPr fontId="3"/>
  </si>
  <si>
    <t>一般会計出資債（上水道事業）　17年度同意等額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</si>
  <si>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B7728</t>
    <phoneticPr fontId="3"/>
  </si>
  <si>
    <t>一般会計出資債（上水道事業）　17年度同意等額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</si>
  <si>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B7729</t>
    <phoneticPr fontId="3"/>
  </si>
  <si>
    <t>一般会計出資債（上水道事業）　17年度同意等額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</si>
  <si>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B7730</t>
    <phoneticPr fontId="3"/>
  </si>
  <si>
    <t>一般会計出資債（上水道事業）　17年度同意等額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</si>
  <si>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B7731</t>
    <phoneticPr fontId="3"/>
  </si>
  <si>
    <t>一般会計出資債（上水道事業）　17年度同意等額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</si>
  <si>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B7841</t>
    <phoneticPr fontId="3"/>
  </si>
  <si>
    <t>一般会計出資債（上水道事業）　18年度同意等額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</si>
  <si>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B7842</t>
    <phoneticPr fontId="3"/>
  </si>
  <si>
    <t>一般会計出資債（上水道事業）　18年度同意等額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</si>
  <si>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B7843</t>
    <phoneticPr fontId="3"/>
  </si>
  <si>
    <t>一般会計出資債（上水道事業）　18年度同意等額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</si>
  <si>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B7844</t>
    <phoneticPr fontId="3"/>
  </si>
  <si>
    <t>一般会計出資債（上水道事業）　18年度同意等額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</si>
  <si>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B7845</t>
    <phoneticPr fontId="3"/>
  </si>
  <si>
    <t>一般会計出資債（上水道事業）　18年度同意等額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</si>
  <si>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B8484</t>
    <phoneticPr fontId="3"/>
  </si>
  <si>
    <t>一般会計出資債（上水道事業）　19年度同意等額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</si>
  <si>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B8486</t>
    <phoneticPr fontId="3"/>
  </si>
  <si>
    <t>一般会計出資債（上水道事業）　19年度同意等額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</si>
  <si>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B8487</t>
    <phoneticPr fontId="3"/>
  </si>
  <si>
    <t>一般会計出資債（上水道事業）　19年度同意等額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</si>
  <si>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B8488</t>
    <phoneticPr fontId="3"/>
  </si>
  <si>
    <t>一般会計出資債（上水道事業）　19年度同意等額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</si>
  <si>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B8888</t>
    <phoneticPr fontId="3"/>
  </si>
  <si>
    <t>一般会計出資債（上水道事業）　20年度同意等額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</si>
  <si>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B8889</t>
    <phoneticPr fontId="3"/>
  </si>
  <si>
    <t>一般会計出資債（上水道事業）　20年度同意等額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</si>
  <si>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B8890</t>
    <phoneticPr fontId="3"/>
  </si>
  <si>
    <t>一般会計出資債（上水道事業）　20年度同意等額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</si>
  <si>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B8891</t>
    <phoneticPr fontId="3"/>
  </si>
  <si>
    <t>一般会計出資債（上水道事業）　20年度同意等額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</si>
  <si>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B9334</t>
    <phoneticPr fontId="3"/>
  </si>
  <si>
    <t>一般会計出資債（上水道事業）　21年度同意等額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</si>
  <si>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B9335</t>
    <phoneticPr fontId="3"/>
  </si>
  <si>
    <t>一般会計出資債（上水道事業）　21年度同意等額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</si>
  <si>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B9336</t>
    <phoneticPr fontId="3"/>
  </si>
  <si>
    <t>一般会計出資債（上水道事業）　21年度同意等額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</si>
  <si>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B9644</t>
    <phoneticPr fontId="3"/>
  </si>
  <si>
    <t>一般会計出資債（上水道事業）　22年度同意等額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</si>
  <si>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B9645</t>
    <phoneticPr fontId="3"/>
  </si>
  <si>
    <t>一般会計出資債（上水道事業）　22年度同意等額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</si>
  <si>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B9646</t>
    <phoneticPr fontId="3"/>
  </si>
  <si>
    <t>一般会計出資債（上水道事業）　22年度同意等額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</si>
  <si>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B9961</t>
    <phoneticPr fontId="3"/>
  </si>
  <si>
    <t>一般会計出資債（上水道事業）　23年度同意等額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</si>
  <si>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B9962</t>
    <phoneticPr fontId="3"/>
  </si>
  <si>
    <t>一般会計出資債（上水道事業）　23年度同意等額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</si>
  <si>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B9963</t>
    <phoneticPr fontId="3"/>
  </si>
  <si>
    <t>一般会計出資債（上水道事業）　23年度同意等額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</si>
  <si>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B0484</t>
    <phoneticPr fontId="3"/>
  </si>
  <si>
    <t>一般会計出資債（上水道事業）　24年度同意等額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</si>
  <si>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B0485</t>
    <phoneticPr fontId="3"/>
  </si>
  <si>
    <t>一般会計出資債（上水道事業）　24年度同意等額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</si>
  <si>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B0486</t>
    <phoneticPr fontId="3"/>
  </si>
  <si>
    <t>一般会計出資債（上水道事業）　24年度同意等額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</si>
  <si>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B0777</t>
    <phoneticPr fontId="3"/>
  </si>
  <si>
    <t>一般会計出資債（上水道事業）　25年度同意等額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</si>
  <si>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B0778</t>
    <phoneticPr fontId="3"/>
  </si>
  <si>
    <t>一般会計出資債（上水道事業）　25年度同意等額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</si>
  <si>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B0779</t>
    <phoneticPr fontId="3"/>
  </si>
  <si>
    <t>一般会計出資債（上水道事業）　25年度同意等額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</si>
  <si>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B1777</t>
    <phoneticPr fontId="3"/>
  </si>
  <si>
    <t>一般会計出資債（上水道事業）　26年度同意等額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</si>
  <si>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B1778</t>
    <phoneticPr fontId="3"/>
  </si>
  <si>
    <t>一般会計出資債（上水道事業）　26年度同意等額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</si>
  <si>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B1779</t>
    <phoneticPr fontId="3"/>
  </si>
  <si>
    <t>一般会計出資債（上水道事業）　26年度同意等額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</si>
  <si>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B2502</t>
    <phoneticPr fontId="3"/>
  </si>
  <si>
    <t>一般会計出資債（上水道事業）　27年度同意等額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</si>
  <si>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B2503</t>
    <phoneticPr fontId="3"/>
  </si>
  <si>
    <t>一般会計出資債（上水道事業）　27年度同意等額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</si>
  <si>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B2504</t>
    <phoneticPr fontId="3"/>
  </si>
  <si>
    <t>一般会計出資債（上水道事業）　27年度同意等額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</si>
  <si>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B2626</t>
    <phoneticPr fontId="3"/>
  </si>
  <si>
    <t>一般会計出資債（上水道事業）　28年度同意等額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</si>
  <si>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B2627</t>
    <phoneticPr fontId="3"/>
  </si>
  <si>
    <t>一般会計出資債（上水道事業）　28年度同意等額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</si>
  <si>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B2628</t>
    <phoneticPr fontId="3"/>
  </si>
  <si>
    <t>一般会計出資債（上水道事業）　28年度同意等額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</si>
  <si>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B2964</t>
    <phoneticPr fontId="3"/>
  </si>
  <si>
    <t>一般会計出資債（上水道事業）　29年度同意等額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</si>
  <si>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B2965</t>
    <phoneticPr fontId="3"/>
  </si>
  <si>
    <t>一般会計出資債（上水道事業）　29年度同意等額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</si>
  <si>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B2966</t>
    <phoneticPr fontId="3"/>
  </si>
  <si>
    <t>一般会計出資債（上水道事業）　29年度同意等額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</si>
  <si>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B3110</t>
  </si>
  <si>
    <t>一般会計出資債（上水道事業）　30年度同意等額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</si>
  <si>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B3111</t>
  </si>
  <si>
    <t>一般会計出資債（上水道事業）　30年度同意等額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</si>
  <si>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B3112</t>
  </si>
  <si>
    <t>一般会計出資債（上水道事業）　30年度同意等額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</si>
  <si>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B3791</t>
  </si>
  <si>
    <t>一般会計出資債（上水道事業）　令和元年度同意等額</t>
    <rPh sb="0" eb="2">
      <t>イッパン</t>
    </rPh>
    <rPh sb="2" eb="4">
      <t>カイケイ</t>
    </rPh>
    <rPh sb="4" eb="7">
      <t>シュッシサイ</t>
    </rPh>
    <rPh sb="8" eb="11">
      <t>ジョウスイドウ</t>
    </rPh>
    <rPh sb="11" eb="13">
      <t>ジギョウ</t>
    </rPh>
    <rPh sb="15" eb="17">
      <t>レイワ</t>
    </rPh>
    <rPh sb="17" eb="19">
      <t>ガンネン</t>
    </rPh>
    <rPh sb="18" eb="20">
      <t>ネンド</t>
    </rPh>
    <rPh sb="20" eb="22">
      <t>ドウイ</t>
    </rPh>
    <rPh sb="22" eb="24">
      <t>トウガク</t>
    </rPh>
    <phoneticPr fontId="3"/>
  </si>
  <si>
    <t>B3792</t>
  </si>
  <si>
    <t>一般会計出資債（上水道事業）　令和元年度同意等額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</si>
  <si>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B3793</t>
  </si>
  <si>
    <t>一般会計出資債（上水道事業）　令和元年度同意等額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</si>
  <si>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B5006</t>
    <phoneticPr fontId="3"/>
  </si>
  <si>
    <t>一般会計出資債（上水道事業）　令和元年度同意等額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</si>
  <si>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B5090</t>
  </si>
  <si>
    <t>一般会計出資債（上水道事業）　令和２年度同意等額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</si>
  <si>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B5091</t>
  </si>
  <si>
    <t>一般会計出資債（上水道事業）　令和２年度同意等額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</si>
  <si>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B5092</t>
  </si>
  <si>
    <t>一般会計出資債（上水道事業）　令和２年度同意等額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</si>
  <si>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B5093</t>
  </si>
  <si>
    <t>一般会計出資債（上水道事業）　令和２年度同意等額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</si>
  <si>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B5403</t>
  </si>
  <si>
    <t>一般会計出資債（上水道事業）　令和３年度同意等額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</si>
  <si>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B5404</t>
  </si>
  <si>
    <t>一般会計出資債（上水道事業）　令和３年度同意等額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</si>
  <si>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B5405</t>
  </si>
  <si>
    <t>一般会計出資債（上水道事業）　令和３年度同意等額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</si>
  <si>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B5406</t>
  </si>
  <si>
    <t>一般会計出資債（上水道事業）　令和３年度同意等額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</si>
  <si>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B5686</t>
  </si>
  <si>
    <t>一般会計出資債（上水道事業）　令和４年度同意等額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</si>
  <si>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B5687</t>
  </si>
  <si>
    <t>一般会計出資債（上水道事業）　令和４年度同意等額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</si>
  <si>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B5688</t>
  </si>
  <si>
    <t>一般会計出資債（上水道事業）　令和４年度同意等額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</si>
  <si>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B5689</t>
  </si>
  <si>
    <t>一般会計出資債（上水道事業）　令和４年度同意等額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</si>
  <si>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B5920</t>
  </si>
  <si>
    <t>一般会計出資債（上水道事業）　令和５年度同意等額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</si>
  <si>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B5921</t>
  </si>
  <si>
    <t>一般会計出資債（上水道事業）　令和５年度同意等額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</si>
  <si>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B5922</t>
  </si>
  <si>
    <t>一般会計出資債（上水道事業）　令和５年度同意等額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</si>
  <si>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B5923</t>
  </si>
  <si>
    <t>一般会計出資債（上水道事業）　令和５年度同意等額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</si>
  <si>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上水道事業一般会計出資債　　　　　　　　　　　　　　　 R6同意等額</t>
    <rPh sb="30" eb="32">
      <t>ドウイ</t>
    </rPh>
    <rPh sb="32" eb="33">
      <t>トウ</t>
    </rPh>
    <phoneticPr fontId="12"/>
  </si>
  <si>
    <t>上水道事業一般会計出資債(上水未普及地域解消事業分)　　 R6同意等額</t>
    <rPh sb="31" eb="33">
      <t>ドウイ</t>
    </rPh>
    <rPh sb="33" eb="34">
      <t>トウ</t>
    </rPh>
    <phoneticPr fontId="12"/>
  </si>
  <si>
    <t>上水道事業一般会計出資債（上水災害・安全対策事業分）　 R6同意等額</t>
    <rPh sb="30" eb="32">
      <t>ドウイ</t>
    </rPh>
    <rPh sb="32" eb="33">
      <t>トウ</t>
    </rPh>
    <phoneticPr fontId="12"/>
  </si>
  <si>
    <t>上水道事業一般会計出資債（広域化推進事業）     　　    R6同意等額</t>
    <rPh sb="13" eb="16">
      <t>コウイキカ</t>
    </rPh>
    <rPh sb="16" eb="18">
      <t>スイシン</t>
    </rPh>
    <rPh sb="18" eb="20">
      <t>ジギョウ</t>
    </rPh>
    <rPh sb="34" eb="36">
      <t>ドウイ</t>
    </rPh>
    <rPh sb="36" eb="37">
      <t>トウ</t>
    </rPh>
    <phoneticPr fontId="12"/>
  </si>
  <si>
    <t>B4221</t>
    <phoneticPr fontId="3"/>
  </si>
  <si>
    <t>簡易水道事業債　12年度同意等額</t>
    <rPh sb="0" eb="2">
      <t>カンイ</t>
    </rPh>
    <rPh sb="2" eb="4">
      <t>スイドウ</t>
    </rPh>
    <rPh sb="4" eb="7">
      <t>ジギョウサイ</t>
    </rPh>
    <rPh sb="10" eb="12">
      <t>ネンド</t>
    </rPh>
    <rPh sb="12" eb="14">
      <t>ドウイ</t>
    </rPh>
    <rPh sb="14" eb="16">
      <t>トウガク</t>
    </rPh>
    <phoneticPr fontId="3"/>
  </si>
  <si>
    <t>B4222</t>
    <phoneticPr fontId="3"/>
  </si>
  <si>
    <t>簡易水道事業債　12年度同意等額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</si>
  <si>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B4223</t>
    <phoneticPr fontId="3"/>
  </si>
  <si>
    <t>簡易水道事業債　（未普及解消緊急対策事業上乗せ分）　12年度同意等額</t>
    <rPh sb="0" eb="2">
      <t>カンイ</t>
    </rPh>
    <rPh sb="2" eb="4">
      <t>スイドウ</t>
    </rPh>
    <rPh sb="4" eb="7">
      <t>ジギョウサイ</t>
    </rPh>
    <rPh sb="9" eb="10">
      <t>ミ</t>
    </rPh>
    <rPh sb="10" eb="12">
      <t>フキュウ</t>
    </rPh>
    <rPh sb="12" eb="14">
      <t>カイショウ</t>
    </rPh>
    <rPh sb="14" eb="16">
      <t>キンキュウ</t>
    </rPh>
    <rPh sb="16" eb="18">
      <t>タイサク</t>
    </rPh>
    <rPh sb="18" eb="20">
      <t>ジギョウ</t>
    </rPh>
    <rPh sb="20" eb="22">
      <t>ウワノ</t>
    </rPh>
    <rPh sb="23" eb="24">
      <t>ブン</t>
    </rPh>
    <rPh sb="28" eb="30">
      <t>ネンド</t>
    </rPh>
    <rPh sb="30" eb="32">
      <t>ドウイ</t>
    </rPh>
    <rPh sb="32" eb="34">
      <t>トウガク</t>
    </rPh>
    <phoneticPr fontId="3"/>
  </si>
  <si>
    <t>B4450</t>
    <phoneticPr fontId="3"/>
  </si>
  <si>
    <t>簡易水道事業債　13年度同意等額</t>
    <rPh sb="0" eb="2">
      <t>カンイ</t>
    </rPh>
    <rPh sb="2" eb="4">
      <t>スイドウ</t>
    </rPh>
    <rPh sb="4" eb="7">
      <t>ジギョウサイ</t>
    </rPh>
    <rPh sb="10" eb="12">
      <t>ネンド</t>
    </rPh>
    <rPh sb="12" eb="14">
      <t>ドウイ</t>
    </rPh>
    <rPh sb="14" eb="16">
      <t>トウガク</t>
    </rPh>
    <phoneticPr fontId="3"/>
  </si>
  <si>
    <t>B4451</t>
    <phoneticPr fontId="3"/>
  </si>
  <si>
    <t>簡易水道事業債　13年度同意等額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</si>
  <si>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B4606</t>
    <phoneticPr fontId="3"/>
  </si>
  <si>
    <t>簡易水道事業債　14年度同意等額</t>
    <rPh sb="0" eb="2">
      <t>カンイ</t>
    </rPh>
    <rPh sb="2" eb="4">
      <t>スイドウ</t>
    </rPh>
    <rPh sb="4" eb="7">
      <t>ジギョウサイ</t>
    </rPh>
    <rPh sb="10" eb="12">
      <t>ネンド</t>
    </rPh>
    <rPh sb="12" eb="14">
      <t>ドウイ</t>
    </rPh>
    <rPh sb="14" eb="16">
      <t>トウガク</t>
    </rPh>
    <phoneticPr fontId="3"/>
  </si>
  <si>
    <t>B4607</t>
    <phoneticPr fontId="3"/>
  </si>
  <si>
    <t>簡易水道事業債　14年度同意等額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</si>
  <si>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B4803</t>
    <phoneticPr fontId="3"/>
  </si>
  <si>
    <t>簡易水道事業債　15年度同意等額</t>
    <rPh sb="0" eb="2">
      <t>カンイ</t>
    </rPh>
    <rPh sb="2" eb="4">
      <t>スイドウ</t>
    </rPh>
    <rPh sb="4" eb="7">
      <t>ジギョウサイ</t>
    </rPh>
    <rPh sb="10" eb="12">
      <t>ネンド</t>
    </rPh>
    <rPh sb="12" eb="14">
      <t>ドウイ</t>
    </rPh>
    <rPh sb="14" eb="16">
      <t>トウガク</t>
    </rPh>
    <phoneticPr fontId="3"/>
  </si>
  <si>
    <t>B4804</t>
    <phoneticPr fontId="3"/>
  </si>
  <si>
    <t>簡易水道事業債　15年度同意等額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</si>
  <si>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B4989</t>
    <phoneticPr fontId="3"/>
  </si>
  <si>
    <t>簡易水道事業債　16年度同意等額</t>
    <rPh sb="0" eb="2">
      <t>カンイ</t>
    </rPh>
    <rPh sb="2" eb="4">
      <t>スイドウ</t>
    </rPh>
    <rPh sb="4" eb="7">
      <t>ジギョウサイ</t>
    </rPh>
    <rPh sb="10" eb="12">
      <t>ネンド</t>
    </rPh>
    <rPh sb="12" eb="14">
      <t>ドウイ</t>
    </rPh>
    <rPh sb="14" eb="16">
      <t>トウガク</t>
    </rPh>
    <phoneticPr fontId="3"/>
  </si>
  <si>
    <t>B4990</t>
    <phoneticPr fontId="3"/>
  </si>
  <si>
    <t>簡易水道事業債　16年度同意等額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</si>
  <si>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B7732</t>
    <phoneticPr fontId="3"/>
  </si>
  <si>
    <t>簡易水道事業債　17年度同意等額</t>
    <rPh sb="0" eb="2">
      <t>カンイ</t>
    </rPh>
    <rPh sb="2" eb="4">
      <t>スイドウ</t>
    </rPh>
    <rPh sb="4" eb="7">
      <t>ジギョウサイ</t>
    </rPh>
    <rPh sb="10" eb="12">
      <t>ネンド</t>
    </rPh>
    <rPh sb="12" eb="14">
      <t>ドウイ</t>
    </rPh>
    <rPh sb="14" eb="16">
      <t>トウガク</t>
    </rPh>
    <phoneticPr fontId="3"/>
  </si>
  <si>
    <t>B7733</t>
    <phoneticPr fontId="3"/>
  </si>
  <si>
    <t>簡易水道事業債　17年度同意等額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</si>
  <si>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B7846</t>
    <phoneticPr fontId="3"/>
  </si>
  <si>
    <t>簡易水道事業債　18年度同意等額</t>
    <rPh sb="0" eb="2">
      <t>カンイ</t>
    </rPh>
    <rPh sb="2" eb="4">
      <t>スイドウ</t>
    </rPh>
    <rPh sb="4" eb="7">
      <t>ジギョウサイ</t>
    </rPh>
    <rPh sb="10" eb="12">
      <t>ネンド</t>
    </rPh>
    <rPh sb="12" eb="14">
      <t>ドウイ</t>
    </rPh>
    <rPh sb="14" eb="16">
      <t>トウガク</t>
    </rPh>
    <phoneticPr fontId="3"/>
  </si>
  <si>
    <t>B7847</t>
    <phoneticPr fontId="3"/>
  </si>
  <si>
    <t>簡易水道事業債　18年度同意等額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</si>
  <si>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B8489</t>
    <phoneticPr fontId="3"/>
  </si>
  <si>
    <t>簡易水道事業債　19年度同意等額</t>
    <rPh sb="0" eb="2">
      <t>カンイ</t>
    </rPh>
    <rPh sb="2" eb="4">
      <t>スイドウ</t>
    </rPh>
    <rPh sb="4" eb="7">
      <t>ジギョウサイ</t>
    </rPh>
    <rPh sb="10" eb="12">
      <t>ネンド</t>
    </rPh>
    <rPh sb="12" eb="14">
      <t>ドウイ</t>
    </rPh>
    <rPh sb="14" eb="16">
      <t>トウガク</t>
    </rPh>
    <phoneticPr fontId="3"/>
  </si>
  <si>
    <t>B8490</t>
    <phoneticPr fontId="3"/>
  </si>
  <si>
    <t>簡易水道事業債　19年度同意等額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</si>
  <si>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B8892</t>
    <phoneticPr fontId="3"/>
  </si>
  <si>
    <t>簡易水道事業債　20年度同意等額</t>
    <rPh sb="0" eb="2">
      <t>カンイ</t>
    </rPh>
    <rPh sb="2" eb="4">
      <t>スイドウ</t>
    </rPh>
    <rPh sb="4" eb="7">
      <t>ジギョウサイ</t>
    </rPh>
    <rPh sb="10" eb="12">
      <t>ネンド</t>
    </rPh>
    <rPh sb="12" eb="14">
      <t>ドウイ</t>
    </rPh>
    <rPh sb="14" eb="16">
      <t>トウガク</t>
    </rPh>
    <phoneticPr fontId="3"/>
  </si>
  <si>
    <t>B8893</t>
    <phoneticPr fontId="3"/>
  </si>
  <si>
    <t>簡易水道事業債　20年度同意等額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</si>
  <si>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B9337</t>
    <phoneticPr fontId="3"/>
  </si>
  <si>
    <t>簡易水道事業債　21年度同意等額</t>
    <rPh sb="0" eb="2">
      <t>カンイ</t>
    </rPh>
    <rPh sb="2" eb="4">
      <t>スイドウ</t>
    </rPh>
    <rPh sb="4" eb="7">
      <t>ジギョウサイ</t>
    </rPh>
    <rPh sb="10" eb="12">
      <t>ネンド</t>
    </rPh>
    <rPh sb="12" eb="14">
      <t>ドウイ</t>
    </rPh>
    <rPh sb="14" eb="16">
      <t>トウガク</t>
    </rPh>
    <phoneticPr fontId="3"/>
  </si>
  <si>
    <t>B9338</t>
    <phoneticPr fontId="3"/>
  </si>
  <si>
    <t>簡易水道事業債　21年度同意等額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</si>
  <si>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B9647</t>
    <phoneticPr fontId="3"/>
  </si>
  <si>
    <t>簡易水道事業債　22年度同意等額</t>
    <rPh sb="0" eb="2">
      <t>カンイ</t>
    </rPh>
    <rPh sb="2" eb="4">
      <t>スイドウ</t>
    </rPh>
    <rPh sb="4" eb="7">
      <t>ジギョウサイ</t>
    </rPh>
    <rPh sb="10" eb="12">
      <t>ネンド</t>
    </rPh>
    <rPh sb="12" eb="14">
      <t>ドウイ</t>
    </rPh>
    <rPh sb="14" eb="16">
      <t>トウガク</t>
    </rPh>
    <phoneticPr fontId="3"/>
  </si>
  <si>
    <t>B9648</t>
    <phoneticPr fontId="3"/>
  </si>
  <si>
    <t>簡易水道事業債　22年度同意等額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</si>
  <si>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B2522</t>
    <phoneticPr fontId="3"/>
  </si>
  <si>
    <t>簡易水道事業債　27年度同意等額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</si>
  <si>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B2629</t>
    <phoneticPr fontId="3"/>
  </si>
  <si>
    <t>簡易水道事業債　28年度同意等額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</si>
  <si>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B2967</t>
    <phoneticPr fontId="3"/>
  </si>
  <si>
    <t>簡易水道事業債　29年度同意等額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</si>
  <si>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B3113</t>
  </si>
  <si>
    <t>簡易水道事業債　30年度同意等額　※公営企業会計適用分</t>
    <phoneticPr fontId="3"/>
  </si>
  <si>
    <t>B3794</t>
    <phoneticPr fontId="3"/>
  </si>
  <si>
    <t>簡易水道事業債　令和元年度同意等額　※公営企業会計適用分</t>
    <rPh sb="8" eb="10">
      <t>レイワ</t>
    </rPh>
    <rPh sb="10" eb="12">
      <t>ガンネン</t>
    </rPh>
    <phoneticPr fontId="3"/>
  </si>
  <si>
    <t>B5094</t>
  </si>
  <si>
    <t>簡易水道事業債　令和２年度同意等額　※公営企業会計適用分</t>
    <rPh sb="8" eb="10">
      <t>レイワ</t>
    </rPh>
    <rPh sb="11" eb="13">
      <t>ネンド</t>
    </rPh>
    <phoneticPr fontId="3"/>
  </si>
  <si>
    <t>B5407</t>
  </si>
  <si>
    <t>簡易水道事業債　令和３年度同意等額　※公営企業会計適用分</t>
    <rPh sb="8" eb="10">
      <t>レイワ</t>
    </rPh>
    <rPh sb="11" eb="13">
      <t>ネンド</t>
    </rPh>
    <phoneticPr fontId="3"/>
  </si>
  <si>
    <t>B5691</t>
  </si>
  <si>
    <t>簡易水道事業債　令和４年度同意等額　※公営企業会計適用分</t>
    <rPh sb="8" eb="10">
      <t>レイワ</t>
    </rPh>
    <rPh sb="11" eb="13">
      <t>ネンド</t>
    </rPh>
    <phoneticPr fontId="3"/>
  </si>
  <si>
    <t>B5924</t>
  </si>
  <si>
    <t>簡易水道事業債　令和５年度同意等額　※公営企業会計適用分</t>
    <rPh sb="8" eb="10">
      <t>レイワ</t>
    </rPh>
    <rPh sb="11" eb="13">
      <t>ネンド</t>
    </rPh>
    <phoneticPr fontId="3"/>
  </si>
  <si>
    <t>簡易水道事業債　令和６年度同意等額　※公営企業会計適用分</t>
    <rPh sb="8" eb="10">
      <t>レイワ</t>
    </rPh>
    <rPh sb="11" eb="13">
      <t>ネンド</t>
    </rPh>
    <phoneticPr fontId="3"/>
  </si>
  <si>
    <t>B5809</t>
  </si>
  <si>
    <t>公営企業債（病院事業・脱炭素化事業分）R4同意等額</t>
    <rPh sb="0" eb="3">
      <t>コウエイキギョウ</t>
    </rPh>
    <rPh sb="3" eb="4">
      <t>サイ</t>
    </rPh>
    <rPh sb="6" eb="8">
      <t>ビョウイン</t>
    </rPh>
    <rPh sb="8" eb="10">
      <t>ジギョウ</t>
    </rPh>
    <rPh sb="11" eb="14">
      <t>ダツタンソ</t>
    </rPh>
    <rPh sb="14" eb="15">
      <t>カ</t>
    </rPh>
    <rPh sb="15" eb="18">
      <t>ジギョウブン</t>
    </rPh>
    <rPh sb="21" eb="24">
      <t>ドウイトウ</t>
    </rPh>
    <rPh sb="24" eb="25">
      <t>ガク</t>
    </rPh>
    <phoneticPr fontId="8"/>
  </si>
  <si>
    <t>B5810</t>
  </si>
  <si>
    <t>公営企業債（病院事業・脱炭素化事業の残余分・通常分）R4同意等額</t>
    <rPh sb="0" eb="3">
      <t>コウエイキギョウ</t>
    </rPh>
    <rPh sb="3" eb="4">
      <t>サイ</t>
    </rPh>
    <rPh sb="6" eb="8">
      <t>ビョウイン</t>
    </rPh>
    <rPh sb="8" eb="10">
      <t>ジギョウ</t>
    </rPh>
    <rPh sb="18" eb="20">
      <t>ザンヨ</t>
    </rPh>
    <rPh sb="20" eb="21">
      <t>ブン</t>
    </rPh>
    <rPh sb="22" eb="25">
      <t>ツウジョウブン</t>
    </rPh>
    <rPh sb="28" eb="31">
      <t>ドウイトウ</t>
    </rPh>
    <rPh sb="31" eb="32">
      <t>ガク</t>
    </rPh>
    <phoneticPr fontId="8"/>
  </si>
  <si>
    <t>B5811</t>
  </si>
  <si>
    <t>公営企業債（病院事業・脱炭素化事業の残余分・特別分）R4同意等額</t>
    <rPh sb="22" eb="25">
      <t>トクベツブン</t>
    </rPh>
    <phoneticPr fontId="8"/>
  </si>
  <si>
    <t>B5812</t>
  </si>
  <si>
    <t>公営企業債（水道事業・脱炭素化事業分）R4同意等額</t>
    <rPh sb="0" eb="3">
      <t>コウエイキギョウ</t>
    </rPh>
    <rPh sb="3" eb="4">
      <t>サイ</t>
    </rPh>
    <rPh sb="6" eb="8">
      <t>スイドウ</t>
    </rPh>
    <rPh sb="8" eb="10">
      <t>ジギョウフンザンブンドウイトウガク</t>
    </rPh>
    <phoneticPr fontId="8"/>
  </si>
  <si>
    <t>公営企業債（病院事業・脱炭素化推進事業分）うち①②⑦⑨分　R5同意等額</t>
    <rPh sb="0" eb="2">
      <t>コウエイキギョウ</t>
    </rPh>
    <rPh sb="2" eb="3">
      <t>サイ</t>
    </rPh>
    <rPh sb="4" eb="5">
      <t>サイ</t>
    </rPh>
    <rPh sb="5" eb="7">
      <t>ビョウイン</t>
    </rPh>
    <rPh sb="7" eb="9">
      <t>ジギョウ</t>
    </rPh>
    <rPh sb="10" eb="13">
      <t>ダツタンソ</t>
    </rPh>
    <rPh sb="13" eb="14">
      <t>カ</t>
    </rPh>
    <rPh sb="14" eb="15">
      <t>カ</t>
    </rPh>
    <rPh sb="15" eb="17">
      <t>スイシン</t>
    </rPh>
    <rPh sb="17" eb="19">
      <t>ジギョウ</t>
    </rPh>
    <rPh sb="19" eb="20">
      <t>ブン</t>
    </rPh>
    <rPh sb="27" eb="28">
      <t>ブン</t>
    </rPh>
    <rPh sb="30" eb="33">
      <t>ドウイトウ</t>
    </rPh>
    <rPh sb="33" eb="34">
      <t>ガク</t>
    </rPh>
    <phoneticPr fontId="8"/>
  </si>
  <si>
    <t>公営企業債（病院事業・脱炭素化推進事業分）うち③④⑤分　R5同意等額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19" eb="20">
      <t>ブン</t>
    </rPh>
    <rPh sb="29" eb="32">
      <t>ドウイトウ</t>
    </rPh>
    <rPh sb="32" eb="33">
      <t>ガク</t>
    </rPh>
    <phoneticPr fontId="8"/>
  </si>
  <si>
    <t>公営企業債（病院事業・脱炭素化推進事業分）うち⑥⑧分　R5同意等額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19" eb="20">
      <t>ブン</t>
    </rPh>
    <rPh sb="25" eb="26">
      <t>ブン</t>
    </rPh>
    <rPh sb="28" eb="31">
      <t>ドウイトウ</t>
    </rPh>
    <rPh sb="31" eb="32">
      <t>ガク</t>
    </rPh>
    <phoneticPr fontId="8"/>
  </si>
  <si>
    <t>公営企業債（病院事業・脱炭素化推進事業の残余分・通常分）R5同意等額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20" eb="22">
      <t>ザンヨ</t>
    </rPh>
    <rPh sb="21" eb="22">
      <t>ブン</t>
    </rPh>
    <rPh sb="24" eb="27">
      <t>ツウジョウブン</t>
    </rPh>
    <rPh sb="30" eb="32">
      <t>ドウイ</t>
    </rPh>
    <rPh sb="32" eb="33">
      <t>ガク</t>
    </rPh>
    <phoneticPr fontId="8"/>
  </si>
  <si>
    <t>公営企業債（病院事業・脱炭素化推進事業の残余分・特別分）R5同意等額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20" eb="22">
      <t>ザンヨ</t>
    </rPh>
    <rPh sb="22" eb="23">
      <t>ブン</t>
    </rPh>
    <rPh sb="24" eb="26">
      <t>トクベツ</t>
    </rPh>
    <rPh sb="26" eb="27">
      <t>ブン</t>
    </rPh>
    <rPh sb="30" eb="32">
      <t>ドウイ</t>
    </rPh>
    <rPh sb="32" eb="33">
      <t>ガク</t>
    </rPh>
    <phoneticPr fontId="8"/>
  </si>
  <si>
    <t>公営企業債（水道事業・脱炭素化推進事業分）うち①②⑦⑨分　R5同意等額</t>
    <rPh sb="0" eb="2">
      <t>コウエイキギョウ</t>
    </rPh>
    <rPh sb="2" eb="3">
      <t>サイ</t>
    </rPh>
    <rPh sb="4" eb="5">
      <t>サイ</t>
    </rPh>
    <rPh sb="5" eb="6">
      <t>ジョウ</t>
    </rPh>
    <rPh sb="6" eb="8">
      <t>スイドウ</t>
    </rPh>
    <rPh sb="7" eb="9">
      <t>ジギョウ</t>
    </rPh>
    <rPh sb="9" eb="10">
      <t>フン</t>
    </rPh>
    <rPh sb="11" eb="15">
      <t>ダツタンソカ</t>
    </rPh>
    <rPh sb="15" eb="19">
      <t>スイシンジギョウ</t>
    </rPh>
    <rPh sb="19" eb="20">
      <t>ブン</t>
    </rPh>
    <rPh sb="30" eb="33">
      <t>ドウイトウ</t>
    </rPh>
    <rPh sb="33" eb="34">
      <t>ガク</t>
    </rPh>
    <phoneticPr fontId="8"/>
  </si>
  <si>
    <t>公営企業債（水道事業・脱炭素化推進事業分）うち③④⑤分　R5同意等額</t>
    <rPh sb="0" eb="2">
      <t>コウエイキギョウ</t>
    </rPh>
    <rPh sb="2" eb="3">
      <t>サイ</t>
    </rPh>
    <rPh sb="4" eb="5">
      <t>サイ</t>
    </rPh>
    <rPh sb="5" eb="6">
      <t>ジョウ</t>
    </rPh>
    <rPh sb="6" eb="8">
      <t>スイドウ</t>
    </rPh>
    <rPh sb="7" eb="9">
      <t>ジギョウ</t>
    </rPh>
    <rPh sb="9" eb="10">
      <t>フン</t>
    </rPh>
    <phoneticPr fontId="8"/>
  </si>
  <si>
    <t>公営企業債（水道事業・脱炭素化推進事業分）うち⑥⑧分　R5同意等額</t>
    <rPh sb="0" eb="2">
      <t>コウエイ</t>
    </rPh>
    <rPh sb="2" eb="4">
      <t>キギョウ</t>
    </rPh>
    <rPh sb="4" eb="5">
      <t>サイ</t>
    </rPh>
    <rPh sb="6" eb="8">
      <t>スイドウ</t>
    </rPh>
    <rPh sb="8" eb="10">
      <t>ジギョウ</t>
    </rPh>
    <rPh sb="11" eb="12">
      <t>ダツ</t>
    </rPh>
    <rPh sb="12" eb="14">
      <t>タンソ</t>
    </rPh>
    <rPh sb="14" eb="15">
      <t>カ</t>
    </rPh>
    <rPh sb="15" eb="17">
      <t>スイシン</t>
    </rPh>
    <rPh sb="17" eb="19">
      <t>ジギョウ</t>
    </rPh>
    <rPh sb="19" eb="20">
      <t>ブン</t>
    </rPh>
    <rPh sb="28" eb="31">
      <t>ドウイトウ</t>
    </rPh>
    <rPh sb="31" eb="32">
      <t>ガク</t>
    </rPh>
    <phoneticPr fontId="8"/>
  </si>
  <si>
    <t>公営企業債（病院事業・脱炭素化推進事業分）うち①②⑦⑨分　R6同意等額</t>
    <rPh sb="0" eb="2">
      <t>コウエイキギョウ</t>
    </rPh>
    <rPh sb="2" eb="3">
      <t>サイ</t>
    </rPh>
    <rPh sb="4" eb="5">
      <t>サイ</t>
    </rPh>
    <rPh sb="5" eb="7">
      <t>ビョウイン</t>
    </rPh>
    <rPh sb="7" eb="9">
      <t>ジギョウ</t>
    </rPh>
    <rPh sb="10" eb="13">
      <t>ダツタンソ</t>
    </rPh>
    <rPh sb="13" eb="14">
      <t>カ</t>
    </rPh>
    <rPh sb="14" eb="15">
      <t>カ</t>
    </rPh>
    <rPh sb="15" eb="17">
      <t>スイシン</t>
    </rPh>
    <rPh sb="17" eb="19">
      <t>ジギョウ</t>
    </rPh>
    <rPh sb="19" eb="20">
      <t>ブン</t>
    </rPh>
    <rPh sb="27" eb="28">
      <t>ブン</t>
    </rPh>
    <rPh sb="31" eb="33">
      <t>ドウイ</t>
    </rPh>
    <rPh sb="33" eb="34">
      <t>ガク</t>
    </rPh>
    <phoneticPr fontId="8"/>
  </si>
  <si>
    <t>公営企業債（病院事業・脱炭素化推進事業分）うち③④⑤分　R6同意等額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19" eb="20">
      <t>ブン</t>
    </rPh>
    <rPh sb="30" eb="32">
      <t>ドウイ</t>
    </rPh>
    <rPh sb="32" eb="33">
      <t>ガク</t>
    </rPh>
    <phoneticPr fontId="8"/>
  </si>
  <si>
    <t>公営企業債（病院事業・脱炭素化推進事業分）うち⑥⑧分　R6同意等額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19" eb="20">
      <t>ブン</t>
    </rPh>
    <rPh sb="25" eb="26">
      <t>ブン</t>
    </rPh>
    <rPh sb="29" eb="31">
      <t>ドウイ</t>
    </rPh>
    <rPh sb="31" eb="32">
      <t>ガク</t>
    </rPh>
    <phoneticPr fontId="8"/>
  </si>
  <si>
    <t>公営企業債（病院事業・脱炭素化推進事業の残余分・通常分）R6同意等額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20" eb="22">
      <t>ザンヨ</t>
    </rPh>
    <rPh sb="21" eb="22">
      <t>ブン</t>
    </rPh>
    <rPh sb="24" eb="27">
      <t>ツウジョウブン</t>
    </rPh>
    <rPh sb="30" eb="32">
      <t>ドウイ</t>
    </rPh>
    <rPh sb="32" eb="33">
      <t>ガク</t>
    </rPh>
    <phoneticPr fontId="8"/>
  </si>
  <si>
    <t>公営企業債（病院事業・脱炭素化推進事業の残余分・特別分）R6同意等額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20" eb="22">
      <t>ザンヨ</t>
    </rPh>
    <rPh sb="22" eb="23">
      <t>ブン</t>
    </rPh>
    <rPh sb="24" eb="26">
      <t>トクベツ</t>
    </rPh>
    <rPh sb="26" eb="27">
      <t>ブン</t>
    </rPh>
    <rPh sb="30" eb="32">
      <t>ドウイ</t>
    </rPh>
    <rPh sb="32" eb="33">
      <t>ガク</t>
    </rPh>
    <phoneticPr fontId="8"/>
  </si>
  <si>
    <t>公営企業債（水道事業・脱炭素化推進事業分）うち①②⑦⑨分　R6同意等額</t>
    <rPh sb="0" eb="2">
      <t>コウエイキギョウ</t>
    </rPh>
    <rPh sb="2" eb="3">
      <t>サイ</t>
    </rPh>
    <rPh sb="4" eb="5">
      <t>サイ</t>
    </rPh>
    <rPh sb="5" eb="6">
      <t>ジョウ</t>
    </rPh>
    <rPh sb="6" eb="8">
      <t>スイドウ</t>
    </rPh>
    <rPh sb="7" eb="9">
      <t>ジギョウ</t>
    </rPh>
    <rPh sb="9" eb="10">
      <t>フン</t>
    </rPh>
    <rPh sb="11" eb="15">
      <t>ダツタンソカ</t>
    </rPh>
    <rPh sb="15" eb="19">
      <t>スイシンジギョウ</t>
    </rPh>
    <rPh sb="19" eb="20">
      <t>ブン</t>
    </rPh>
    <rPh sb="31" eb="33">
      <t>ドウイ</t>
    </rPh>
    <rPh sb="33" eb="34">
      <t>ガク</t>
    </rPh>
    <phoneticPr fontId="8"/>
  </si>
  <si>
    <t>公営企業債（水道事業・脱炭素化推進事業分）うち③④⑤分　R6同意等額</t>
    <rPh sb="0" eb="2">
      <t>コウエイキギョウ</t>
    </rPh>
    <rPh sb="2" eb="3">
      <t>サイ</t>
    </rPh>
    <rPh sb="4" eb="5">
      <t>サイ</t>
    </rPh>
    <rPh sb="5" eb="6">
      <t>ジョウ</t>
    </rPh>
    <rPh sb="6" eb="8">
      <t>スイドウ</t>
    </rPh>
    <rPh sb="7" eb="9">
      <t>ジギョウ</t>
    </rPh>
    <rPh sb="9" eb="10">
      <t>フン</t>
    </rPh>
    <phoneticPr fontId="8"/>
  </si>
  <si>
    <t>公営企業債（水道事業・脱炭素化推進事業分）うち⑥⑧分　R6同意等額</t>
    <rPh sb="0" eb="2">
      <t>コウエイ</t>
    </rPh>
    <rPh sb="2" eb="4">
      <t>キギョウ</t>
    </rPh>
    <rPh sb="4" eb="5">
      <t>サイ</t>
    </rPh>
    <rPh sb="6" eb="8">
      <t>スイドウ</t>
    </rPh>
    <rPh sb="8" eb="10">
      <t>ジギョウ</t>
    </rPh>
    <rPh sb="11" eb="12">
      <t>ダツ</t>
    </rPh>
    <rPh sb="12" eb="14">
      <t>タンソ</t>
    </rPh>
    <rPh sb="14" eb="15">
      <t>カ</t>
    </rPh>
    <rPh sb="15" eb="17">
      <t>スイシン</t>
    </rPh>
    <rPh sb="17" eb="19">
      <t>ジギョウ</t>
    </rPh>
    <rPh sb="19" eb="20">
      <t>ブン</t>
    </rPh>
    <rPh sb="29" eb="31">
      <t>ドウイ</t>
    </rPh>
    <rPh sb="31" eb="32">
      <t>ガク</t>
    </rPh>
    <phoneticPr fontId="8"/>
  </si>
  <si>
    <t>高齢者保健福祉費</t>
    <rPh sb="0" eb="3">
      <t>コウレイシャ</t>
    </rPh>
    <rPh sb="3" eb="5">
      <t>ホケン</t>
    </rPh>
    <rPh sb="5" eb="8">
      <t>フクシヒ</t>
    </rPh>
    <phoneticPr fontId="3"/>
  </si>
  <si>
    <t>B7848</t>
    <phoneticPr fontId="3"/>
  </si>
  <si>
    <t>施設整備事業（一般財源化）地域介護・福祉空間整備等施設整備交付金　18年度同意等額</t>
    <rPh sb="0" eb="2">
      <t>シセツ</t>
    </rPh>
    <rPh sb="2" eb="4">
      <t>セイビ</t>
    </rPh>
    <rPh sb="4" eb="6">
      <t>ジギョウ</t>
    </rPh>
    <rPh sb="7" eb="9">
      <t>イッパン</t>
    </rPh>
    <rPh sb="9" eb="12">
      <t>ザイゲンカ</t>
    </rPh>
    <rPh sb="13" eb="15">
      <t>チイキ</t>
    </rPh>
    <rPh sb="15" eb="17">
      <t>カイゴ</t>
    </rPh>
    <rPh sb="18" eb="20">
      <t>フクシ</t>
    </rPh>
    <rPh sb="20" eb="22">
      <t>クウカン</t>
    </rPh>
    <rPh sb="22" eb="25">
      <t>セイビトウ</t>
    </rPh>
    <rPh sb="25" eb="27">
      <t>シセツ</t>
    </rPh>
    <rPh sb="27" eb="29">
      <t>セイビ</t>
    </rPh>
    <rPh sb="29" eb="32">
      <t>コウフキン</t>
    </rPh>
    <rPh sb="35" eb="37">
      <t>ネンド</t>
    </rPh>
    <rPh sb="37" eb="39">
      <t>ドウイ</t>
    </rPh>
    <rPh sb="39" eb="41">
      <t>トウガク</t>
    </rPh>
    <phoneticPr fontId="3"/>
  </si>
  <si>
    <t>B8491</t>
    <phoneticPr fontId="3"/>
  </si>
  <si>
    <t>施設整備事業（一般財源化）地域介護・福祉空間整備等施設整備交付金　19年度同意等額</t>
    <phoneticPr fontId="3"/>
  </si>
  <si>
    <t>B8894</t>
    <phoneticPr fontId="3"/>
  </si>
  <si>
    <t>施設整備事業（一般財源化）地域介護・福祉空間整備等施設整備交付金　20年度同意等額</t>
    <phoneticPr fontId="3"/>
  </si>
  <si>
    <t>B9339</t>
    <phoneticPr fontId="3"/>
  </si>
  <si>
    <t>施設整備事業（一般財源化）地域介護・福祉空間整備等施設整備交付金　21年度同意等額</t>
    <phoneticPr fontId="3"/>
  </si>
  <si>
    <t>B9649</t>
    <phoneticPr fontId="3"/>
  </si>
  <si>
    <t>施設整備事業（一般財源化）地域介護・福祉空間整備等施設整備交付金　22年度同意等額</t>
    <phoneticPr fontId="3"/>
  </si>
  <si>
    <t>B9964</t>
    <phoneticPr fontId="3"/>
  </si>
  <si>
    <t>施設整備事業（一般財源化）地域介護・福祉空間整備等施設整備交付金　23年度同意等額</t>
    <phoneticPr fontId="3"/>
  </si>
  <si>
    <t>B0487</t>
    <phoneticPr fontId="3"/>
  </si>
  <si>
    <t>施設整備事業（一般財源化）地域介護・福祉空間整備等施設整備交付金　24年度同意等額</t>
    <phoneticPr fontId="3"/>
  </si>
  <si>
    <t>B0780</t>
    <phoneticPr fontId="3"/>
  </si>
  <si>
    <t>施設整備事業（一般財源化）地域介護・福祉空間整備等施設整備交付金　25年度同意等額</t>
    <phoneticPr fontId="3"/>
  </si>
  <si>
    <t>B1786</t>
    <phoneticPr fontId="3"/>
  </si>
  <si>
    <t>施設整備事業（一般財源化）地域介護・福祉空間整備等施設整備交付金　26年度同意等額</t>
    <phoneticPr fontId="3"/>
  </si>
  <si>
    <t>B2282</t>
    <phoneticPr fontId="3"/>
  </si>
  <si>
    <t>施設整備事業（一般財源化）地域介護・福祉空間整備等施設整備交付金　27年度同意等額</t>
    <phoneticPr fontId="3"/>
  </si>
  <si>
    <t>B2630</t>
    <phoneticPr fontId="3"/>
  </si>
  <si>
    <t>施設整備事業（一般財源化）地域介護・福祉空間整備等施設整備交付金　28年度同意等額</t>
    <phoneticPr fontId="3"/>
  </si>
  <si>
    <t>B2873</t>
    <phoneticPr fontId="3"/>
  </si>
  <si>
    <t>施設整備事業（一般財源化）地域介護・福祉空間整備等施設整備交付金　29年度同意等額</t>
    <phoneticPr fontId="3"/>
  </si>
  <si>
    <t>B3114</t>
  </si>
  <si>
    <t>施設整備事業（一般財源化）地域介護・福祉空間整備等施設整備交付金　30年度同意等額</t>
    <phoneticPr fontId="3"/>
  </si>
  <si>
    <t>B3803</t>
    <phoneticPr fontId="3"/>
  </si>
  <si>
    <t>施設整備事業（一般財源化）地域介護・福祉空間整備等施設整備交付金　R元年度同意等額</t>
    <rPh sb="34" eb="35">
      <t>モト</t>
    </rPh>
    <phoneticPr fontId="3"/>
  </si>
  <si>
    <t>B5095</t>
  </si>
  <si>
    <t>B5410</t>
    <phoneticPr fontId="3"/>
  </si>
  <si>
    <t>B5692</t>
    <phoneticPr fontId="3"/>
  </si>
  <si>
    <t>B5957</t>
    <phoneticPr fontId="3"/>
  </si>
  <si>
    <t>清掃費</t>
    <rPh sb="0" eb="3">
      <t>セイソウヒ</t>
    </rPh>
    <phoneticPr fontId="3"/>
  </si>
  <si>
    <t>B7851</t>
  </si>
  <si>
    <t>清掃事業に係る地方債　（５０％分）　18年度同意等額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</si>
  <si>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B7852</t>
  </si>
  <si>
    <t>清掃事業に係る地方債　（３０％分）　18年度同意等額</t>
  </si>
  <si>
    <t>B8493</t>
  </si>
  <si>
    <t>清掃事業に係る地方債　（５０％分）　19年度同意等額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</si>
  <si>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B8494</t>
  </si>
  <si>
    <t>清掃事業に係る地方債　（３０％分）　19年度同意等額</t>
  </si>
  <si>
    <t>B8896</t>
  </si>
  <si>
    <t>清掃事業に係る地方債　（５０％分）　20年度同意等額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</si>
  <si>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B8897</t>
  </si>
  <si>
    <t>清掃事業に係る地方債　（３０％分）　20年度同意等額</t>
  </si>
  <si>
    <t>B9340</t>
  </si>
  <si>
    <t>清掃事業に係る地方債　（５０％分）　21年度同意等額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</si>
  <si>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B9341</t>
  </si>
  <si>
    <t>清掃事業に係る地方債　（３０％分）　21年度同意等額</t>
  </si>
  <si>
    <t>B9650</t>
  </si>
  <si>
    <t>清掃事業に係る地方債　（５０％分）　22年度同意等額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</si>
  <si>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B9651</t>
  </si>
  <si>
    <t>清掃事業に係る地方債　（３０％分）　22年度同意等額</t>
  </si>
  <si>
    <t>B9965</t>
  </si>
  <si>
    <t>清掃事業に係る地方債　（５０％分）　23年度同意等額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</si>
  <si>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B9966</t>
  </si>
  <si>
    <t>清掃事業に係る地方債　（３０％分）　23年度同意等額</t>
  </si>
  <si>
    <t>B0576</t>
  </si>
  <si>
    <t>清掃事業に係る地方債　（５０％分）　24年度同意等額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</si>
  <si>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B0577</t>
  </si>
  <si>
    <t>清掃事業に係る地方債　（３０％分）　24年度同意等額</t>
  </si>
  <si>
    <t>B0781</t>
  </si>
  <si>
    <t>清掃事業に係る地方債　（５０％分）　25年度同意等額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</si>
  <si>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B0782</t>
  </si>
  <si>
    <t>清掃事業に係る地方債　（３０％分）　25年度同意等額</t>
  </si>
  <si>
    <t>B1787</t>
  </si>
  <si>
    <t>清掃事業に係る地方債　（５０％分）　26年度同意等額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</si>
  <si>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B1788</t>
  </si>
  <si>
    <t>清掃事業に係る地方債　（３０％分）　26年度同意等額</t>
  </si>
  <si>
    <t>B2283</t>
  </si>
  <si>
    <t>清掃事業に係る地方債　（５０％分）　27年度同意等額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</si>
  <si>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B2284</t>
  </si>
  <si>
    <t>清掃事業に係る地方債　（３０％分）　27年度同意等額</t>
  </si>
  <si>
    <t>B2631</t>
  </si>
  <si>
    <t>清掃事業に係る地方債　（５０％分）　28年度同意等額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</si>
  <si>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B2632</t>
  </si>
  <si>
    <t>清掃事業に係る地方債　（３０％分）　28年度同意等額</t>
  </si>
  <si>
    <t>B2942</t>
  </si>
  <si>
    <t>清掃事業に係る地方債　（５０％分）　29年度同意等額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</si>
  <si>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B2943</t>
  </si>
  <si>
    <t>清掃事業に係る地方債　（３０％分）　29年度同意等額</t>
  </si>
  <si>
    <t>B3296</t>
  </si>
  <si>
    <t>清掃事業に係る地方債　（５０％分）　30年度同意等額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</si>
  <si>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B3597</t>
  </si>
  <si>
    <t>清掃事業に係る地方債　（３０％分）　30年度同意等額</t>
  </si>
  <si>
    <t>B4540</t>
  </si>
  <si>
    <t>清掃事業に係る地方債　（５０％分）　R元年度同意等額</t>
    <rPh sb="0" eb="2">
      <t>セイソウ</t>
    </rPh>
    <rPh sb="2" eb="4">
      <t>ジギョウ</t>
    </rPh>
    <rPh sb="5" eb="6">
      <t>カカ</t>
    </rPh>
    <rPh sb="7" eb="10">
      <t>チホウサイ</t>
    </rPh>
    <rPh sb="15" eb="16">
      <t>ブン</t>
    </rPh>
    <rPh sb="19" eb="20">
      <t>ガン</t>
    </rPh>
    <rPh sb="20" eb="22">
      <t>ネンド</t>
    </rPh>
    <rPh sb="22" eb="24">
      <t>ドウイ</t>
    </rPh>
    <rPh sb="24" eb="26">
      <t>トウガク</t>
    </rPh>
    <phoneticPr fontId="3"/>
  </si>
  <si>
    <t>B4541</t>
  </si>
  <si>
    <t>清掃事業に係る地方債　（３０％分）　R元年度同意等額</t>
    <rPh sb="19" eb="20">
      <t>ガン</t>
    </rPh>
    <phoneticPr fontId="3"/>
  </si>
  <si>
    <t>B5096</t>
  </si>
  <si>
    <t>清掃事業に係る地方債　（５０％分）　R2年度同意等額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</si>
  <si>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B5097</t>
  </si>
  <si>
    <t>清掃事業に係る地方債　（３０％分）　R2年度同意等額</t>
    <phoneticPr fontId="3"/>
  </si>
  <si>
    <t>B5411</t>
  </si>
  <si>
    <t>清掃事業に係る地方債　（５０％分）　R3年度同意等額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</si>
  <si>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B5412</t>
  </si>
  <si>
    <t>清掃事業に係る地方債　（３０％分）　R3年度同意等額</t>
    <phoneticPr fontId="3"/>
  </si>
  <si>
    <t>B5693</t>
  </si>
  <si>
    <t>清掃事業に係る地方債　（５０％分）　R4年度同意等額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</si>
  <si>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B5694</t>
  </si>
  <si>
    <t>清掃事業に係る地方債　（３０％分）　R4年度同意等額</t>
    <phoneticPr fontId="3"/>
  </si>
  <si>
    <t>B5958</t>
    <phoneticPr fontId="3"/>
  </si>
  <si>
    <t>清掃事業に係る地方債　（５０％分）　R5年度同意等額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</si>
  <si>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B5959</t>
    <phoneticPr fontId="3"/>
  </si>
  <si>
    <t>清掃事業に係る地方債　（３０％分）　R5年度同意等額</t>
    <phoneticPr fontId="3"/>
  </si>
  <si>
    <t>清掃事業に係る地方債　（５０％分）　R6年度同意等額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</si>
  <si>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R6年度同意等額</t>
    <phoneticPr fontId="3"/>
  </si>
  <si>
    <t>農業行政費</t>
    <rPh sb="0" eb="2">
      <t>ノウギョウ</t>
    </rPh>
    <rPh sb="2" eb="5">
      <t>ギョウセイヒ</t>
    </rPh>
    <phoneticPr fontId="3"/>
  </si>
  <si>
    <t>B9657</t>
    <phoneticPr fontId="3"/>
  </si>
  <si>
    <t>一般公共事業債　（機構営）　22年度同意等額</t>
    <phoneticPr fontId="3"/>
  </si>
  <si>
    <t>B9967</t>
    <phoneticPr fontId="3"/>
  </si>
  <si>
    <t>公共事業等債　（機構営）　23年度同意等額</t>
    <rPh sb="0" eb="2">
      <t>コウキョウ</t>
    </rPh>
    <rPh sb="2" eb="4">
      <t>ジギョウ</t>
    </rPh>
    <rPh sb="4" eb="6">
      <t>トウサイ</t>
    </rPh>
    <phoneticPr fontId="3"/>
  </si>
  <si>
    <t>B0578</t>
    <phoneticPr fontId="3"/>
  </si>
  <si>
    <t>公共事業等債　（機構営）　24年度同意等額</t>
    <phoneticPr fontId="3"/>
  </si>
  <si>
    <t>B0786</t>
    <phoneticPr fontId="3"/>
  </si>
  <si>
    <t>公共事業等債　（機構営）　25年度同意等額</t>
    <phoneticPr fontId="3"/>
  </si>
  <si>
    <t>B1789</t>
    <phoneticPr fontId="3"/>
  </si>
  <si>
    <t>公共事業等債　（機構営）　26年度同意等額</t>
    <phoneticPr fontId="3"/>
  </si>
  <si>
    <t>B2285</t>
    <phoneticPr fontId="3"/>
  </si>
  <si>
    <t>公共事業等債　（機構営）　27年度同意等額</t>
    <phoneticPr fontId="3"/>
  </si>
  <si>
    <t>B2633</t>
    <phoneticPr fontId="3"/>
  </si>
  <si>
    <t>公共事業等債　（機構営）　28年度同意等額</t>
    <phoneticPr fontId="3"/>
  </si>
  <si>
    <t>B2874</t>
    <phoneticPr fontId="3"/>
  </si>
  <si>
    <t>公共事業等債　（機構営）　29年度同意等額</t>
    <phoneticPr fontId="3"/>
  </si>
  <si>
    <t>B3115</t>
  </si>
  <si>
    <t>公共事業等債　（機構営）　30年度同意等額</t>
    <phoneticPr fontId="3"/>
  </si>
  <si>
    <t>B3804</t>
  </si>
  <si>
    <t>公共事業等債　（機構営）　R元年度同意等額</t>
    <rPh sb="14" eb="15">
      <t>ガン</t>
    </rPh>
    <phoneticPr fontId="3"/>
  </si>
  <si>
    <t>B5098</t>
  </si>
  <si>
    <t>公共事業等債　（機構営）　R2年度同意等額</t>
    <phoneticPr fontId="3"/>
  </si>
  <si>
    <t>B5413</t>
  </si>
  <si>
    <t>公共事業等債（機構営）　R3年度同意等額</t>
    <rPh sb="0" eb="1">
      <t>コウキョウ</t>
    </rPh>
    <rPh sb="1" eb="4">
      <t>ジギョウトウ</t>
    </rPh>
    <rPh sb="4" eb="5">
      <t>サイ</t>
    </rPh>
    <rPh sb="6" eb="8">
      <t>キコウ</t>
    </rPh>
    <rPh sb="8" eb="9">
      <t>エイ</t>
    </rPh>
    <rPh sb="14" eb="16">
      <t>ネンド</t>
    </rPh>
    <rPh sb="16" eb="18">
      <t>ドウイ</t>
    </rPh>
    <rPh sb="17" eb="18">
      <t>トウ</t>
    </rPh>
    <rPh sb="18" eb="19">
      <t>ガク</t>
    </rPh>
    <phoneticPr fontId="0"/>
  </si>
  <si>
    <t>B5695</t>
  </si>
  <si>
    <t>公共事業等債（機構営）　R4年度同意等額</t>
    <rPh sb="0" eb="1">
      <t>コウキョウ</t>
    </rPh>
    <rPh sb="1" eb="4">
      <t>ジギョウトウ</t>
    </rPh>
    <rPh sb="4" eb="5">
      <t>サイ</t>
    </rPh>
    <rPh sb="6" eb="8">
      <t>キコウ</t>
    </rPh>
    <rPh sb="8" eb="9">
      <t>エイ</t>
    </rPh>
    <rPh sb="14" eb="16">
      <t>ネンド</t>
    </rPh>
    <rPh sb="16" eb="18">
      <t>ドウイ</t>
    </rPh>
    <rPh sb="17" eb="18">
      <t>トウ</t>
    </rPh>
    <rPh sb="18" eb="19">
      <t>ガク</t>
    </rPh>
    <phoneticPr fontId="0"/>
  </si>
  <si>
    <t>B5960</t>
  </si>
  <si>
    <t>公共事業等債（機構営）　R5年度同意等額</t>
    <rPh sb="0" eb="1">
      <t>コウキョウ</t>
    </rPh>
    <rPh sb="1" eb="4">
      <t>ジギョウトウ</t>
    </rPh>
    <rPh sb="4" eb="5">
      <t>サイ</t>
    </rPh>
    <rPh sb="6" eb="8">
      <t>キコウ</t>
    </rPh>
    <rPh sb="8" eb="9">
      <t>エイ</t>
    </rPh>
    <rPh sb="14" eb="16">
      <t>ネンド</t>
    </rPh>
    <rPh sb="16" eb="18">
      <t>ドウイ</t>
    </rPh>
    <rPh sb="17" eb="18">
      <t>トウ</t>
    </rPh>
    <rPh sb="18" eb="19">
      <t>ガク</t>
    </rPh>
    <phoneticPr fontId="0"/>
  </si>
  <si>
    <t>公共事業等債（機構営）　R6年度同意等額</t>
  </si>
  <si>
    <t>B5414</t>
  </si>
  <si>
    <t>公共事業等債（団体営・災害関連）　R3年度同意等額（防災重点農業用ため池緊急整備事業分に限る）</t>
    <rPh sb="0" eb="1">
      <t>コウキョウ</t>
    </rPh>
    <rPh sb="1" eb="4">
      <t>ジギョウトウ</t>
    </rPh>
    <rPh sb="4" eb="5">
      <t>サイ</t>
    </rPh>
    <rPh sb="7" eb="9">
      <t>ダンタイ</t>
    </rPh>
    <rPh sb="9" eb="10">
      <t>エイ</t>
    </rPh>
    <rPh sb="10" eb="12">
      <t>サイガイ</t>
    </rPh>
    <rPh sb="12" eb="14">
      <t>カンレン</t>
    </rPh>
    <rPh sb="19" eb="21">
      <t>ネンド</t>
    </rPh>
    <rPh sb="22" eb="24">
      <t>トウガク</t>
    </rPh>
    <rPh sb="44" eb="45">
      <t>カギ</t>
    </rPh>
    <phoneticPr fontId="9"/>
  </si>
  <si>
    <t>B5696</t>
  </si>
  <si>
    <t>公共事業等債（団体営・災害関連）　R4年度同意等額（防災重点農業用ため池緊急整備事業分に限る）</t>
    <rPh sb="0" eb="1">
      <t>コウキョウ</t>
    </rPh>
    <rPh sb="1" eb="4">
      <t>ジギョウトウ</t>
    </rPh>
    <rPh sb="4" eb="5">
      <t>サイ</t>
    </rPh>
    <rPh sb="7" eb="9">
      <t>ダンタイ</t>
    </rPh>
    <rPh sb="9" eb="10">
      <t>エイ</t>
    </rPh>
    <rPh sb="10" eb="12">
      <t>サイガイ</t>
    </rPh>
    <rPh sb="12" eb="14">
      <t>カンレン</t>
    </rPh>
    <rPh sb="19" eb="21">
      <t>ネンド</t>
    </rPh>
    <rPh sb="22" eb="24">
      <t>トウガク</t>
    </rPh>
    <rPh sb="44" eb="45">
      <t>カギ</t>
    </rPh>
    <phoneticPr fontId="10"/>
  </si>
  <si>
    <t>B5961</t>
  </si>
  <si>
    <t>公共事業等債（団体営・災害関連）　R5年度同意等額（防災重点農業用ため池緊急整備事業分に限る）</t>
    <rPh sb="0" eb="1">
      <t>コウキョウ</t>
    </rPh>
    <rPh sb="1" eb="4">
      <t>ジギョウトウ</t>
    </rPh>
    <rPh sb="4" eb="5">
      <t>サイ</t>
    </rPh>
    <rPh sb="7" eb="9">
      <t>ダンタイ</t>
    </rPh>
    <rPh sb="9" eb="10">
      <t>エイ</t>
    </rPh>
    <rPh sb="10" eb="12">
      <t>サイガイ</t>
    </rPh>
    <rPh sb="12" eb="14">
      <t>カンレン</t>
    </rPh>
    <rPh sb="19" eb="21">
      <t>ネンド</t>
    </rPh>
    <rPh sb="22" eb="24">
      <t>トウガク</t>
    </rPh>
    <rPh sb="44" eb="45">
      <t>カギ</t>
    </rPh>
    <phoneticPr fontId="10"/>
  </si>
  <si>
    <t>公共事業等債（団体営・災害関連）　R6年度同意等額（防災重点農業用ため池緊急整備事業分に限る）</t>
  </si>
  <si>
    <t>B9658</t>
    <phoneticPr fontId="3"/>
  </si>
  <si>
    <t>一般公共事業債　（都道府県営・農業農村）　22年度同意等額（継続事業分に限る）</t>
    <rPh sb="0" eb="2">
      <t>イッパン</t>
    </rPh>
    <rPh sb="2" eb="4">
      <t>コウキョウ</t>
    </rPh>
    <rPh sb="4" eb="7">
      <t>ジギョウサイ</t>
    </rPh>
    <rPh sb="9" eb="13">
      <t>トドウフケン</t>
    </rPh>
    <rPh sb="13" eb="14">
      <t>エイ</t>
    </rPh>
    <rPh sb="15" eb="17">
      <t>ノウギョウ</t>
    </rPh>
    <rPh sb="17" eb="19">
      <t>ノウソン</t>
    </rPh>
    <rPh sb="23" eb="25">
      <t>ネンド</t>
    </rPh>
    <phoneticPr fontId="3"/>
  </si>
  <si>
    <t>B9968</t>
    <phoneticPr fontId="3"/>
  </si>
  <si>
    <t>公共事業等債　（都道府県営・農業農村）　23年度同意等額（継続事業分に限る）</t>
    <rPh sb="8" eb="12">
      <t>トドウフケン</t>
    </rPh>
    <rPh sb="12" eb="13">
      <t>エイ</t>
    </rPh>
    <rPh sb="14" eb="16">
      <t>ノウギョウ</t>
    </rPh>
    <rPh sb="16" eb="18">
      <t>ノウソン</t>
    </rPh>
    <rPh sb="22" eb="24">
      <t>ネンド</t>
    </rPh>
    <phoneticPr fontId="3"/>
  </si>
  <si>
    <t>B0579</t>
    <phoneticPr fontId="3"/>
  </si>
  <si>
    <t>公共事業等債　（都道府県営・農業農村）　24年度同意等額（継続事業分に限る）</t>
    <rPh sb="8" eb="12">
      <t>トドウフケン</t>
    </rPh>
    <rPh sb="12" eb="13">
      <t>エイ</t>
    </rPh>
    <rPh sb="14" eb="16">
      <t>ノウギョウ</t>
    </rPh>
    <rPh sb="16" eb="18">
      <t>ノウソン</t>
    </rPh>
    <rPh sb="22" eb="24">
      <t>ネンド</t>
    </rPh>
    <phoneticPr fontId="3"/>
  </si>
  <si>
    <t>B0787</t>
    <phoneticPr fontId="3"/>
  </si>
  <si>
    <t>公共事業等債　（都道府県営・農業農村）　25年度同意等額（継続事業分に限る）</t>
    <rPh sb="8" eb="12">
      <t>トドウフケン</t>
    </rPh>
    <rPh sb="12" eb="13">
      <t>エイ</t>
    </rPh>
    <rPh sb="14" eb="16">
      <t>ノウギョウ</t>
    </rPh>
    <rPh sb="16" eb="18">
      <t>ノウソン</t>
    </rPh>
    <rPh sb="22" eb="24">
      <t>ネンド</t>
    </rPh>
    <phoneticPr fontId="3"/>
  </si>
  <si>
    <t>B1790</t>
    <phoneticPr fontId="3"/>
  </si>
  <si>
    <t>公共事業等債　（都道府県営・農業農村）　26年度同意等額（継続事業分に限る）</t>
    <rPh sb="8" eb="12">
      <t>トドウフケン</t>
    </rPh>
    <rPh sb="12" eb="13">
      <t>エイ</t>
    </rPh>
    <rPh sb="14" eb="16">
      <t>ノウギョウ</t>
    </rPh>
    <rPh sb="16" eb="18">
      <t>ノウソン</t>
    </rPh>
    <rPh sb="22" eb="24">
      <t>ネンド</t>
    </rPh>
    <phoneticPr fontId="3"/>
  </si>
  <si>
    <t>B2286</t>
    <phoneticPr fontId="3"/>
  </si>
  <si>
    <t>公共事業等債　（都道府県営・農業農村）　27年度同意等額（継続事業分に限る）</t>
    <rPh sb="8" eb="12">
      <t>トドウフケン</t>
    </rPh>
    <rPh sb="12" eb="13">
      <t>エイ</t>
    </rPh>
    <rPh sb="14" eb="16">
      <t>ノウギョウ</t>
    </rPh>
    <rPh sb="16" eb="18">
      <t>ノウソン</t>
    </rPh>
    <rPh sb="22" eb="24">
      <t>ネンド</t>
    </rPh>
    <phoneticPr fontId="3"/>
  </si>
  <si>
    <t>B2634</t>
    <phoneticPr fontId="3"/>
  </si>
  <si>
    <t>公共事業等債　（都道府県営・農業農村）　28年度同意等額（継続事業分に限る）</t>
    <rPh sb="8" eb="12">
      <t>トドウフケン</t>
    </rPh>
    <rPh sb="12" eb="13">
      <t>エイ</t>
    </rPh>
    <rPh sb="14" eb="16">
      <t>ノウギョウ</t>
    </rPh>
    <rPh sb="16" eb="18">
      <t>ノウソン</t>
    </rPh>
    <rPh sb="22" eb="24">
      <t>ネンド</t>
    </rPh>
    <phoneticPr fontId="3"/>
  </si>
  <si>
    <t>B2875</t>
    <phoneticPr fontId="3"/>
  </si>
  <si>
    <t>公共事業等債　（都道府県営・農業農村）　29年度同意等額（継続事業分に限る）</t>
    <rPh sb="8" eb="12">
      <t>トドウフケン</t>
    </rPh>
    <rPh sb="12" eb="13">
      <t>エイ</t>
    </rPh>
    <rPh sb="14" eb="16">
      <t>ノウギョウ</t>
    </rPh>
    <rPh sb="16" eb="18">
      <t>ノウソン</t>
    </rPh>
    <rPh sb="22" eb="24">
      <t>ネンド</t>
    </rPh>
    <phoneticPr fontId="3"/>
  </si>
  <si>
    <t>B3116</t>
  </si>
  <si>
    <t>公共事業等債　（都道府県営・農業農村）　30年度同意等額（継続事業分に限る）</t>
    <rPh sb="8" eb="12">
      <t>トドウフケン</t>
    </rPh>
    <rPh sb="12" eb="13">
      <t>エイ</t>
    </rPh>
    <rPh sb="14" eb="16">
      <t>ノウギョウ</t>
    </rPh>
    <rPh sb="16" eb="18">
      <t>ノウソン</t>
    </rPh>
    <rPh sb="22" eb="24">
      <t>ネンド</t>
    </rPh>
    <phoneticPr fontId="3"/>
  </si>
  <si>
    <t>B3805</t>
  </si>
  <si>
    <t>公共事業等債　（都道府県営・農業農村）　R元年度同意等額（継続事業分に限る）</t>
    <rPh sb="8" eb="12">
      <t>トドウフケン</t>
    </rPh>
    <rPh sb="12" eb="13">
      <t>エイ</t>
    </rPh>
    <rPh sb="14" eb="16">
      <t>ノウギョウ</t>
    </rPh>
    <rPh sb="16" eb="18">
      <t>ノウソン</t>
    </rPh>
    <rPh sb="22" eb="24">
      <t>ネンド</t>
    </rPh>
    <phoneticPr fontId="3"/>
  </si>
  <si>
    <t>B5099</t>
  </si>
  <si>
    <t>公共事業等債　（都道府県営・農業農村）　R2年度同意等額（継続事業分に限る）</t>
    <rPh sb="8" eb="12">
      <t>トドウフケン</t>
    </rPh>
    <rPh sb="12" eb="13">
      <t>エイ</t>
    </rPh>
    <rPh sb="14" eb="16">
      <t>ノウギョウ</t>
    </rPh>
    <rPh sb="16" eb="18">
      <t>ノウソン</t>
    </rPh>
    <rPh sb="22" eb="24">
      <t>ネンド</t>
    </rPh>
    <phoneticPr fontId="3"/>
  </si>
  <si>
    <t>B5415</t>
  </si>
  <si>
    <t>公共事業等債　（都道府県営・農業農村）　R3年度同意等額（継続事業分に限る）</t>
    <rPh sb="8" eb="12">
      <t>トドウフケン</t>
    </rPh>
    <rPh sb="12" eb="13">
      <t>エイ</t>
    </rPh>
    <rPh sb="14" eb="16">
      <t>ノウギョウ</t>
    </rPh>
    <rPh sb="16" eb="18">
      <t>ノウソン</t>
    </rPh>
    <rPh sb="22" eb="24">
      <t>ネンド</t>
    </rPh>
    <phoneticPr fontId="3"/>
  </si>
  <si>
    <t>B5697</t>
  </si>
  <si>
    <t>公共事業等債  （都道府県営・農業農村）　R4年度同意等額（継続事業分に限る）</t>
    <rPh sb="0" eb="2">
      <t>コウキョウ</t>
    </rPh>
    <rPh sb="2" eb="5">
      <t>ジギョウトウ</t>
    </rPh>
    <rPh sb="5" eb="6">
      <t>サイ</t>
    </rPh>
    <rPh sb="12" eb="14">
      <t>ケンエイ</t>
    </rPh>
    <rPh sb="15" eb="17">
      <t>ノウギョウ</t>
    </rPh>
    <rPh sb="17" eb="19">
      <t>ノウソン</t>
    </rPh>
    <rPh sb="23" eb="25">
      <t>ネンド</t>
    </rPh>
    <rPh sb="25" eb="27">
      <t>ドウイ</t>
    </rPh>
    <rPh sb="27" eb="29">
      <t>トウガク</t>
    </rPh>
    <rPh sb="30" eb="32">
      <t>ケイゾク</t>
    </rPh>
    <rPh sb="32" eb="34">
      <t>ジギョウ</t>
    </rPh>
    <rPh sb="34" eb="35">
      <t>ブン</t>
    </rPh>
    <rPh sb="36" eb="37">
      <t>カギ</t>
    </rPh>
    <phoneticPr fontId="0"/>
  </si>
  <si>
    <t>B5962</t>
  </si>
  <si>
    <t>公共事業等債  （都道府県営・農業農村）　R5年度同意等額（継続事業分に限る）</t>
    <rPh sb="0" eb="2">
      <t>コウキョウ</t>
    </rPh>
    <rPh sb="2" eb="5">
      <t>ジギョウトウ</t>
    </rPh>
    <rPh sb="5" eb="6">
      <t>サイ</t>
    </rPh>
    <rPh sb="12" eb="14">
      <t>ケンエイ</t>
    </rPh>
    <rPh sb="15" eb="17">
      <t>ノウギョウ</t>
    </rPh>
    <rPh sb="17" eb="19">
      <t>ノウソン</t>
    </rPh>
    <rPh sb="23" eb="25">
      <t>ネンド</t>
    </rPh>
    <rPh sb="25" eb="27">
      <t>ドウイ</t>
    </rPh>
    <rPh sb="27" eb="29">
      <t>トウガク</t>
    </rPh>
    <rPh sb="30" eb="32">
      <t>ケイゾク</t>
    </rPh>
    <rPh sb="32" eb="34">
      <t>ジギョウ</t>
    </rPh>
    <rPh sb="34" eb="35">
      <t>ブン</t>
    </rPh>
    <rPh sb="36" eb="37">
      <t>カギ</t>
    </rPh>
    <phoneticPr fontId="0"/>
  </si>
  <si>
    <t>公共事業等債  （都道府県営・農業農村）　R6年度同意等額（継続事業分に限る）</t>
  </si>
  <si>
    <t>B9659</t>
    <phoneticPr fontId="3"/>
  </si>
  <si>
    <t>一般公共事業債　（都道府県営・災害関連）　22年度同意等額（継続事業分に限る）</t>
    <rPh sb="0" eb="2">
      <t>イッパン</t>
    </rPh>
    <rPh sb="2" eb="4">
      <t>コウキョウ</t>
    </rPh>
    <rPh sb="4" eb="7">
      <t>ジギョウサイ</t>
    </rPh>
    <rPh sb="9" eb="13">
      <t>トドウフケン</t>
    </rPh>
    <rPh sb="13" eb="14">
      <t>エイ</t>
    </rPh>
    <rPh sb="15" eb="17">
      <t>サイガイ</t>
    </rPh>
    <rPh sb="17" eb="19">
      <t>カンレン</t>
    </rPh>
    <rPh sb="23" eb="25">
      <t>ネンド</t>
    </rPh>
    <phoneticPr fontId="3"/>
  </si>
  <si>
    <t>B9969</t>
    <phoneticPr fontId="3"/>
  </si>
  <si>
    <t>公共事業等債　（都道府県営・災害関連）　23年度同意等額（継続事業分に限る）</t>
    <rPh sb="8" eb="12">
      <t>トドウフケン</t>
    </rPh>
    <rPh sb="12" eb="13">
      <t>エイ</t>
    </rPh>
    <rPh sb="14" eb="16">
      <t>サイガイ</t>
    </rPh>
    <rPh sb="16" eb="18">
      <t>カンレン</t>
    </rPh>
    <rPh sb="22" eb="24">
      <t>ネンド</t>
    </rPh>
    <phoneticPr fontId="3"/>
  </si>
  <si>
    <t>B0580</t>
    <phoneticPr fontId="3"/>
  </si>
  <si>
    <t>公共事業等債　（都道府県営・災害関連）　24年度同意等額（継続事業分に限る）</t>
    <rPh sb="8" eb="12">
      <t>トドウフケン</t>
    </rPh>
    <rPh sb="12" eb="13">
      <t>エイ</t>
    </rPh>
    <rPh sb="14" eb="16">
      <t>サイガイ</t>
    </rPh>
    <rPh sb="16" eb="18">
      <t>カンレン</t>
    </rPh>
    <rPh sb="22" eb="24">
      <t>ネンド</t>
    </rPh>
    <phoneticPr fontId="3"/>
  </si>
  <si>
    <t>B0788</t>
    <phoneticPr fontId="3"/>
  </si>
  <si>
    <t>公共事業等債　（都道府県営・災害関連）　25年度同意等額（継続事業分に限る）</t>
    <rPh sb="8" eb="12">
      <t>トドウフケン</t>
    </rPh>
    <rPh sb="12" eb="13">
      <t>エイ</t>
    </rPh>
    <rPh sb="14" eb="16">
      <t>サイガイ</t>
    </rPh>
    <rPh sb="16" eb="18">
      <t>カンレン</t>
    </rPh>
    <rPh sb="22" eb="24">
      <t>ネンド</t>
    </rPh>
    <phoneticPr fontId="3"/>
  </si>
  <si>
    <t>B1791</t>
    <phoneticPr fontId="3"/>
  </si>
  <si>
    <t>公共事業等債　（都道府県営・災害関連）　26年度同意等額（継続事業分に限る）</t>
    <rPh sb="8" eb="12">
      <t>トドウフケン</t>
    </rPh>
    <rPh sb="12" eb="13">
      <t>エイ</t>
    </rPh>
    <rPh sb="14" eb="16">
      <t>サイガイ</t>
    </rPh>
    <rPh sb="16" eb="18">
      <t>カンレン</t>
    </rPh>
    <rPh sb="22" eb="24">
      <t>ネンド</t>
    </rPh>
    <phoneticPr fontId="3"/>
  </si>
  <si>
    <t>B2287</t>
    <phoneticPr fontId="3"/>
  </si>
  <si>
    <t>公共事業等債　（都道府県営・災害関連）　27年度同意等額（継続事業分に限る）</t>
    <rPh sb="8" eb="12">
      <t>トドウフケン</t>
    </rPh>
    <rPh sb="12" eb="13">
      <t>エイ</t>
    </rPh>
    <rPh sb="14" eb="16">
      <t>サイガイ</t>
    </rPh>
    <rPh sb="16" eb="18">
      <t>カンレン</t>
    </rPh>
    <rPh sb="22" eb="24">
      <t>ネンド</t>
    </rPh>
    <phoneticPr fontId="3"/>
  </si>
  <si>
    <t>B2635</t>
    <phoneticPr fontId="3"/>
  </si>
  <si>
    <t>公共事業等債　（都道府県営・災害関連）　28年度同意等額（継続事業分に限る）</t>
    <rPh sb="8" eb="12">
      <t>トドウフケン</t>
    </rPh>
    <rPh sb="12" eb="13">
      <t>エイ</t>
    </rPh>
    <rPh sb="14" eb="16">
      <t>サイガイ</t>
    </rPh>
    <rPh sb="16" eb="18">
      <t>カンレン</t>
    </rPh>
    <rPh sb="22" eb="24">
      <t>ネンド</t>
    </rPh>
    <phoneticPr fontId="3"/>
  </si>
  <si>
    <t>B2876</t>
    <phoneticPr fontId="3"/>
  </si>
  <si>
    <t>公共事業等債　（都道府県営・災害関連）　29年度同意等額（継続事業分に限る）</t>
    <rPh sb="8" eb="12">
      <t>トドウフケン</t>
    </rPh>
    <rPh sb="12" eb="13">
      <t>エイ</t>
    </rPh>
    <rPh sb="14" eb="16">
      <t>サイガイ</t>
    </rPh>
    <rPh sb="16" eb="18">
      <t>カンレン</t>
    </rPh>
    <rPh sb="22" eb="24">
      <t>ネンド</t>
    </rPh>
    <phoneticPr fontId="3"/>
  </si>
  <si>
    <t>B3117</t>
  </si>
  <si>
    <t>公共事業等債　（都道府県営・災害関連）　30年度同意等額（継続事業分に限る）</t>
    <rPh sb="8" eb="12">
      <t>トドウフケン</t>
    </rPh>
    <rPh sb="12" eb="13">
      <t>エイ</t>
    </rPh>
    <rPh sb="14" eb="16">
      <t>サイガイ</t>
    </rPh>
    <rPh sb="16" eb="18">
      <t>カンレン</t>
    </rPh>
    <rPh sb="22" eb="24">
      <t>ネンド</t>
    </rPh>
    <phoneticPr fontId="3"/>
  </si>
  <si>
    <t>B3806</t>
  </si>
  <si>
    <t>公共事業等債　（都道府県営・災害関連）　R元年度同意等額（継続事業分に限る）</t>
    <rPh sb="8" eb="12">
      <t>トドウフケン</t>
    </rPh>
    <rPh sb="12" eb="13">
      <t>エイ</t>
    </rPh>
    <rPh sb="14" eb="16">
      <t>サイガイ</t>
    </rPh>
    <rPh sb="16" eb="18">
      <t>カンレン</t>
    </rPh>
    <rPh sb="22" eb="24">
      <t>ネンド</t>
    </rPh>
    <phoneticPr fontId="3"/>
  </si>
  <si>
    <t>B5100</t>
  </si>
  <si>
    <t>公共事業等債　（都道府県営・災害関連）　R2年度同意等額（継続事業分に限る）</t>
    <rPh sb="8" eb="12">
      <t>トドウフケン</t>
    </rPh>
    <rPh sb="12" eb="13">
      <t>エイ</t>
    </rPh>
    <rPh sb="14" eb="16">
      <t>サイガイ</t>
    </rPh>
    <rPh sb="16" eb="18">
      <t>カンレン</t>
    </rPh>
    <rPh sb="22" eb="24">
      <t>ネンド</t>
    </rPh>
    <phoneticPr fontId="3"/>
  </si>
  <si>
    <t>B5416</t>
  </si>
  <si>
    <t>公共事業等債　（都道府県営・災害関連）　R3年度同意等額（継続事業分又は防災重点農業用ため池緊急整備事業分に限る）</t>
    <rPh sb="22" eb="24">
      <t>ネンド</t>
    </rPh>
    <phoneticPr fontId="3"/>
  </si>
  <si>
    <t>B5698</t>
  </si>
  <si>
    <t>公共事業等債  （都道府県営・災害関連）　R4年度同意等額（継続事業分又は防災重点農業用ため池緊急整備事業分に限る）</t>
    <rPh sb="0" eb="1">
      <t>コウキョウ</t>
    </rPh>
    <rPh sb="1" eb="4">
      <t>ジギョウトウ</t>
    </rPh>
    <rPh sb="4" eb="5">
      <t>サイ</t>
    </rPh>
    <rPh sb="11" eb="13">
      <t>ケンエイ</t>
    </rPh>
    <rPh sb="14" eb="16">
      <t>サイガイ</t>
    </rPh>
    <rPh sb="16" eb="18">
      <t>カンレン</t>
    </rPh>
    <rPh sb="23" eb="25">
      <t>ネンド</t>
    </rPh>
    <rPh sb="26" eb="28">
      <t>トウガク</t>
    </rPh>
    <rPh sb="29" eb="31">
      <t>ケイゾク</t>
    </rPh>
    <rPh sb="31" eb="33">
      <t>ジギョウ</t>
    </rPh>
    <rPh sb="33" eb="34">
      <t>ブン</t>
    </rPh>
    <rPh sb="35" eb="36">
      <t>マタ</t>
    </rPh>
    <rPh sb="37" eb="39">
      <t>ボウサイ</t>
    </rPh>
    <rPh sb="39" eb="41">
      <t>ジュウテン</t>
    </rPh>
    <rPh sb="41" eb="44">
      <t>ノウギョウヨウ</t>
    </rPh>
    <rPh sb="46" eb="47">
      <t>イケ</t>
    </rPh>
    <rPh sb="47" eb="49">
      <t>キンキュウ</t>
    </rPh>
    <rPh sb="49" eb="51">
      <t>セイビ</t>
    </rPh>
    <rPh sb="51" eb="53">
      <t>ジギョウ</t>
    </rPh>
    <rPh sb="53" eb="54">
      <t>ブン</t>
    </rPh>
    <rPh sb="54" eb="55">
      <t>カギ</t>
    </rPh>
    <phoneticPr fontId="8"/>
  </si>
  <si>
    <t>B5963</t>
  </si>
  <si>
    <t>公共事業等債  （都道府県営・災害関連）　R5年度同意等額（継続事業分又は防災重点農業用ため池緊急整備事業分に限る）</t>
    <rPh sb="0" eb="1">
      <t>コウキョウ</t>
    </rPh>
    <rPh sb="1" eb="4">
      <t>ジギョウトウ</t>
    </rPh>
    <rPh sb="4" eb="5">
      <t>サイ</t>
    </rPh>
    <rPh sb="11" eb="13">
      <t>ケンエイ</t>
    </rPh>
    <rPh sb="14" eb="16">
      <t>サイガイ</t>
    </rPh>
    <rPh sb="16" eb="18">
      <t>カンレン</t>
    </rPh>
    <rPh sb="23" eb="25">
      <t>ネンド</t>
    </rPh>
    <rPh sb="26" eb="28">
      <t>トウガク</t>
    </rPh>
    <rPh sb="29" eb="31">
      <t>ケイゾク</t>
    </rPh>
    <rPh sb="31" eb="33">
      <t>ジギョウ</t>
    </rPh>
    <rPh sb="33" eb="34">
      <t>ブン</t>
    </rPh>
    <rPh sb="35" eb="36">
      <t>マタ</t>
    </rPh>
    <rPh sb="37" eb="39">
      <t>ボウサイ</t>
    </rPh>
    <rPh sb="39" eb="41">
      <t>ジュウテン</t>
    </rPh>
    <rPh sb="41" eb="44">
      <t>ノウギョウヨウ</t>
    </rPh>
    <rPh sb="46" eb="47">
      <t>イケ</t>
    </rPh>
    <rPh sb="47" eb="49">
      <t>キンキュウ</t>
    </rPh>
    <rPh sb="49" eb="51">
      <t>セイビ</t>
    </rPh>
    <rPh sb="51" eb="53">
      <t>ジギョウ</t>
    </rPh>
    <rPh sb="53" eb="54">
      <t>ブン</t>
    </rPh>
    <rPh sb="54" eb="55">
      <t>カギ</t>
    </rPh>
    <phoneticPr fontId="8"/>
  </si>
  <si>
    <t>公共事業等債  （都道府県営・災害関連）　R6年度同意等額（継続事業分又は防災重点農業用ため池緊急整備事業分に限る）</t>
  </si>
  <si>
    <t>B9660</t>
    <phoneticPr fontId="3"/>
  </si>
  <si>
    <t>一般公共事業債　（国営・農業農村）　22年度同意等額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</si>
  <si>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B9970</t>
    <phoneticPr fontId="3"/>
  </si>
  <si>
    <t>公共事業等債　（国営・農業農村）　23年度同意等額</t>
    <rPh sb="8" eb="10">
      <t>コクエイ</t>
    </rPh>
    <rPh sb="11" eb="13">
      <t>ノウギョウ</t>
    </rPh>
    <rPh sb="13" eb="15">
      <t>ノウソン</t>
    </rPh>
    <rPh sb="19" eb="21">
      <t>ネンド</t>
    </rPh>
    <rPh sb="21" eb="23">
      <t>ドウイ</t>
    </rPh>
    <rPh sb="23" eb="25">
      <t>トウガク</t>
    </rPh>
    <phoneticPr fontId="3"/>
  </si>
  <si>
    <t>B0581</t>
    <phoneticPr fontId="3"/>
  </si>
  <si>
    <t>公共事業等債　（国営・農業農村）　24年度同意等額</t>
    <rPh sb="8" eb="10">
      <t>コクエイ</t>
    </rPh>
    <rPh sb="11" eb="13">
      <t>ノウギョウ</t>
    </rPh>
    <rPh sb="13" eb="15">
      <t>ノウソン</t>
    </rPh>
    <rPh sb="19" eb="21">
      <t>ネンド</t>
    </rPh>
    <rPh sb="21" eb="23">
      <t>ドウイ</t>
    </rPh>
    <rPh sb="23" eb="25">
      <t>トウガク</t>
    </rPh>
    <phoneticPr fontId="3"/>
  </si>
  <si>
    <t>B0789</t>
    <phoneticPr fontId="3"/>
  </si>
  <si>
    <t>公共事業等債　（国営・農業農村）　25年度同意等額</t>
    <rPh sb="8" eb="10">
      <t>コクエイ</t>
    </rPh>
    <rPh sb="11" eb="13">
      <t>ノウギョウ</t>
    </rPh>
    <rPh sb="13" eb="15">
      <t>ノウソン</t>
    </rPh>
    <rPh sb="19" eb="21">
      <t>ネンド</t>
    </rPh>
    <rPh sb="21" eb="23">
      <t>ドウイ</t>
    </rPh>
    <rPh sb="23" eb="25">
      <t>トウガク</t>
    </rPh>
    <phoneticPr fontId="3"/>
  </si>
  <si>
    <t>B1792</t>
    <phoneticPr fontId="3"/>
  </si>
  <si>
    <t>公共事業等債　（国営・農業農村）　26年度同意等額</t>
    <rPh sb="8" eb="10">
      <t>コクエイ</t>
    </rPh>
    <rPh sb="11" eb="13">
      <t>ノウギョウ</t>
    </rPh>
    <rPh sb="13" eb="15">
      <t>ノウソン</t>
    </rPh>
    <rPh sb="19" eb="21">
      <t>ネンド</t>
    </rPh>
    <rPh sb="21" eb="23">
      <t>ドウイ</t>
    </rPh>
    <rPh sb="23" eb="25">
      <t>トウガク</t>
    </rPh>
    <phoneticPr fontId="3"/>
  </si>
  <si>
    <t>B2288</t>
    <phoneticPr fontId="3"/>
  </si>
  <si>
    <t>公共事業等債　（国営・農業農村）　27年度同意等額</t>
    <rPh sb="8" eb="10">
      <t>コクエイ</t>
    </rPh>
    <rPh sb="11" eb="13">
      <t>ノウギョウ</t>
    </rPh>
    <rPh sb="13" eb="15">
      <t>ノウソン</t>
    </rPh>
    <rPh sb="19" eb="21">
      <t>ネンド</t>
    </rPh>
    <rPh sb="21" eb="23">
      <t>ドウイ</t>
    </rPh>
    <rPh sb="23" eb="25">
      <t>トウガク</t>
    </rPh>
    <phoneticPr fontId="3"/>
  </si>
  <si>
    <t>B2636</t>
    <phoneticPr fontId="3"/>
  </si>
  <si>
    <t>公共事業等債　（国営・農業農村）　28年度同意等額</t>
    <rPh sb="8" eb="10">
      <t>コクエイ</t>
    </rPh>
    <rPh sb="11" eb="13">
      <t>ノウギョウ</t>
    </rPh>
    <rPh sb="13" eb="15">
      <t>ノウソン</t>
    </rPh>
    <rPh sb="19" eb="21">
      <t>ネンド</t>
    </rPh>
    <rPh sb="21" eb="23">
      <t>ドウイ</t>
    </rPh>
    <rPh sb="23" eb="25">
      <t>トウガク</t>
    </rPh>
    <phoneticPr fontId="3"/>
  </si>
  <si>
    <t>B2877</t>
    <phoneticPr fontId="3"/>
  </si>
  <si>
    <t>公共事業等債　（国営・農業農村）　29年度同意等額</t>
    <rPh sb="8" eb="10">
      <t>コクエイ</t>
    </rPh>
    <rPh sb="11" eb="13">
      <t>ノウギョウ</t>
    </rPh>
    <rPh sb="13" eb="15">
      <t>ノウソン</t>
    </rPh>
    <rPh sb="19" eb="21">
      <t>ネンド</t>
    </rPh>
    <rPh sb="21" eb="23">
      <t>ドウイ</t>
    </rPh>
    <rPh sb="23" eb="25">
      <t>トウガク</t>
    </rPh>
    <phoneticPr fontId="3"/>
  </si>
  <si>
    <t>B3118</t>
  </si>
  <si>
    <t>公共事業等債　（国営・農業農村）　30年度同意等額</t>
    <rPh sb="8" eb="10">
      <t>コクエイ</t>
    </rPh>
    <rPh sb="11" eb="13">
      <t>ノウギョウ</t>
    </rPh>
    <rPh sb="13" eb="15">
      <t>ノウソン</t>
    </rPh>
    <rPh sb="19" eb="21">
      <t>ネンド</t>
    </rPh>
    <rPh sb="21" eb="23">
      <t>ドウイ</t>
    </rPh>
    <rPh sb="23" eb="25">
      <t>トウガク</t>
    </rPh>
    <phoneticPr fontId="3"/>
  </si>
  <si>
    <t>B3807</t>
  </si>
  <si>
    <t>公共事業等債　（国営・農業農村）　R元年度同意等額</t>
    <rPh sb="8" eb="10">
      <t>コクエイ</t>
    </rPh>
    <rPh sb="11" eb="13">
      <t>ノウギョウ</t>
    </rPh>
    <rPh sb="13" eb="15">
      <t>ノウソン</t>
    </rPh>
    <rPh sb="19" eb="21">
      <t>ネンド</t>
    </rPh>
    <rPh sb="21" eb="23">
      <t>ドウイ</t>
    </rPh>
    <rPh sb="23" eb="25">
      <t>トウガク</t>
    </rPh>
    <phoneticPr fontId="3"/>
  </si>
  <si>
    <t>B5101</t>
  </si>
  <si>
    <t>公共事業等債　（国営・農業農村）　R2年度同意等額</t>
    <rPh sb="8" eb="10">
      <t>コクエイ</t>
    </rPh>
    <rPh sb="11" eb="13">
      <t>ノウギョウ</t>
    </rPh>
    <rPh sb="13" eb="15">
      <t>ノウソン</t>
    </rPh>
    <rPh sb="19" eb="21">
      <t>ネンド</t>
    </rPh>
    <rPh sb="21" eb="23">
      <t>ドウイ</t>
    </rPh>
    <rPh sb="23" eb="25">
      <t>トウガク</t>
    </rPh>
    <phoneticPr fontId="3"/>
  </si>
  <si>
    <t>B5417</t>
  </si>
  <si>
    <t>公共事業等債　（国営・農業農村）　R3年度同意等額</t>
    <rPh sb="8" eb="10">
      <t>コクエイ</t>
    </rPh>
    <rPh sb="11" eb="13">
      <t>ノウギョウ</t>
    </rPh>
    <rPh sb="13" eb="15">
      <t>ノウソン</t>
    </rPh>
    <rPh sb="19" eb="21">
      <t>ネンド</t>
    </rPh>
    <rPh sb="21" eb="23">
      <t>ドウイ</t>
    </rPh>
    <rPh sb="23" eb="25">
      <t>トウガク</t>
    </rPh>
    <phoneticPr fontId="3"/>
  </si>
  <si>
    <t>B5699</t>
  </si>
  <si>
    <t>公共事業等債  （国営・農業農村）　R4年度同意等額</t>
    <rPh sb="0" eb="1">
      <t>コウキョウ</t>
    </rPh>
    <rPh sb="1" eb="4">
      <t>ジギョウトウ</t>
    </rPh>
    <rPh sb="20" eb="22">
      <t>ネンド</t>
    </rPh>
    <rPh sb="23" eb="24">
      <t>トウ</t>
    </rPh>
    <phoneticPr fontId="0"/>
  </si>
  <si>
    <t>B5964</t>
  </si>
  <si>
    <t>公共事業等債  （国営・農業農村）　R5年度同意等額</t>
    <rPh sb="0" eb="1">
      <t>コウキョウ</t>
    </rPh>
    <rPh sb="1" eb="4">
      <t>ジギョウトウ</t>
    </rPh>
    <rPh sb="20" eb="22">
      <t>ネンド</t>
    </rPh>
    <rPh sb="23" eb="24">
      <t>トウ</t>
    </rPh>
    <phoneticPr fontId="0"/>
  </si>
  <si>
    <t>公共事業等債  （国営・農業農村）　R6年度同意等額</t>
  </si>
  <si>
    <t>B9661</t>
    <phoneticPr fontId="3"/>
  </si>
  <si>
    <t>一般公共事業債　（国営・災害関連）　22年度同意等額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</si>
  <si>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B9971</t>
    <phoneticPr fontId="3"/>
  </si>
  <si>
    <t>公共事業等債　（国営・災害関連）　23年度同意等額</t>
    <rPh sb="8" eb="10">
      <t>コクエイ</t>
    </rPh>
    <rPh sb="11" eb="13">
      <t>サイガイ</t>
    </rPh>
    <rPh sb="13" eb="15">
      <t>カンレン</t>
    </rPh>
    <rPh sb="19" eb="21">
      <t>ネンド</t>
    </rPh>
    <rPh sb="21" eb="23">
      <t>ドウイ</t>
    </rPh>
    <rPh sb="23" eb="25">
      <t>トウガク</t>
    </rPh>
    <phoneticPr fontId="3"/>
  </si>
  <si>
    <t>B0582</t>
    <phoneticPr fontId="3"/>
  </si>
  <si>
    <t>公共事業等債　（国営・災害関連）　24年度同意等額</t>
    <rPh sb="8" eb="10">
      <t>コクエイ</t>
    </rPh>
    <rPh sb="11" eb="13">
      <t>サイガイ</t>
    </rPh>
    <rPh sb="13" eb="15">
      <t>カンレン</t>
    </rPh>
    <rPh sb="19" eb="21">
      <t>ネンド</t>
    </rPh>
    <rPh sb="21" eb="23">
      <t>ドウイ</t>
    </rPh>
    <rPh sb="23" eb="25">
      <t>トウガク</t>
    </rPh>
    <phoneticPr fontId="3"/>
  </si>
  <si>
    <t>B0790</t>
    <phoneticPr fontId="3"/>
  </si>
  <si>
    <t>公共事業等債　（国営・災害関連）　25年度同意等額</t>
    <rPh sb="8" eb="10">
      <t>コクエイ</t>
    </rPh>
    <rPh sb="11" eb="13">
      <t>サイガイ</t>
    </rPh>
    <rPh sb="13" eb="15">
      <t>カンレン</t>
    </rPh>
    <rPh sb="19" eb="21">
      <t>ネンド</t>
    </rPh>
    <rPh sb="21" eb="23">
      <t>ドウイ</t>
    </rPh>
    <rPh sb="23" eb="25">
      <t>トウガク</t>
    </rPh>
    <phoneticPr fontId="3"/>
  </si>
  <si>
    <t>B1793</t>
    <phoneticPr fontId="3"/>
  </si>
  <si>
    <t>公共事業等債　（国営・災害関連）　26年度同意等額</t>
    <rPh sb="8" eb="10">
      <t>コクエイ</t>
    </rPh>
    <rPh sb="11" eb="13">
      <t>サイガイ</t>
    </rPh>
    <rPh sb="13" eb="15">
      <t>カンレン</t>
    </rPh>
    <rPh sb="19" eb="21">
      <t>ネンド</t>
    </rPh>
    <rPh sb="21" eb="23">
      <t>ドウイ</t>
    </rPh>
    <rPh sb="23" eb="25">
      <t>トウガク</t>
    </rPh>
    <phoneticPr fontId="3"/>
  </si>
  <si>
    <t>B2289</t>
    <phoneticPr fontId="3"/>
  </si>
  <si>
    <t>公共事業等債　（国営・災害関連）　27年度同意等額</t>
    <rPh sb="8" eb="10">
      <t>コクエイ</t>
    </rPh>
    <rPh sb="11" eb="13">
      <t>サイガイ</t>
    </rPh>
    <rPh sb="13" eb="15">
      <t>カンレン</t>
    </rPh>
    <rPh sb="19" eb="21">
      <t>ネンド</t>
    </rPh>
    <rPh sb="21" eb="23">
      <t>ドウイ</t>
    </rPh>
    <rPh sb="23" eb="25">
      <t>トウガク</t>
    </rPh>
    <phoneticPr fontId="3"/>
  </si>
  <si>
    <t>B2637</t>
    <phoneticPr fontId="3"/>
  </si>
  <si>
    <t>公共事業等債　（国営・災害関連）　28年度同意等額</t>
    <rPh sb="8" eb="10">
      <t>コクエイ</t>
    </rPh>
    <rPh sb="11" eb="13">
      <t>サイガイ</t>
    </rPh>
    <rPh sb="13" eb="15">
      <t>カンレン</t>
    </rPh>
    <rPh sb="19" eb="21">
      <t>ネンド</t>
    </rPh>
    <rPh sb="21" eb="23">
      <t>ドウイ</t>
    </rPh>
    <rPh sb="23" eb="25">
      <t>トウガク</t>
    </rPh>
    <phoneticPr fontId="3"/>
  </si>
  <si>
    <t>B2878</t>
    <phoneticPr fontId="3"/>
  </si>
  <si>
    <t>公共事業等債　（国営・災害関連）　29年度同意等額</t>
    <rPh sb="8" eb="10">
      <t>コクエイ</t>
    </rPh>
    <rPh sb="11" eb="13">
      <t>サイガイ</t>
    </rPh>
    <rPh sb="13" eb="15">
      <t>カンレン</t>
    </rPh>
    <rPh sb="19" eb="21">
      <t>ネンド</t>
    </rPh>
    <rPh sb="21" eb="23">
      <t>ドウイ</t>
    </rPh>
    <rPh sb="23" eb="25">
      <t>トウガク</t>
    </rPh>
    <phoneticPr fontId="3"/>
  </si>
  <si>
    <t>B3119</t>
  </si>
  <si>
    <t>公共事業等債　（国営・災害関連）　30年度同意等額</t>
    <rPh sb="8" eb="10">
      <t>コクエイ</t>
    </rPh>
    <rPh sb="11" eb="13">
      <t>サイガイ</t>
    </rPh>
    <rPh sb="13" eb="15">
      <t>カンレン</t>
    </rPh>
    <rPh sb="19" eb="21">
      <t>ネンド</t>
    </rPh>
    <rPh sb="21" eb="23">
      <t>ドウイ</t>
    </rPh>
    <rPh sb="23" eb="25">
      <t>トウガク</t>
    </rPh>
    <phoneticPr fontId="3"/>
  </si>
  <si>
    <t>B3808</t>
  </si>
  <si>
    <t>公共事業等債　（国営・災害関連）　R元年度同意等額</t>
    <rPh sb="8" eb="10">
      <t>コクエイ</t>
    </rPh>
    <rPh sb="11" eb="13">
      <t>サイガイ</t>
    </rPh>
    <rPh sb="13" eb="15">
      <t>カンレン</t>
    </rPh>
    <rPh sb="19" eb="21">
      <t>ネンド</t>
    </rPh>
    <rPh sb="21" eb="23">
      <t>ドウイ</t>
    </rPh>
    <rPh sb="23" eb="25">
      <t>トウガク</t>
    </rPh>
    <phoneticPr fontId="3"/>
  </si>
  <si>
    <t>B5102</t>
  </si>
  <si>
    <t>公共事業等債　（国営・災害関連）　R2年度同意等額</t>
    <rPh sb="8" eb="10">
      <t>コクエイ</t>
    </rPh>
    <rPh sb="11" eb="13">
      <t>サイガイ</t>
    </rPh>
    <rPh sb="13" eb="15">
      <t>カンレン</t>
    </rPh>
    <rPh sb="19" eb="21">
      <t>ネンド</t>
    </rPh>
    <rPh sb="21" eb="23">
      <t>ドウイ</t>
    </rPh>
    <rPh sb="23" eb="25">
      <t>トウガク</t>
    </rPh>
    <phoneticPr fontId="3"/>
  </si>
  <si>
    <t>B5418</t>
  </si>
  <si>
    <t>公共事業等債　（国営・災害関連）　R3年度同意等額</t>
    <rPh sb="8" eb="10">
      <t>コクエイ</t>
    </rPh>
    <rPh sb="11" eb="13">
      <t>サイガイ</t>
    </rPh>
    <rPh sb="13" eb="15">
      <t>カンレン</t>
    </rPh>
    <rPh sb="19" eb="21">
      <t>ネンド</t>
    </rPh>
    <rPh sb="21" eb="23">
      <t>ドウイ</t>
    </rPh>
    <rPh sb="23" eb="25">
      <t>トウガク</t>
    </rPh>
    <phoneticPr fontId="3"/>
  </si>
  <si>
    <t>B5700</t>
  </si>
  <si>
    <t>公共事業等債　（国営・災害関連）　R4年度同意等額</t>
    <rPh sb="0" eb="1">
      <t>コウキョウ</t>
    </rPh>
    <rPh sb="1" eb="4">
      <t>ジギョウトウ</t>
    </rPh>
    <rPh sb="4" eb="5">
      <t>サイ</t>
    </rPh>
    <rPh sb="7" eb="9">
      <t>コクエイ</t>
    </rPh>
    <rPh sb="10" eb="12">
      <t>サイガイ</t>
    </rPh>
    <rPh sb="12" eb="14">
      <t>カンレン</t>
    </rPh>
    <rPh sb="19" eb="21">
      <t>ネンド</t>
    </rPh>
    <rPh sb="22" eb="24">
      <t>トウガク</t>
    </rPh>
    <phoneticPr fontId="8"/>
  </si>
  <si>
    <t>B5965</t>
  </si>
  <si>
    <t>公共事業等債　（国営・災害関連）　R5年度同意等額</t>
    <rPh sb="0" eb="1">
      <t>コウキョウ</t>
    </rPh>
    <rPh sb="1" eb="4">
      <t>ジギョウトウ</t>
    </rPh>
    <rPh sb="4" eb="5">
      <t>サイ</t>
    </rPh>
    <rPh sb="7" eb="9">
      <t>コクエイ</t>
    </rPh>
    <rPh sb="10" eb="12">
      <t>サイガイ</t>
    </rPh>
    <rPh sb="12" eb="14">
      <t>カンレン</t>
    </rPh>
    <rPh sb="19" eb="21">
      <t>ネンド</t>
    </rPh>
    <rPh sb="22" eb="24">
      <t>トウガク</t>
    </rPh>
    <phoneticPr fontId="8"/>
  </si>
  <si>
    <t>公共事業等債　（国営・災害関連）　R6年度同意等額</t>
  </si>
  <si>
    <t>B7556</t>
    <phoneticPr fontId="3"/>
  </si>
  <si>
    <t>臨時地方道整備事業債　（ふるさと農道・通常債分）　17年度許可額</t>
    <rPh sb="16" eb="18">
      <t>ノウドウ</t>
    </rPh>
    <rPh sb="27" eb="29">
      <t>ネンド</t>
    </rPh>
    <phoneticPr fontId="3"/>
  </si>
  <si>
    <t>B7864</t>
    <phoneticPr fontId="3"/>
  </si>
  <si>
    <t>臨時地方道整備事業債　（ふるさと農道・通常債分）　18年度同意等額</t>
    <rPh sb="16" eb="18">
      <t>ノウドウ</t>
    </rPh>
    <rPh sb="27" eb="29">
      <t>ネンド</t>
    </rPh>
    <rPh sb="29" eb="31">
      <t>ドウイ</t>
    </rPh>
    <rPh sb="31" eb="33">
      <t>トウガク</t>
    </rPh>
    <phoneticPr fontId="3"/>
  </si>
  <si>
    <t>B8501</t>
    <phoneticPr fontId="3"/>
  </si>
  <si>
    <t>臨時地方道整備事業債　（ふるさと農道・通常債分）　19年度同意等額</t>
    <rPh sb="16" eb="18">
      <t>ノウドウ</t>
    </rPh>
    <rPh sb="27" eb="29">
      <t>ネンド</t>
    </rPh>
    <rPh sb="29" eb="31">
      <t>ドウイ</t>
    </rPh>
    <rPh sb="31" eb="33">
      <t>トウガク</t>
    </rPh>
    <phoneticPr fontId="3"/>
  </si>
  <si>
    <t>B8942</t>
    <phoneticPr fontId="3"/>
  </si>
  <si>
    <t>臨時地方道整備事業債　（ふるさと農道・通常債分）　20年度同意等額</t>
    <rPh sb="16" eb="18">
      <t>ノウドウ</t>
    </rPh>
    <rPh sb="27" eb="29">
      <t>ネンド</t>
    </rPh>
    <rPh sb="29" eb="31">
      <t>ドウイ</t>
    </rPh>
    <rPh sb="31" eb="33">
      <t>トウガク</t>
    </rPh>
    <phoneticPr fontId="3"/>
  </si>
  <si>
    <t>B9347</t>
    <phoneticPr fontId="3"/>
  </si>
  <si>
    <t>地方道路等整備事業債　（ふるさと農道・通常債分）　21年度同意等額</t>
    <rPh sb="16" eb="18">
      <t>ノウドウ</t>
    </rPh>
    <rPh sb="27" eb="29">
      <t>ネンド</t>
    </rPh>
    <rPh sb="29" eb="31">
      <t>ドウイ</t>
    </rPh>
    <rPh sb="31" eb="33">
      <t>トウガク</t>
    </rPh>
    <phoneticPr fontId="3"/>
  </si>
  <si>
    <t>B9662</t>
    <phoneticPr fontId="3"/>
  </si>
  <si>
    <t>地方道路等整備事業債　（ふるさと農道・通常債分）　22年度同意等額（継続事業分に限る）</t>
    <rPh sb="16" eb="18">
      <t>ノウドウ</t>
    </rPh>
    <rPh sb="27" eb="29">
      <t>ネンド</t>
    </rPh>
    <phoneticPr fontId="3"/>
  </si>
  <si>
    <t>B9972</t>
    <phoneticPr fontId="3"/>
  </si>
  <si>
    <t>地方道路等整備事業債　（ふるさと農道・通常債分）　23年度同意等額（継続事業分に限る）</t>
    <rPh sb="16" eb="18">
      <t>ノウドウ</t>
    </rPh>
    <rPh sb="27" eb="29">
      <t>ネンド</t>
    </rPh>
    <phoneticPr fontId="3"/>
  </si>
  <si>
    <t>B0583</t>
    <phoneticPr fontId="3"/>
  </si>
  <si>
    <t>地方道路等整備事業債　（ふるさと農道・通常債分）　24年度同意等額（継続事業分に限る）</t>
    <rPh sb="16" eb="18">
      <t>ノウドウ</t>
    </rPh>
    <rPh sb="27" eb="29">
      <t>ネンド</t>
    </rPh>
    <phoneticPr fontId="3"/>
  </si>
  <si>
    <t>B7557</t>
    <phoneticPr fontId="3"/>
  </si>
  <si>
    <t>臨時地方道整備事業債　（ふるさと農道・財対債分）　17年度許可額</t>
    <rPh sb="16" eb="18">
      <t>ノウドウ</t>
    </rPh>
    <rPh sb="19" eb="20">
      <t>ザイ</t>
    </rPh>
    <rPh sb="20" eb="21">
      <t>タイ</t>
    </rPh>
    <rPh sb="21" eb="23">
      <t>サイブン</t>
    </rPh>
    <rPh sb="23" eb="24">
      <t>ツウブン</t>
    </rPh>
    <rPh sb="27" eb="29">
      <t>ネンド</t>
    </rPh>
    <phoneticPr fontId="3"/>
  </si>
  <si>
    <t>B7865</t>
    <phoneticPr fontId="3"/>
  </si>
  <si>
    <t>臨時地方道整備事業債　（ふるさと農道・財対債分）　18年度同意等額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</si>
  <si>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B8502</t>
    <phoneticPr fontId="3"/>
  </si>
  <si>
    <t>臨時地方道整備事業債　（ふるさと農道・財対債分）　19年度同意等額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</si>
  <si>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B8943</t>
    <phoneticPr fontId="3"/>
  </si>
  <si>
    <t>臨時地方道整備事業債　（ふるさと農道・財対債分）　20年度同意等額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</si>
  <si>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B9348</t>
    <phoneticPr fontId="3"/>
  </si>
  <si>
    <t>地方道路等整備事業債　（ふるさと農道・財対債分）　21年度同意等額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</si>
  <si>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B9663</t>
    <phoneticPr fontId="3"/>
  </si>
  <si>
    <t>地方道路等整備事業債　（ふるさと農道・財対債分）　22年度同意等額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</si>
  <si>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B9973</t>
    <phoneticPr fontId="3"/>
  </si>
  <si>
    <t>地方道路等整備事業債　（ふるさと農道・財対債分）　23年度同意等額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</si>
  <si>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B0584</t>
    <phoneticPr fontId="3"/>
  </si>
  <si>
    <t>地方道路等整備事業債　（ふるさと農道・財対債分）　24年度同意等額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</si>
  <si>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B3809</t>
  </si>
  <si>
    <t>一般補助施設整備等事業債　（農地耕作条件改善事業）　R元年度同意等額</t>
    <phoneticPr fontId="3"/>
  </si>
  <si>
    <t>B5103</t>
  </si>
  <si>
    <t>一般補助施設整備等事業債　（農地耕作条件改善事業）　R2年度同意等額</t>
    <phoneticPr fontId="3"/>
  </si>
  <si>
    <t>B5419</t>
  </si>
  <si>
    <t>一般補助施設整備等事業債　（農地耕作条件改善事業）　R3年度同意等額</t>
    <phoneticPr fontId="3"/>
  </si>
  <si>
    <t>B5701</t>
  </si>
  <si>
    <t>一般補助施設整備等事業債　（農地耕作条件改善事業）　R4年度同意等額</t>
    <rPh sb="0" eb="2">
      <t>イッパン</t>
    </rPh>
    <rPh sb="2" eb="4">
      <t>ホジョ</t>
    </rPh>
    <rPh sb="4" eb="6">
      <t>シセツ</t>
    </rPh>
    <rPh sb="6" eb="8">
      <t>セイビ</t>
    </rPh>
    <rPh sb="8" eb="9">
      <t>トウ</t>
    </rPh>
    <rPh sb="9" eb="11">
      <t>ジギョウ</t>
    </rPh>
    <rPh sb="11" eb="12">
      <t>サイ</t>
    </rPh>
    <rPh sb="14" eb="16">
      <t>ノウチ</t>
    </rPh>
    <rPh sb="16" eb="18">
      <t>コウサク</t>
    </rPh>
    <rPh sb="18" eb="20">
      <t>ジョウケン</t>
    </rPh>
    <rPh sb="20" eb="22">
      <t>カイゼン</t>
    </rPh>
    <rPh sb="22" eb="24">
      <t>ジギョウ</t>
    </rPh>
    <rPh sb="28" eb="30">
      <t>ネンド</t>
    </rPh>
    <rPh sb="30" eb="32">
      <t>ドウイ</t>
    </rPh>
    <rPh sb="32" eb="33">
      <t>ナド</t>
    </rPh>
    <rPh sb="33" eb="34">
      <t>ガク</t>
    </rPh>
    <phoneticPr fontId="0"/>
  </si>
  <si>
    <t>B5966</t>
  </si>
  <si>
    <t>一般補助施設整備等事業債　（農地耕作条件改善事業）　R5年度同意等額</t>
    <rPh sb="0" eb="2">
      <t>イッパン</t>
    </rPh>
    <rPh sb="2" eb="4">
      <t>ホジョ</t>
    </rPh>
    <rPh sb="4" eb="6">
      <t>シセツ</t>
    </rPh>
    <rPh sb="6" eb="8">
      <t>セイビ</t>
    </rPh>
    <rPh sb="8" eb="9">
      <t>トウ</t>
    </rPh>
    <rPh sb="9" eb="11">
      <t>ジギョウ</t>
    </rPh>
    <rPh sb="11" eb="12">
      <t>サイ</t>
    </rPh>
    <rPh sb="14" eb="16">
      <t>ノウチ</t>
    </rPh>
    <rPh sb="16" eb="18">
      <t>コウサク</t>
    </rPh>
    <rPh sb="18" eb="20">
      <t>ジョウケン</t>
    </rPh>
    <rPh sb="20" eb="22">
      <t>カイゼン</t>
    </rPh>
    <rPh sb="22" eb="24">
      <t>ジギョウ</t>
    </rPh>
    <rPh sb="28" eb="30">
      <t>ネンド</t>
    </rPh>
    <rPh sb="30" eb="32">
      <t>ドウイ</t>
    </rPh>
    <rPh sb="32" eb="33">
      <t>ナド</t>
    </rPh>
    <rPh sb="33" eb="34">
      <t>ガク</t>
    </rPh>
    <phoneticPr fontId="0"/>
  </si>
  <si>
    <t>一般補助施設整備等事業債　（農地耕作条件改善事業）　R6年度同意等額</t>
  </si>
  <si>
    <t>一般補助施設整備等事業債　（畑作等促進整備事業）　R5年度同意等額</t>
  </si>
  <si>
    <t>一般補助施設整備等事業債　（畑作等促進整備事業）　R6年度同意等額</t>
  </si>
  <si>
    <t>B3812</t>
  </si>
  <si>
    <t>一般補助施設整備等事業債　（農業水路等長寿命化・防災減災事業）　R元年度同意等額</t>
    <rPh sb="14" eb="16">
      <t>ノウギョウ</t>
    </rPh>
    <rPh sb="16" eb="18">
      <t>スイロ</t>
    </rPh>
    <rPh sb="18" eb="19">
      <t>トウ</t>
    </rPh>
    <rPh sb="19" eb="23">
      <t>チョウジュミョウカ</t>
    </rPh>
    <rPh sb="24" eb="26">
      <t>ボウサイ</t>
    </rPh>
    <rPh sb="26" eb="28">
      <t>ゲンサイ</t>
    </rPh>
    <phoneticPr fontId="3"/>
  </si>
  <si>
    <t>B5104</t>
  </si>
  <si>
    <t>一般補助施設整備等事業債　（農業水路等長寿命化・防災減災事業）　R2年度同意等額</t>
    <rPh sb="14" eb="16">
      <t>ノウギョウ</t>
    </rPh>
    <rPh sb="16" eb="18">
      <t>スイロ</t>
    </rPh>
    <rPh sb="18" eb="19">
      <t>トウ</t>
    </rPh>
    <rPh sb="19" eb="23">
      <t>チョウジュミョウカ</t>
    </rPh>
    <rPh sb="24" eb="26">
      <t>ボウサイ</t>
    </rPh>
    <rPh sb="26" eb="28">
      <t>ゲンサイ</t>
    </rPh>
    <phoneticPr fontId="3"/>
  </si>
  <si>
    <t>B5420</t>
  </si>
  <si>
    <t>一般補助施設整備等事業債　（農業水路等長寿命化・防災減災事業）　R3年度同意等額</t>
    <rPh sb="14" eb="16">
      <t>ノウギョウ</t>
    </rPh>
    <rPh sb="16" eb="18">
      <t>スイロ</t>
    </rPh>
    <rPh sb="18" eb="19">
      <t>トウ</t>
    </rPh>
    <rPh sb="19" eb="23">
      <t>チョウジュミョウカ</t>
    </rPh>
    <rPh sb="24" eb="26">
      <t>ボウサイ</t>
    </rPh>
    <rPh sb="26" eb="28">
      <t>ゲンサイ</t>
    </rPh>
    <phoneticPr fontId="3"/>
  </si>
  <si>
    <t>B5702</t>
  </si>
  <si>
    <t>一般補助施設整備等事業債　（農業水路等長寿命化・防災減災事業）　R4年度同意等額</t>
    <rPh sb="0" eb="2">
      <t>イッパン</t>
    </rPh>
    <rPh sb="2" eb="4">
      <t>ホジョ</t>
    </rPh>
    <rPh sb="4" eb="6">
      <t>シセツ</t>
    </rPh>
    <rPh sb="6" eb="8">
      <t>セイビ</t>
    </rPh>
    <rPh sb="8" eb="9">
      <t>トウ</t>
    </rPh>
    <rPh sb="9" eb="11">
      <t>ジギョウ</t>
    </rPh>
    <rPh sb="11" eb="12">
      <t>サイ</t>
    </rPh>
    <rPh sb="14" eb="16">
      <t>ノウギョウ</t>
    </rPh>
    <rPh sb="16" eb="18">
      <t>スイロ</t>
    </rPh>
    <rPh sb="18" eb="19">
      <t>トウ</t>
    </rPh>
    <rPh sb="19" eb="22">
      <t>チョウジュミョウ</t>
    </rPh>
    <rPh sb="22" eb="23">
      <t>カ</t>
    </rPh>
    <rPh sb="24" eb="26">
      <t>ボウサイ</t>
    </rPh>
    <rPh sb="26" eb="28">
      <t>ゲンサイ</t>
    </rPh>
    <rPh sb="28" eb="30">
      <t>ジギョウ</t>
    </rPh>
    <rPh sb="34" eb="36">
      <t>ネンド</t>
    </rPh>
    <rPh sb="36" eb="38">
      <t>ドウイ</t>
    </rPh>
    <rPh sb="38" eb="39">
      <t>ナド</t>
    </rPh>
    <rPh sb="39" eb="40">
      <t>ガク</t>
    </rPh>
    <phoneticPr fontId="0"/>
  </si>
  <si>
    <t>B5967</t>
  </si>
  <si>
    <t>一般補助施設整備等事業債　（農業水路等長寿命化・防災減災事業）　R5年度同意等額</t>
    <rPh sb="0" eb="2">
      <t>イッパン</t>
    </rPh>
    <rPh sb="2" eb="4">
      <t>ホジョ</t>
    </rPh>
    <rPh sb="4" eb="6">
      <t>シセツ</t>
    </rPh>
    <rPh sb="6" eb="8">
      <t>セイビ</t>
    </rPh>
    <rPh sb="8" eb="9">
      <t>トウ</t>
    </rPh>
    <rPh sb="9" eb="11">
      <t>ジギョウ</t>
    </rPh>
    <rPh sb="11" eb="12">
      <t>サイ</t>
    </rPh>
    <rPh sb="14" eb="16">
      <t>ノウギョウ</t>
    </rPh>
    <rPh sb="16" eb="18">
      <t>スイロ</t>
    </rPh>
    <rPh sb="18" eb="19">
      <t>トウ</t>
    </rPh>
    <rPh sb="19" eb="22">
      <t>チョウジュミョウ</t>
    </rPh>
    <rPh sb="22" eb="23">
      <t>カ</t>
    </rPh>
    <rPh sb="24" eb="26">
      <t>ボウサイ</t>
    </rPh>
    <rPh sb="26" eb="28">
      <t>ゲンサイ</t>
    </rPh>
    <rPh sb="28" eb="30">
      <t>ジギョウ</t>
    </rPh>
    <rPh sb="34" eb="36">
      <t>ネンド</t>
    </rPh>
    <rPh sb="36" eb="38">
      <t>ドウイ</t>
    </rPh>
    <rPh sb="38" eb="39">
      <t>ナド</t>
    </rPh>
    <rPh sb="39" eb="40">
      <t>ガク</t>
    </rPh>
    <phoneticPr fontId="0"/>
  </si>
  <si>
    <t>一般補助施設整備等事業債　（農業水路等長寿命化・防災減災事業）　R6年度同意等額</t>
  </si>
  <si>
    <t>林野水産行政費</t>
    <rPh sb="0" eb="2">
      <t>リンヤ</t>
    </rPh>
    <rPh sb="2" eb="4">
      <t>スイサン</t>
    </rPh>
    <rPh sb="4" eb="7">
      <t>ギョウセイヒ</t>
    </rPh>
    <phoneticPr fontId="3"/>
  </si>
  <si>
    <t>B4477</t>
  </si>
  <si>
    <t>臨時地方道整備事業債・地方道路等整備事業債　（ふるさと林道分）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</si>
  <si>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B4638</t>
  </si>
  <si>
    <t>臨時地方道整備事業債・地方道路等整備事業債　（ふるさと林道分）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</si>
  <si>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B4816</t>
  </si>
  <si>
    <t>臨時地方道整備事業債・地方道路等整備事業債　（ふるさと林道分）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</si>
  <si>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B7006</t>
  </si>
  <si>
    <t>臨時地方道整備事業債・地方道路等整備事業債　（ふるさと林道分）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</si>
  <si>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B7558</t>
  </si>
  <si>
    <t>臨時地方道整備事業債・地方道路等整備事業債　（ふるさと林道分）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</si>
  <si>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B7871</t>
  </si>
  <si>
    <t>臨時地方道整備事業債・地方道路等整備事業債　（ふるさと林道分）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</si>
  <si>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B8504</t>
  </si>
  <si>
    <t>臨時地方道整備事業債・地方道路等整備事業債　（ふるさと林道分）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</si>
  <si>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B8946</t>
  </si>
  <si>
    <t>臨時地方道整備事業債・地方道路等整備事業債　（ふるさと林道分）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</si>
  <si>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B9350</t>
  </si>
  <si>
    <t>臨時地方道整備事業債・地方道路等整備事業債　（ふるさと林道分）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</si>
  <si>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B9664</t>
  </si>
  <si>
    <t>臨時地方道整備事業債・地方道路等整備事業債　（ふるさと林道分）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</si>
  <si>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B9976</t>
  </si>
  <si>
    <t>臨時地方道整備事業債・地方道路等整備事業債　（ふるさと林道分）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</si>
  <si>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B0488</t>
  </si>
  <si>
    <t>臨時地方道整備事業債・地方道路等整備事業債　（ふるさと林道分）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</si>
  <si>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B4478</t>
  </si>
  <si>
    <t>臨時地方道整備事業債・地方道路等整備事業債　（ふるさと林道・財対債分）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</si>
  <si>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B4639</t>
  </si>
  <si>
    <t>臨時地方道整備事業債・地方道路等整備事業債　（ふるさと林道・財対債分）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</si>
  <si>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B4817</t>
  </si>
  <si>
    <t>臨時地方道整備事業債・地方道路等整備事業債　（ふるさと林道・財対債分）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</si>
  <si>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B7007</t>
  </si>
  <si>
    <t>臨時地方道整備事業債・地方道路等整備事業債　（ふるさと林道・財対債分）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</si>
  <si>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B7559</t>
  </si>
  <si>
    <t>臨時地方道整備事業債・地方道路等整備事業債　（ふるさと林道・財対債分）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</si>
  <si>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B7872</t>
  </si>
  <si>
    <t>臨時地方道整備事業債・地方道路等整備事業債　（ふるさと林道・財対債分）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</si>
  <si>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B8505</t>
  </si>
  <si>
    <t>臨時地方道整備事業債・地方道路等整備事業債　（ふるさと林道・財対債分）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</si>
  <si>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B8947</t>
  </si>
  <si>
    <t>臨時地方道整備事業債・地方道路等整備事業債　（ふるさと林道・財対債分）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</si>
  <si>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B9351</t>
  </si>
  <si>
    <t>臨時地方道整備事業債・地方道路等整備事業債　（ふるさと林道・財対債分）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</si>
  <si>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B9665</t>
  </si>
  <si>
    <t>臨時地方道整備事業債・地方道路等整備事業債　（ふるさと林道・財対債分）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</si>
  <si>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B9977</t>
  </si>
  <si>
    <t>臨時地方道整備事業債・地方道路等整備事業債　（ふるさと林道・財対債分）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</si>
  <si>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B0489</t>
  </si>
  <si>
    <t>臨時地方道整備事業債・地方道路等整備事業債　（ふるさと林道・財対債分）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</si>
  <si>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B8948</t>
    <phoneticPr fontId="3"/>
  </si>
  <si>
    <t>一般補助施設整備等事業債　（特定間伐等促進対策分）　20年度同意等額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</si>
  <si>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B9352</t>
    <phoneticPr fontId="3"/>
  </si>
  <si>
    <t>一般補助施設整備等事業債　（特定間伐等促進対策分）　21年度同意等額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</si>
  <si>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B9666</t>
    <phoneticPr fontId="3"/>
  </si>
  <si>
    <t>一般補助施設整備等事業債　（特定間伐等促進対策分）　22年度同意等額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</si>
  <si>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地域振興費（人口）</t>
    <rPh sb="0" eb="2">
      <t>チイキ</t>
    </rPh>
    <rPh sb="2" eb="5">
      <t>シンコウヒ</t>
    </rPh>
    <rPh sb="6" eb="8">
      <t>ジンコウ</t>
    </rPh>
    <phoneticPr fontId="3"/>
  </si>
  <si>
    <t>B4828</t>
    <phoneticPr fontId="3"/>
  </si>
  <si>
    <t>防災対策事業債　（防災基盤整備事業分）　15年度同意等額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</si>
  <si>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B4829</t>
    <phoneticPr fontId="3"/>
  </si>
  <si>
    <t>防災対策事業債　（公共施設等耐震化事業分）　15年度同意等額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</si>
  <si>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B4830</t>
    <phoneticPr fontId="3"/>
  </si>
  <si>
    <t>防災対策事業債　（旧緊急防災基盤整備事業　（継続事業）　分）　15年度同意等額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</si>
  <si>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B7026</t>
    <phoneticPr fontId="3"/>
  </si>
  <si>
    <t>防災対策事業債　（防災基盤整備事業分）　16年度同意等額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</si>
  <si>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B7027</t>
    <phoneticPr fontId="3"/>
  </si>
  <si>
    <t>防災対策事業債　（公共施設等耐震化事業分）　16年度同意等額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</si>
  <si>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B7028</t>
    <phoneticPr fontId="3"/>
  </si>
  <si>
    <t>防災対策事業債　（旧緊急防災基盤整備事業　（継続事業）　分）　16年度同意等額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</si>
  <si>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B7660</t>
    <phoneticPr fontId="3"/>
  </si>
  <si>
    <t>防災対策事業債　（防災基盤整備事業分のうち特に推進すべき事業以外）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</si>
  <si>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B7661</t>
    <phoneticPr fontId="3"/>
  </si>
  <si>
    <t>防災対策事業債　（防災基盤整備事業分のうち特に推進すべき事業）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</si>
  <si>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B7662</t>
    <phoneticPr fontId="3"/>
  </si>
  <si>
    <t>防災対策事業債　（公共施設等耐震化事業分）　17年度同意等額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</si>
  <si>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B7663</t>
    <phoneticPr fontId="3"/>
  </si>
  <si>
    <t>防災対策事業債　（旧緊急防災基盤整備事業　（継続事業）　分）　17年度同意等額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</si>
  <si>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B7873</t>
    <phoneticPr fontId="3"/>
  </si>
  <si>
    <t>防災対策事業債　（防災基盤整備事業分のうち特に推進すべき事業以外）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</si>
  <si>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B7874</t>
    <phoneticPr fontId="3"/>
  </si>
  <si>
    <t>防災対策事業債　（防災基盤整備事業分のうち特に推進すべき事業）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</si>
  <si>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B7875</t>
    <phoneticPr fontId="3"/>
  </si>
  <si>
    <t>防災対策事業債　（公共施設等耐震化事業分）　18年度同意等額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</si>
  <si>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B8506</t>
    <phoneticPr fontId="3"/>
  </si>
  <si>
    <t>防災対策事業債　（防災基盤整備事業分のうち特に推進すべき事業以外）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</si>
  <si>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B8507</t>
    <phoneticPr fontId="3"/>
  </si>
  <si>
    <t>防災対策事業債　（防災基盤整備事業分のうち特に推進すべき事業）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</si>
  <si>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B8508</t>
    <phoneticPr fontId="3"/>
  </si>
  <si>
    <t>防災対策事業債　（公共施設等耐震化事業分）　19年度同意等額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</si>
  <si>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B8949</t>
    <phoneticPr fontId="3"/>
  </si>
  <si>
    <t>防災対策事業債　（防災基盤整備事業分のうち特に推進すべき事業以外）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</si>
  <si>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B8950</t>
    <phoneticPr fontId="3"/>
  </si>
  <si>
    <t>防災対策事業債　（防災基盤整備事業分のうち特に推進すべき事業）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</si>
  <si>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B8951</t>
    <phoneticPr fontId="3"/>
  </si>
  <si>
    <t>防災対策事業債　（公共施設等耐震化事業分）　20年度同意等額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</si>
  <si>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B9353</t>
    <phoneticPr fontId="3"/>
  </si>
  <si>
    <t>防災対策事業債　（防災基盤整備事業分のうち特に推進すべき事業以外）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</si>
  <si>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B9354</t>
    <phoneticPr fontId="3"/>
  </si>
  <si>
    <t>防災対策事業債　（防災基盤整備事業分のうち特に推進すべき事業）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</si>
  <si>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B9355</t>
    <phoneticPr fontId="3"/>
  </si>
  <si>
    <t>防災対策事業債　（公共施設等耐震化事業分　（従来分）　）　21年度同意等額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</si>
  <si>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B9356</t>
    <phoneticPr fontId="3"/>
  </si>
  <si>
    <t>防災対策事業債　（公共施設等耐震化事業分　（Is値0.3未満）　）　21年度同意等額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</si>
  <si>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B9667</t>
    <phoneticPr fontId="3"/>
  </si>
  <si>
    <t>防災対策事業債　（防災基盤整備事業分のうち特に推進すべき事業以外）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</si>
  <si>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B9668</t>
    <phoneticPr fontId="3"/>
  </si>
  <si>
    <t>防災対策事業債　（防災基盤整備事業分のうち特に推進すべき事業）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</si>
  <si>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B9669</t>
    <phoneticPr fontId="3"/>
  </si>
  <si>
    <t>防災対策事業債　（公共施設等耐震化事業分　（従来分）　）　22年度同意等額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</si>
  <si>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B9670</t>
    <phoneticPr fontId="3"/>
  </si>
  <si>
    <t>防災対策事業債　（公共施設等耐震化事業分　（Is値0.3未満）　）　22年度同意等額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</si>
  <si>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B9978</t>
    <phoneticPr fontId="3"/>
  </si>
  <si>
    <t>防災対策事業債　（防災基盤整備事業分のうち特に推進すべき事業以外）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</si>
  <si>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B9979</t>
    <phoneticPr fontId="3"/>
  </si>
  <si>
    <t>防災対策事業債　（防災基盤整備事業分のうち特に推進すべき事業）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</si>
  <si>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B9980</t>
    <phoneticPr fontId="3"/>
  </si>
  <si>
    <t>防災対策事業債　（公共施設等耐震化事業分　（従来分）　）　23年度同意等額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</si>
  <si>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B9981</t>
    <phoneticPr fontId="3"/>
  </si>
  <si>
    <t>防災対策事業債　（公共施設等耐震化事業分　（Is値0.3未満）　）　23年度同意等額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</si>
  <si>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B0490</t>
    <phoneticPr fontId="3"/>
  </si>
  <si>
    <t>防災対策事業債　（防災基盤整備事業分のうち特に推進すべき事業以外）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</si>
  <si>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B0491</t>
    <phoneticPr fontId="3"/>
  </si>
  <si>
    <t>防災対策事業債　（防災基盤整備事業分のうち特に推進すべき事業）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</si>
  <si>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B0492</t>
    <phoneticPr fontId="3"/>
  </si>
  <si>
    <t>防災対策事業債　（公共施設等耐震化事業分　（従来分）　）　24年度同意等額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</si>
  <si>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B0493</t>
    <phoneticPr fontId="3"/>
  </si>
  <si>
    <t>防災対策事業債　（公共施設等耐震化事業分　（Is値0.3未満）　）　24年度同意等額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</si>
  <si>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B0791</t>
    <phoneticPr fontId="3"/>
  </si>
  <si>
    <t>防災対策事業債　（防災基盤整備事業分のうち特に推進すべき事業以外）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</si>
  <si>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B0792</t>
    <phoneticPr fontId="3"/>
  </si>
  <si>
    <t>防災対策事業債　（防災基盤整備事業分のうち特に推進すべき事業）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</si>
  <si>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B0793</t>
    <phoneticPr fontId="3"/>
  </si>
  <si>
    <t>防災対策事業債　（公共施設等耐震化事業分　（従来分）　）　25年度同意等額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</si>
  <si>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B0794</t>
    <phoneticPr fontId="3"/>
  </si>
  <si>
    <t>防災対策事業債　（公共施設等耐震化事業分　（Is値0.3未満）　）　25年度同意等額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</si>
  <si>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B1794</t>
    <phoneticPr fontId="3"/>
  </si>
  <si>
    <t>防災対策事業債　（防災基盤整備事業分のうちデジタル化関連事業等及び津波浸水想定区域移転事業以外）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</si>
  <si>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B1795</t>
    <phoneticPr fontId="3"/>
  </si>
  <si>
    <t>防災対策事業債　（防災基盤整備事業分のうちデジタル化関連事業等及び津波浸水想定区域移転事業）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</si>
  <si>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B1796</t>
    <phoneticPr fontId="3"/>
  </si>
  <si>
    <t>防災対策事業債　（公共施設等耐震化事業分　（従来分）　）　26年度同意等額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</si>
  <si>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B1797</t>
    <phoneticPr fontId="3"/>
  </si>
  <si>
    <t>防災対策事業債　（公共施設等耐震化事業分　（Is値0.3未満）　）　26年度同意等額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</si>
  <si>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B2290</t>
    <phoneticPr fontId="3"/>
  </si>
  <si>
    <t>防災対策事業債　（防災基盤整備事業分のうちデジタル化関連事業等及び津波浸水想定区域移転事業以外）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</si>
  <si>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B2291</t>
    <phoneticPr fontId="3"/>
  </si>
  <si>
    <t>防災対策事業債　（防災基盤整備事業分のうちデジタル化関連事業等及び津波浸水想定区域移転事業）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</si>
  <si>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B2292</t>
    <phoneticPr fontId="3"/>
  </si>
  <si>
    <t>防災対策事業債　（公共施設等耐震化事業分　（従来分）　）　27年度同意等額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</si>
  <si>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B2293</t>
    <phoneticPr fontId="3"/>
  </si>
  <si>
    <t>防災対策事業債　（公共施設等耐震化事業分　（Is値0.3未満）　）　27年度同意等額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</si>
  <si>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B2640</t>
    <phoneticPr fontId="3"/>
  </si>
  <si>
    <t>防災対策事業債　（防災基盤整備事業分のうちデジタル化関連事業等及び津波浸水想定区域移転事業以外）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</si>
  <si>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B2641</t>
    <phoneticPr fontId="3"/>
  </si>
  <si>
    <t>防災対策事業債　（防災基盤整備事業分のうちデジタル化関連事業等及び津波浸水想定区域移転事業）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</si>
  <si>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B2642</t>
    <phoneticPr fontId="3"/>
  </si>
  <si>
    <t>防災対策事業債　（公共施設等耐震化事業分　（従来分）　）　28年度同意等額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</si>
  <si>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B2643</t>
    <phoneticPr fontId="3"/>
  </si>
  <si>
    <t>防災対策事業債　（公共施設等耐震化事業分　（Is値0.3未満）　）　28年度同意等額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</si>
  <si>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B2879</t>
    <phoneticPr fontId="3"/>
  </si>
  <si>
    <t>防災対策事業債　（防災基盤整備事業分のうちデジタル化関連事業等及び津波浸水想定区域移転事業以外）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</si>
  <si>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B2880</t>
    <phoneticPr fontId="3"/>
  </si>
  <si>
    <t>防災対策事業債　（防災基盤整備事業分のうちデジタル化関連事業等及び津波浸水想定区域移転事業）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</si>
  <si>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B2881</t>
    <phoneticPr fontId="3"/>
  </si>
  <si>
    <t>防災対策事業債　（公共施設等耐震化事業分　（従来分）　）　29年度同意等額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</si>
  <si>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B2882</t>
    <phoneticPr fontId="3"/>
  </si>
  <si>
    <t>防災対策事業債　（公共施設等耐震化事業分　（Is値0.3未満）　）　29年度同意等額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</si>
  <si>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B3138</t>
  </si>
  <si>
    <t>防災対策事業債　（防災基盤整備事業分のうちデジタル化関連事業等及び津波浸水想定区域移転事業以外）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</si>
  <si>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B3139</t>
  </si>
  <si>
    <t>防災対策事業債　（防災基盤整備事業分のうちデジタル化関連事業等及び津波浸水想定区域移転事業）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</si>
  <si>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B3140</t>
  </si>
  <si>
    <t>防災対策事業債　（公共施設等耐震化事業分　（従来分）　）　30年度同意等額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</si>
  <si>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B3141</t>
  </si>
  <si>
    <t>防災対策事業債　（公共施設等耐震化事業分　（Is値0.3未満）　）　30年度同意等額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</si>
  <si>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B3813</t>
  </si>
  <si>
    <t>防災対策事業債　（防災基盤整備事業分のうちデジタル化関連事業等及び津波浸水想定区域移転事業以外）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0" eb="51">
      <t>モト</t>
    </rPh>
    <rPh sb="51" eb="53">
      <t>ネンド</t>
    </rPh>
    <rPh sb="53" eb="55">
      <t>ドウイ</t>
    </rPh>
    <rPh sb="55" eb="56">
      <t>トウ</t>
    </rPh>
    <rPh sb="56" eb="57">
      <t>ガク</t>
    </rPh>
    <phoneticPr fontId="3"/>
  </si>
  <si>
    <t>B3814</t>
  </si>
  <si>
    <t>防災対策事業債　（防災基盤整備事業分のうちデジタル化関連事業等及び津波浸水想定区域移転事業）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8" eb="49">
      <t>モト</t>
    </rPh>
    <rPh sb="49" eb="51">
      <t>ネンド</t>
    </rPh>
    <rPh sb="51" eb="53">
      <t>ドウイ</t>
    </rPh>
    <rPh sb="53" eb="54">
      <t>トウ</t>
    </rPh>
    <rPh sb="54" eb="55">
      <t>ガク</t>
    </rPh>
    <phoneticPr fontId="3"/>
  </si>
  <si>
    <t>B3815</t>
  </si>
  <si>
    <t>防災対策事業債　（公共施設等耐震化事業分　（従来分）　）　R元年度同意等額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0" eb="31">
      <t>モト</t>
    </rPh>
    <rPh sb="31" eb="33">
      <t>ネンド</t>
    </rPh>
    <rPh sb="33" eb="35">
      <t>ドウイ</t>
    </rPh>
    <rPh sb="35" eb="37">
      <t>トウガク</t>
    </rPh>
    <phoneticPr fontId="3"/>
  </si>
  <si>
    <t>B3816</t>
  </si>
  <si>
    <t>防災対策事業債　（公共施設等耐震化事業分　（Is値0.3未満）　）　R元年度同意等額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5" eb="36">
      <t>モト</t>
    </rPh>
    <rPh sb="36" eb="38">
      <t>ネンド</t>
    </rPh>
    <rPh sb="38" eb="40">
      <t>ドウイ</t>
    </rPh>
    <rPh sb="40" eb="42">
      <t>トウガク</t>
    </rPh>
    <phoneticPr fontId="3"/>
  </si>
  <si>
    <t>B5106</t>
  </si>
  <si>
    <t>防災対策事業債　（防災基盤整備事業分のうちデジタル化関連事業等及び浸水想定等区域移転事業以外）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</si>
  <si>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B5107</t>
  </si>
  <si>
    <t>防災対策事業債　（防災基盤整備事業分のうちデジタル化関連事業等及び浸水想定等区域移転事業）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</si>
  <si>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B5108</t>
  </si>
  <si>
    <t>防災対策事業債　（公共施設等耐震化事業分　（従来分）　）　R2年度同意等額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</si>
  <si>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B5109</t>
  </si>
  <si>
    <t>防災対策事業債　（公共施設等耐震化事業分　（Is値0.3未満）　）　R2年度同意等額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</si>
  <si>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B5423</t>
  </si>
  <si>
    <t>防災対策事業債　（防災基盤整備事業分のうちデジタル化関連事業等及び浸水想定等区域移転事業以外）　R3年度同意等額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</si>
  <si>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B5424</t>
  </si>
  <si>
    <t>防災対策事業債　（防災基盤整備事業分のうちデジタル化関連事業等及び浸水想定等区域移転事業）　R3年度同意等額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</si>
  <si>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B5425</t>
  </si>
  <si>
    <t>防災対策事業債　（公共施設等耐震化事業分　（従来分）　）　R3年度同意等額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</si>
  <si>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B5426</t>
  </si>
  <si>
    <t>防災対策事業債　（公共施設等耐震化事業分　（Is値0.3未満）　）　R3年度同意等額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</si>
  <si>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B5703</t>
  </si>
  <si>
    <t>防災対策事業債　（防災基盤整備事業分のうちデジタル化関連事業等及び浸水想定等区域移転事業以外）　R4年度同意等額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</si>
  <si>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B5968</t>
  </si>
  <si>
    <t>防災対策事業債　（防災基盤整備事業分のうちデジタル化関連事業等及び浸水想定等区域移転事業以外）　R5年度同意等額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</si>
  <si>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B5704</t>
  </si>
  <si>
    <t>防災対策事業債　（防災基盤整備事業分のうちデジタル化関連事業等及び浸水想定等区域移転事業）　R4年度同意等額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</si>
  <si>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B5969</t>
  </si>
  <si>
    <t>防災対策事業債　（防災基盤整備事業分のうちデジタル化関連事業等及び浸水想定等区域移転事業）　R5年度同意等額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</si>
  <si>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B5705</t>
  </si>
  <si>
    <t>防災対策事業債　（公共施設等耐震化事業分　（従来分）　）　R4年度同意等額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</si>
  <si>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B5706</t>
  </si>
  <si>
    <t>防災対策事業債　（公共施設等耐震化事業分　（Is値0.3未満）　）　R4年度同意等額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</si>
  <si>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B5970</t>
  </si>
  <si>
    <t>防災対策事業債　（公共施設等耐震化事業分　（従来分）　）　R5年度同意等額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</si>
  <si>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B5971</t>
  </si>
  <si>
    <t>防災対策事業債　（公共施設等耐震化事業分　（Is値0.3未満）　）　R5年度同意等額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</si>
  <si>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B1989</t>
    <phoneticPr fontId="3"/>
  </si>
  <si>
    <t>公共事業等債　（津波避難対策緊急事業分）　26年度同意等額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</si>
  <si>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B2294</t>
    <phoneticPr fontId="3"/>
  </si>
  <si>
    <t>公共事業等債　（津波避難対策緊急事業分）　27年度同意等額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</si>
  <si>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B2644</t>
    <phoneticPr fontId="3"/>
  </si>
  <si>
    <t>公共事業等債　（津波避難対策緊急事業分）　28年度同意等額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</si>
  <si>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B2883</t>
    <phoneticPr fontId="3"/>
  </si>
  <si>
    <t>公共事業等債　（津波避難対策緊急事業分）　29年度同意等額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</si>
  <si>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B3142</t>
  </si>
  <si>
    <t>公共事業等債　（津波避難対策緊急事業分）　30年度同意等額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</si>
  <si>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B3817</t>
    <phoneticPr fontId="3"/>
  </si>
  <si>
    <t>公共事業等債　（津波避難対策緊急事業分）　R元年度同意等額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2" eb="23">
      <t>モト</t>
    </rPh>
    <rPh sb="23" eb="25">
      <t>ネンド</t>
    </rPh>
    <rPh sb="25" eb="27">
      <t>ドウイ</t>
    </rPh>
    <rPh sb="27" eb="29">
      <t>トウガク</t>
    </rPh>
    <phoneticPr fontId="3"/>
  </si>
  <si>
    <t>B5110</t>
  </si>
  <si>
    <t>公共事業等債　（津波避難対策緊急事業分）　R2年度同意等額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</si>
  <si>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B5427</t>
  </si>
  <si>
    <t>公共事業等債　（津波避難対策緊急事業分）　R3年度同意等額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</si>
  <si>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B5707</t>
  </si>
  <si>
    <t>公共事業等債　（津波避難対策緊急事業分）　R4年度同意等額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</si>
  <si>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B5972</t>
  </si>
  <si>
    <t>公共事業等債　（津波避難対策緊急事業分）　R5年度同意等額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</si>
  <si>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B2295</t>
    <phoneticPr fontId="3"/>
  </si>
  <si>
    <t>公共施設最適化事業債　27年度同意等額</t>
    <rPh sb="0" eb="2">
      <t>コウキョウ</t>
    </rPh>
    <rPh sb="2" eb="4">
      <t>シセツ</t>
    </rPh>
    <rPh sb="4" eb="7">
      <t>サイテキカ</t>
    </rPh>
    <rPh sb="7" eb="10">
      <t>ジギョウサイ</t>
    </rPh>
    <rPh sb="13" eb="15">
      <t>ネンド</t>
    </rPh>
    <rPh sb="15" eb="17">
      <t>ドウイ</t>
    </rPh>
    <rPh sb="17" eb="19">
      <t>トウガク</t>
    </rPh>
    <phoneticPr fontId="3"/>
  </si>
  <si>
    <t>B2645</t>
    <phoneticPr fontId="3"/>
  </si>
  <si>
    <t>公共施設最適化事業債　28年度同意等額</t>
    <rPh sb="0" eb="2">
      <t>コウキョウ</t>
    </rPh>
    <rPh sb="2" eb="4">
      <t>シセツ</t>
    </rPh>
    <rPh sb="4" eb="7">
      <t>サイテキカ</t>
    </rPh>
    <rPh sb="7" eb="10">
      <t>ジギョウサイ</t>
    </rPh>
    <rPh sb="13" eb="15">
      <t>ネンド</t>
    </rPh>
    <rPh sb="15" eb="17">
      <t>ドウイ</t>
    </rPh>
    <rPh sb="17" eb="19">
      <t>トウガク</t>
    </rPh>
    <phoneticPr fontId="3"/>
  </si>
  <si>
    <t>公共施設等適正管理推進事業債　（集約化・複合化事業分）　30年度同意等額</t>
    <rPh sb="0" eb="2">
      <t>コウキョウ</t>
    </rPh>
    <rPh sb="2" eb="5">
      <t>シセツトウ</t>
    </rPh>
    <rPh sb="5" eb="7">
      <t>テキセイ</t>
    </rPh>
    <rPh sb="7" eb="9">
      <t>カンリ</t>
    </rPh>
    <rPh sb="9" eb="11">
      <t>スイシン</t>
    </rPh>
    <rPh sb="11" eb="14">
      <t>ジギョウサイ</t>
    </rPh>
    <rPh sb="16" eb="19">
      <t>シュウヤクカ</t>
    </rPh>
    <rPh sb="20" eb="23">
      <t>フクゴウカ</t>
    </rPh>
    <rPh sb="23" eb="26">
      <t>ジギョウブン</t>
    </rPh>
    <rPh sb="30" eb="32">
      <t>ネンド</t>
    </rPh>
    <rPh sb="32" eb="34">
      <t>ドウイ</t>
    </rPh>
    <rPh sb="34" eb="36">
      <t>トウガク</t>
    </rPh>
    <phoneticPr fontId="3"/>
  </si>
  <si>
    <t>B2884</t>
    <phoneticPr fontId="3"/>
  </si>
  <si>
    <t>公共施設等適正管理推進事業債（集約化・複合化事業分）　29年度同意等額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</si>
  <si>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B2885</t>
  </si>
  <si>
    <t>公共施設等適正管理推進事業債（長寿命化、転用、立地適正化、市町村役場緊急保全事業分）　29年度同意等額</t>
    <rPh sb="0" eb="2">
      <t>コウキョウ</t>
    </rPh>
    <rPh sb="2" eb="5">
      <t>シセツトウ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29" eb="32">
      <t>シチョウソン</t>
    </rPh>
    <rPh sb="32" eb="34">
      <t>ヤクバ</t>
    </rPh>
    <rPh sb="34" eb="36">
      <t>キンキュウ</t>
    </rPh>
    <rPh sb="36" eb="38">
      <t>ホゼン</t>
    </rPh>
    <rPh sb="38" eb="41">
      <t>ジギョウブン</t>
    </rPh>
    <rPh sb="45" eb="47">
      <t>ネンド</t>
    </rPh>
    <rPh sb="47" eb="49">
      <t>ドウイ</t>
    </rPh>
    <rPh sb="49" eb="51">
      <t>トウガク</t>
    </rPh>
    <phoneticPr fontId="3"/>
  </si>
  <si>
    <t>B3143</t>
  </si>
  <si>
    <t>公共施設等適正管理推進事業債（集約化・複合化事業分）　30年度同意等額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</si>
  <si>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B3144</t>
  </si>
  <si>
    <t>公共施設等適正管理推進事業債（長寿命化、転用、立地適正化、ユニバーサルデザイン化事業分（義務教育施設の大規模改造事業分を除く））　30年度同意等額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</si>
  <si>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B3145</t>
  </si>
  <si>
    <t>公共施設等適正管理推進事業債（長寿命化、ユニバーサルデザイン化事業分（義務教育施設の大規模改造事業分））　30年度同意等額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</si>
  <si>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B3146</t>
  </si>
  <si>
    <t>公共施設等適正管理推進事業債（市町村役場緊急保全事業分）　30年度同意等額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</si>
  <si>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B3833</t>
  </si>
  <si>
    <t>公共施設等適正管理推進事業債（集約化・複合化事業分）　R元年度同意等額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8" eb="29">
      <t>モト</t>
    </rPh>
    <rPh sb="29" eb="31">
      <t>ネンド</t>
    </rPh>
    <rPh sb="31" eb="33">
      <t>ドウイ</t>
    </rPh>
    <rPh sb="33" eb="35">
      <t>トウガク</t>
    </rPh>
    <phoneticPr fontId="3"/>
  </si>
  <si>
    <t>B3834</t>
  </si>
  <si>
    <t>公共施設等適正管理推進事業債（長寿命化、転用、立地適正化、ユニバーサルデザイン化事業分（義務教育施設の大規模改造事業分を除く））　R元年度同意等額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6" eb="67">
      <t>モト</t>
    </rPh>
    <rPh sb="67" eb="69">
      <t>ネンド</t>
    </rPh>
    <rPh sb="69" eb="71">
      <t>ドウイ</t>
    </rPh>
    <rPh sb="71" eb="72">
      <t>ナド</t>
    </rPh>
    <rPh sb="72" eb="73">
      <t>ガク</t>
    </rPh>
    <phoneticPr fontId="6"/>
  </si>
  <si>
    <t>B3835</t>
  </si>
  <si>
    <t>公共施設等適正管理推進事業債（長寿命化、ユニバーサルデザイン化事業分（義務教育施設の大規模改造事業分））　R元年度同意等額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4" eb="55">
      <t>モト</t>
    </rPh>
    <rPh sb="55" eb="57">
      <t>ネンド</t>
    </rPh>
    <rPh sb="57" eb="59">
      <t>ドウイ</t>
    </rPh>
    <rPh sb="59" eb="60">
      <t>ナド</t>
    </rPh>
    <rPh sb="60" eb="61">
      <t>ガク</t>
    </rPh>
    <phoneticPr fontId="6"/>
  </si>
  <si>
    <t>B3885</t>
  </si>
  <si>
    <t>公共施設等適正管理推進事業債（市町村役場緊急保全事業分）　R元年度同意等額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0" eb="31">
      <t>モト</t>
    </rPh>
    <rPh sb="31" eb="33">
      <t>ネンド</t>
    </rPh>
    <rPh sb="33" eb="35">
      <t>ドウイ</t>
    </rPh>
    <rPh sb="35" eb="36">
      <t>ナド</t>
    </rPh>
    <rPh sb="36" eb="37">
      <t>ガク</t>
    </rPh>
    <phoneticPr fontId="6"/>
  </si>
  <si>
    <t>B5111</t>
  </si>
  <si>
    <t>公共施設等適正管理推進事業債（集約化・複合化事業分）　R2年度同意等額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</si>
  <si>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B5112</t>
  </si>
  <si>
    <t>公共施設等適正管理推進事業債（長寿命化、転用、立地適正化、ユニバーサルデザイン化事業分（義務教育施設の大規模改造事業分を除く））　R2年度同意等額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</si>
  <si>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B5113</t>
  </si>
  <si>
    <t>公共施設等適正管理推進事業債（長寿命化、ユニバーサルデザイン化事業分（義務教育施設の大規模改造事業分））　R2年度同意等額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</si>
  <si>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B5114</t>
  </si>
  <si>
    <t>公共施設等適正管理推進事業債（市町村役場緊急保全事業分）　R2年度同意等額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</si>
  <si>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B5428</t>
  </si>
  <si>
    <t>公共施設等適正管理推進事業債（集約化・複合化事業分）　R3年度同意等額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</si>
  <si>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B5429</t>
  </si>
  <si>
    <t>公共施設等適正管理推進事業債（長寿命化、転用、立地適正化、ユニバーサルデザイン化事業分（義務教育施設の大規模改造事業分を除く））　R3年度同意等額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</si>
  <si>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B5430</t>
  </si>
  <si>
    <t>公共施設等適正管理推進事業債（長寿命化、ユニバーサルデザイン化事業分（義務教育施設の大規模改造事業分））　R3年度同意等額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</si>
  <si>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B5584</t>
    <phoneticPr fontId="3"/>
  </si>
  <si>
    <t>公共施設等適正管理推進事業債（市町村役場緊急保全事業分）　R3年度同意等額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</si>
  <si>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B5708</t>
  </si>
  <si>
    <t>公共施設等適正管理推進事業債（集約化・複合化事業分）　R4年度同意等額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</si>
  <si>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B5709</t>
  </si>
  <si>
    <t>公共施設等適正管理推進事業債（長寿命化、転用、立地適正化、ユニバーサルデザイン化事業、脱炭素化事業分（義務教育施設の大規模改造事業分を除く））　R4年度同意等額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3" eb="44">
      <t>ダツ</t>
    </rPh>
    <rPh sb="44" eb="46">
      <t>タンソ</t>
    </rPh>
    <rPh sb="46" eb="47">
      <t>カ</t>
    </rPh>
    <rPh sb="47" eb="49">
      <t>ジギョウ</t>
    </rPh>
    <rPh sb="49" eb="50">
      <t>ブン</t>
    </rPh>
    <rPh sb="67" eb="68">
      <t>ノゾ</t>
    </rPh>
    <rPh sb="74" eb="76">
      <t>ネンド</t>
    </rPh>
    <rPh sb="76" eb="78">
      <t>ドウイ</t>
    </rPh>
    <rPh sb="78" eb="79">
      <t>ナド</t>
    </rPh>
    <rPh sb="79" eb="80">
      <t>ガク</t>
    </rPh>
    <phoneticPr fontId="6"/>
  </si>
  <si>
    <t>B5710</t>
  </si>
  <si>
    <t>公共施設等適正管理推進事業債（長寿命化、ユニバーサルデザイン化事業分（義務教育施設の大規模改造事業分））　R4年度同意等額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</si>
  <si>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B5711</t>
  </si>
  <si>
    <t>公共施設等適正管理推進事業債（市町村役場緊急保全事業分）　R4年度同意等額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</si>
  <si>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B5973</t>
  </si>
  <si>
    <t>公共施設等適正管理推進事業債（集約化・複合化事業分）　R5年度同意等額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</si>
  <si>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B5974</t>
  </si>
  <si>
    <t>公共施設等適正管理推進事業債（長寿命化、転用、立地適正化、ユニバーサルデザイン化事業、脱炭素化事業分（義務教育施設の大規模改造事業分を除く））　R5年度同意等額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3" eb="44">
      <t>ダツ</t>
    </rPh>
    <rPh sb="44" eb="46">
      <t>タンソ</t>
    </rPh>
    <rPh sb="46" eb="47">
      <t>カ</t>
    </rPh>
    <rPh sb="47" eb="49">
      <t>ジギョウ</t>
    </rPh>
    <rPh sb="49" eb="50">
      <t>ブン</t>
    </rPh>
    <rPh sb="67" eb="68">
      <t>ノゾ</t>
    </rPh>
    <rPh sb="74" eb="76">
      <t>ネンド</t>
    </rPh>
    <rPh sb="76" eb="78">
      <t>ドウイ</t>
    </rPh>
    <rPh sb="78" eb="79">
      <t>ナド</t>
    </rPh>
    <rPh sb="79" eb="80">
      <t>ガク</t>
    </rPh>
    <phoneticPr fontId="6"/>
  </si>
  <si>
    <t>B5975</t>
  </si>
  <si>
    <t>公共施設等適正管理推進事業債（長寿命化、ユニバーサルデザイン化事業分（義務教育施設の大規模改造事業分））　R5年度同意等額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</si>
  <si>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B5976</t>
  </si>
  <si>
    <t>公共施設等適正管理推進事業債（市町村役場緊急保全事業分）　R5年度同意等額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</si>
  <si>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B2646</t>
    <phoneticPr fontId="3"/>
  </si>
  <si>
    <t>一般補助施設整備事業債　（まち・ひと・しごと創生交付金事業分）　28年度同意等額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</si>
  <si>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B2886</t>
    <phoneticPr fontId="3"/>
  </si>
  <si>
    <t>一般補助施設整備事業債　（まち・ひと・しごと創生交付金事業分）　29年度同意等額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</si>
  <si>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B3147</t>
  </si>
  <si>
    <t>一般補助施設整備事業債　（まち・ひと・しごと創生交付金事業分）　30年度同意等額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</si>
  <si>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B3886</t>
    <phoneticPr fontId="3"/>
  </si>
  <si>
    <t>一般補助施設整備事業債　（まち・ひと・しごと創生交付金事業分）　R元年度同意等額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3" eb="34">
      <t>モト</t>
    </rPh>
    <rPh sb="34" eb="36">
      <t>ネンド</t>
    </rPh>
    <rPh sb="36" eb="38">
      <t>ドウイ</t>
    </rPh>
    <rPh sb="38" eb="40">
      <t>トウガク</t>
    </rPh>
    <phoneticPr fontId="3"/>
  </si>
  <si>
    <t>B5115</t>
  </si>
  <si>
    <t>一般補助施設整備事業債　（まち・ひと・しごと創生交付金事業分）　R2年度同意等額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</si>
  <si>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B5431</t>
  </si>
  <si>
    <t>一般補助施設整備事業債　（まち・ひと・しごと創生交付金事業分）　R3年度同意等額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</si>
  <si>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B5712</t>
  </si>
  <si>
    <t>一般補助施設整備事業債　（まち・ひと・しごと創生交付金事業分）　R4年度同意等額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</si>
  <si>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B5980</t>
  </si>
  <si>
    <t>一般補助施設整備事業債　（まち・ひと・しごと創生交付金事業分）　R5年度同意等額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</si>
  <si>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B3148</t>
    <phoneticPr fontId="3"/>
  </si>
  <si>
    <t>一般補助施設整備事業債　（沖縄製糖業体制強化対策事業）　30年度同意等額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</si>
  <si>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B3887</t>
    <phoneticPr fontId="3"/>
  </si>
  <si>
    <t>一般補助施設整備事業債　（沖縄製糖業体制強化対策事業）　R元年度同意等額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29" eb="30">
      <t>モト</t>
    </rPh>
    <rPh sb="30" eb="32">
      <t>ネンド</t>
    </rPh>
    <rPh sb="32" eb="34">
      <t>ドウイ</t>
    </rPh>
    <rPh sb="34" eb="36">
      <t>トウガク</t>
    </rPh>
    <phoneticPr fontId="3"/>
  </si>
  <si>
    <t>B5116</t>
  </si>
  <si>
    <t>一般補助施設整備事業債　（沖縄製糖業体制強化対策事業）　R2年度同意等額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</si>
  <si>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B5432</t>
  </si>
  <si>
    <t>一般補助施設整備事業債　（沖縄製糖業体制強化対策事業）　R3年度同意等額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</si>
  <si>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B5713</t>
  </si>
  <si>
    <t>一般補助施設整備事業債　（沖縄製糖業体制強化対策事業）　R4年度同意等額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</si>
  <si>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B5981</t>
  </si>
  <si>
    <t>一般補助施設整備事業債　（沖縄製糖業体制強化対策事業）　R5年度同意等額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</si>
  <si>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B3149</t>
    <phoneticPr fontId="3"/>
  </si>
  <si>
    <t>一般補助施設整備事業債　（地方大学・地域産業創出事業）　30年度同意等額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</si>
  <si>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B3888</t>
    <phoneticPr fontId="3"/>
  </si>
  <si>
    <t>一般補助施設整備事業債　（地方大学・地域産業創出事業）　R元年度同意等額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29" eb="30">
      <t>モト</t>
    </rPh>
    <rPh sb="30" eb="32">
      <t>ネンド</t>
    </rPh>
    <rPh sb="32" eb="34">
      <t>ドウイ</t>
    </rPh>
    <rPh sb="34" eb="36">
      <t>トウガク</t>
    </rPh>
    <phoneticPr fontId="3"/>
  </si>
  <si>
    <t>B5117</t>
  </si>
  <si>
    <t>一般補助施設整備事業債　（地方大学・地域産業創出事業）　R2年度同意等額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</si>
  <si>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B5433</t>
  </si>
  <si>
    <t>一般補助施設整備事業債　（地方大学・地域産業創出事業）　R3年度同意等額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</si>
  <si>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B5714</t>
  </si>
  <si>
    <t>一般補助施設整備事業債　（地方大学・地域産業創出事業）　R4年度同意等額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</si>
  <si>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B5982</t>
  </si>
  <si>
    <t>一般補助施設整備事業債　（地方大学・地域産業創出事業）　R5年度同意等額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</si>
  <si>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B3150</t>
    <phoneticPr fontId="3"/>
  </si>
  <si>
    <t>一般補助施設整備事業債　（文化財保存・活用事業(国宝重要文化財等保存・活用事業及び史跡等購入事業に限る)）　30年度同意等額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</si>
  <si>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B3889</t>
    <phoneticPr fontId="3"/>
  </si>
  <si>
    <t>一般補助施設整備事業債　（文化財保存・活用事業(国宝重要文化財等保存・活用事業及び史跡等購入事業に限る)）　R元年度同意等額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5" eb="56">
      <t>モト</t>
    </rPh>
    <rPh sb="56" eb="58">
      <t>ネンド</t>
    </rPh>
    <rPh sb="58" eb="60">
      <t>ドウイ</t>
    </rPh>
    <rPh sb="60" eb="62">
      <t>トウガク</t>
    </rPh>
    <phoneticPr fontId="3"/>
  </si>
  <si>
    <t>B5118</t>
  </si>
  <si>
    <t>一般補助施設整備事業債　（文化財保存・活用事業(国宝重要文化財等保存・活用事業及び史跡等購入事業に限る)）　R2年度同意等額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</si>
  <si>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B5434</t>
  </si>
  <si>
    <t>一般補助施設整備事業債　（文化財保存・活用事業(国宝重要文化財等保存・活用事業及び史跡等購入事業に限る)）　R3年度同意等額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</si>
  <si>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B5715</t>
  </si>
  <si>
    <t>一般補助施設整備事業債　（文化財保存・活用事業(国宝重要文化財等保存・活用事業及び史跡等購入事業に限る)）　R4年度同意等額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</si>
  <si>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B5983</t>
  </si>
  <si>
    <t>一般補助施設整備事業債　（文化財保存・活用事業(国宝重要文化財等保存・活用事業及び史跡等購入事業に限る)）　R5年度同意等額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</si>
  <si>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B3890</t>
  </si>
  <si>
    <t>一般補助施設整備等事業債（甘味資源作物・砂糖製造業緊急支援事業）　R元年度同意等額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4" eb="35">
      <t>モト</t>
    </rPh>
    <rPh sb="37" eb="39">
      <t>ドウイ</t>
    </rPh>
    <rPh sb="39" eb="40">
      <t>トウ</t>
    </rPh>
    <rPh sb="40" eb="41">
      <t>ガク</t>
    </rPh>
    <phoneticPr fontId="5"/>
  </si>
  <si>
    <t>B5119</t>
  </si>
  <si>
    <t>一般補助施設整備等事業債（甘味資源作物・砂糖製造業緊急支援事業）　R2年度同意等額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</si>
  <si>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B5435</t>
  </si>
  <si>
    <t>一般補助施設整備等事業債（甘味資源作物・砂糖製造業緊急支援事業）　R3年度同意等額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</si>
  <si>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B5716</t>
  </si>
  <si>
    <t>一般補助施設整備等事業債（甘味資源作物・砂糖製造業緊急支援事業）　R4年度同意等額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</si>
  <si>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B5984</t>
  </si>
  <si>
    <t>一般補助施設整備等事業債（甘味資源作物・砂糖製造業緊急支援事業）　R5年度同意等額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</si>
  <si>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B3891</t>
  </si>
  <si>
    <t>一般補助施設整備等事業債（沖縄振興特定事業推進事業）　R元年度同意等額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8" eb="29">
      <t>モト</t>
    </rPh>
    <rPh sb="31" eb="33">
      <t>ドウイ</t>
    </rPh>
    <rPh sb="33" eb="34">
      <t>トウ</t>
    </rPh>
    <rPh sb="34" eb="35">
      <t>ガク</t>
    </rPh>
    <phoneticPr fontId="5"/>
  </si>
  <si>
    <t>B5120</t>
  </si>
  <si>
    <t>一般補助施設整備等事業債（沖縄振興特定事業推進事業）　R2年度同意等額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</si>
  <si>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B5436</t>
  </si>
  <si>
    <t>一般補助施設整備等事業債（沖縄振興特定事業推進事業）　R3年度同意等額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</si>
  <si>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B5717</t>
  </si>
  <si>
    <t>一般補助施設整備等事業債（沖縄振興特定事業推進事業）　R4年度同意等額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</si>
  <si>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B5985</t>
  </si>
  <si>
    <t>一般補助施設整備等事業債（沖縄振興特定事業推進事業）　R5年度同意等額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</si>
  <si>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B3892</t>
  </si>
  <si>
    <t>一般補助施設整備等事業債（沖縄北部連携促進特別振興事業）　R元年度同意等額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0" eb="31">
      <t>モト</t>
    </rPh>
    <rPh sb="33" eb="35">
      <t>ドウイ</t>
    </rPh>
    <rPh sb="35" eb="36">
      <t>トウ</t>
    </rPh>
    <rPh sb="36" eb="37">
      <t>ガク</t>
    </rPh>
    <phoneticPr fontId="5"/>
  </si>
  <si>
    <t>B5121</t>
  </si>
  <si>
    <t>一般補助施設整備等事業債（沖縄北部連携促進特別振興事業）　R2年度同意等額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</si>
  <si>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B5437</t>
  </si>
  <si>
    <t>一般補助施設整備等事業債（沖縄北部連携促進特別振興事業）　R3年度同意等額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</si>
  <si>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B5718</t>
  </si>
  <si>
    <t>一般補助施設整備等事業債（沖縄北部連携促進特別振興事業）　R4年度同意等額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</si>
  <si>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B5986</t>
  </si>
  <si>
    <t>一般補助施設整備等事業債（沖縄北部連携促進特別振興事業）　R5年度同意等額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</si>
  <si>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B3893</t>
  </si>
  <si>
    <t>一般補助施設整備等事業債（アイヌ政策推進交付金事業）　R元年度同意等額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8" eb="29">
      <t>モト</t>
    </rPh>
    <rPh sb="31" eb="33">
      <t>ドウイ</t>
    </rPh>
    <rPh sb="33" eb="34">
      <t>トウ</t>
    </rPh>
    <rPh sb="34" eb="35">
      <t>ガク</t>
    </rPh>
    <phoneticPr fontId="5"/>
  </si>
  <si>
    <t>B5122</t>
  </si>
  <si>
    <t>一般補助施設整備等事業債（アイヌ政策推進交付金事業）　R2年度同意等額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</si>
  <si>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B5438</t>
  </si>
  <si>
    <t>一般補助施設整備等事業債（アイヌ政策推進交付金事業）　R3年度同意等額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</si>
  <si>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B5719</t>
  </si>
  <si>
    <t>一般補助施設整備等事業債（アイヌ政策推進交付金事業）　R4年度同意等額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</si>
  <si>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B5987</t>
  </si>
  <si>
    <t>一般補助施設整備等事業債（アイヌ政策推進交付金事業）　R5年度同意等額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</si>
  <si>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B8952</t>
    <phoneticPr fontId="3"/>
  </si>
  <si>
    <t>PFI事業に伴う施設整備費相当額　（H21年度算入分）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</si>
  <si>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B9357</t>
    <phoneticPr fontId="3"/>
  </si>
  <si>
    <t>PFI事業に伴う施設整備費相当額　（H22年度算入分）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</si>
  <si>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B9360</t>
    <phoneticPr fontId="3"/>
  </si>
  <si>
    <t>PFI事業に伴う施設整備費相当額　（H22年度算入分）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</si>
  <si>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B9671</t>
    <phoneticPr fontId="3"/>
  </si>
  <si>
    <t>PFI事業に伴う施設整備費相当額　（H23年度算入分）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</si>
  <si>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B9672</t>
    <phoneticPr fontId="3"/>
  </si>
  <si>
    <t>PFI事業に伴う施設整備費相当額　（H23年度算入分）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</si>
  <si>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B9673</t>
    <phoneticPr fontId="3"/>
  </si>
  <si>
    <t>PFI事業に伴う施設整備費相当額　（H23年度算入分）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</si>
  <si>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B9674</t>
    <phoneticPr fontId="3"/>
  </si>
  <si>
    <t>PFI事業に伴う施設整備費相当額　（H23年度算入分）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</si>
  <si>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B9982</t>
    <phoneticPr fontId="3"/>
  </si>
  <si>
    <t>PFI事業に伴う施設整備費相当額　（H24年度算入分）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</si>
  <si>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B9983</t>
    <phoneticPr fontId="3"/>
  </si>
  <si>
    <t>PFI事業に伴う施設整備費相当額　（H24年度算入分）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</si>
  <si>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B9984</t>
    <phoneticPr fontId="3"/>
  </si>
  <si>
    <t>PFI事業に伴う施設整備費相当額　（H24年度算入分）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</si>
  <si>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B9985</t>
    <phoneticPr fontId="3"/>
  </si>
  <si>
    <t>PFI事業に伴う施設整備費相当額　（H24年度算入分）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</si>
  <si>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B0494</t>
    <phoneticPr fontId="3"/>
  </si>
  <si>
    <t>PFI事業に伴う施設整備費相当額　（H25年度算入分）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</si>
  <si>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B0495</t>
    <phoneticPr fontId="3"/>
  </si>
  <si>
    <t>PFI事業に伴う施設整備費相当額　（H25年度算入分）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</si>
  <si>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B0496</t>
    <phoneticPr fontId="3"/>
  </si>
  <si>
    <t>PFI事業に伴う施設整備費相当額　（H25年度算入分）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</si>
  <si>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B0497</t>
    <phoneticPr fontId="3"/>
  </si>
  <si>
    <t>PFI事業に伴う施設整備費相当額　（H25年度算入分）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</si>
  <si>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B0795</t>
    <phoneticPr fontId="3"/>
  </si>
  <si>
    <t>PFI事業に伴う施設整備費相当額　（H26年度算入分）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</si>
  <si>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B0796</t>
    <phoneticPr fontId="3"/>
  </si>
  <si>
    <t>PFI事業に伴う施設整備費相当額　（H26年度算入分）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</si>
  <si>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B1798</t>
    <phoneticPr fontId="3"/>
  </si>
  <si>
    <t>PFI事業に伴う施設整備費相当額　（H27年度算入分）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</si>
  <si>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B1799</t>
    <phoneticPr fontId="3"/>
  </si>
  <si>
    <t>PFI事業に伴う施設整備費相当額　（H27年度算入分）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</si>
  <si>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B1800</t>
    <phoneticPr fontId="3"/>
  </si>
  <si>
    <t>PFI事業に伴う施設整備費相当額　（H27年度算入分）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</si>
  <si>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B1801</t>
    <phoneticPr fontId="3"/>
  </si>
  <si>
    <t>PFI事業に伴う施設整備費相当額　（H27年度算入分）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</si>
  <si>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B2296</t>
    <phoneticPr fontId="3"/>
  </si>
  <si>
    <t>PFI事業に伴う施設整備費相当額　（H28年度算入分）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</si>
  <si>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B2297</t>
    <phoneticPr fontId="3"/>
  </si>
  <si>
    <t>PFI事業に伴う施設整備費相当額　（H28年度算入分）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</si>
  <si>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B2658</t>
    <phoneticPr fontId="3"/>
  </si>
  <si>
    <t>PFI事業に伴う施設整備費相当額　（H29年度算入分）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</si>
  <si>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B2892</t>
    <phoneticPr fontId="3"/>
  </si>
  <si>
    <t>PFI事業に伴う施設整備費相当額　（H30年度算入分）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</si>
  <si>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B2893</t>
    <phoneticPr fontId="3"/>
  </si>
  <si>
    <t>PFI事業に伴う施設整備費相当額　（H30年度算入分）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</si>
  <si>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B2895</t>
  </si>
  <si>
    <t>PFI事業に伴う施設整備費相当額　（H30年度算入分）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</si>
  <si>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B3156</t>
  </si>
  <si>
    <t>PFI事業に伴う施設整備費相当額　（R元年度算入分）　①</t>
    <rPh sb="3" eb="5">
      <t>ジギョウ</t>
    </rPh>
    <rPh sb="6" eb="7">
      <t>トモナ</t>
    </rPh>
    <rPh sb="8" eb="10">
      <t>シセツ</t>
    </rPh>
    <rPh sb="10" eb="13">
      <t>セイビヒ</t>
    </rPh>
    <rPh sb="13" eb="16">
      <t>ソウトウガク</t>
    </rPh>
    <rPh sb="19" eb="20">
      <t>モト</t>
    </rPh>
    <rPh sb="20" eb="22">
      <t>ネンド</t>
    </rPh>
    <rPh sb="22" eb="24">
      <t>サンニュウ</t>
    </rPh>
    <rPh sb="24" eb="25">
      <t>ブン</t>
    </rPh>
    <phoneticPr fontId="3"/>
  </si>
  <si>
    <t>B3157</t>
  </si>
  <si>
    <t>PFI事業に伴う施設整備費相当額　（R元年度算入分）　②</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</si>
  <si>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B3158</t>
    <phoneticPr fontId="3"/>
  </si>
  <si>
    <t>PFI事業に伴う施設整備費相当額　（R元年度算入分）　③</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</si>
  <si>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B3899</t>
  </si>
  <si>
    <t>PFI事業に伴う施設整備費相当額　（R2年度算入分）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</si>
  <si>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B3900</t>
  </si>
  <si>
    <t>PFI事業に伴う施設整備費相当額　（R2年度算入分）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</si>
  <si>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B5128</t>
  </si>
  <si>
    <t>PFI事業に伴う施設整備費相当額　（R3年度算入分）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</si>
  <si>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B5129</t>
  </si>
  <si>
    <t>PFI事業に伴う施設整備費相当額　（R3年度算入分）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</si>
  <si>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B5130</t>
  </si>
  <si>
    <t>PFI事業に伴う施設整備費相当額　（R3年度算入分）　③</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</si>
  <si>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B5131</t>
  </si>
  <si>
    <t>PFI事業に伴う施設整備費相当額　（R3年度算入分）　④</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</si>
  <si>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B5284</t>
    <phoneticPr fontId="3"/>
  </si>
  <si>
    <t>PFI事業に伴う施設整備費相当額　（R3年度算入分）　⑤</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</si>
  <si>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B5285</t>
    <phoneticPr fontId="3"/>
  </si>
  <si>
    <t>PFI事業に伴う施設整備費相当額　（R3年度算入分）　⑥</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</si>
  <si>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B5287</t>
    <phoneticPr fontId="3"/>
  </si>
  <si>
    <t>PFI事業に伴う施設整備費相当額　（R3年度算入分）　⑧</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</si>
  <si>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B5443</t>
    <phoneticPr fontId="3"/>
  </si>
  <si>
    <t>PFI事業に伴う施設整備費相当額　（R4年度算入分）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</si>
  <si>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B5444</t>
    <phoneticPr fontId="3"/>
  </si>
  <si>
    <t>PFI事業に伴う施設整備費相当額　（R4年度算入分）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</si>
  <si>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B5445</t>
    <phoneticPr fontId="3"/>
  </si>
  <si>
    <t>PFI事業に伴う施設整備費相当額　（R4年度算入分）　③</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</si>
  <si>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B5725</t>
  </si>
  <si>
    <t>PFI事業に伴う施設整備費相当額　R4年度供用開始分（R5年度算入分）①</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</si>
  <si>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B5726</t>
  </si>
  <si>
    <t>PFI事業に伴う施設整備費相当額　R4年度供用開始分（R5年度算入分）②</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</si>
  <si>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B5727</t>
  </si>
  <si>
    <t>PFI事業に伴う施設整備費相当額　R4年度供用開始分（R5年度算入分）③</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</si>
  <si>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B5728</t>
  </si>
  <si>
    <t>PFI事業に伴う施設整備費相当額　R4年度供用開始分（R5年度算入分）④</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</si>
  <si>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B5729</t>
  </si>
  <si>
    <t>PFI事業に伴う施設整備費相当額　R4年度供用開始分（R5年度算入分）⑤</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</si>
  <si>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B5730</t>
  </si>
  <si>
    <t>PFI事業に伴う施設整備費相当額　R3以前年度供用開始分（R5年度算入分）⑥</t>
    <rPh sb="3" eb="5">
      <t>ジギョウ</t>
    </rPh>
    <rPh sb="6" eb="7">
      <t>トモナ</t>
    </rPh>
    <rPh sb="8" eb="10">
      <t>シセツ</t>
    </rPh>
    <rPh sb="10" eb="13">
      <t>セイビヒ</t>
    </rPh>
    <rPh sb="13" eb="16">
      <t>ソウトウガク</t>
    </rPh>
    <rPh sb="19" eb="21">
      <t>イゼン</t>
    </rPh>
    <rPh sb="21" eb="23">
      <t>ネンド</t>
    </rPh>
    <rPh sb="23" eb="25">
      <t>キョウヨウ</t>
    </rPh>
    <rPh sb="25" eb="27">
      <t>カイシ</t>
    </rPh>
    <rPh sb="27" eb="28">
      <t>ブン</t>
    </rPh>
    <rPh sb="31" eb="33">
      <t>ネンド</t>
    </rPh>
    <rPh sb="33" eb="35">
      <t>サンニュウ</t>
    </rPh>
    <rPh sb="35" eb="36">
      <t>ブン</t>
    </rPh>
    <phoneticPr fontId="0"/>
  </si>
  <si>
    <t>B4831</t>
    <phoneticPr fontId="3"/>
  </si>
  <si>
    <t>沖縄米軍基地所在市町村活性化特別事業債　15年度同意等額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</si>
  <si>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B7029</t>
    <phoneticPr fontId="3"/>
  </si>
  <si>
    <t>沖縄米軍基地所在市町村活性化特別事業債　16年度同意等額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</si>
  <si>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B7664</t>
    <phoneticPr fontId="3"/>
  </si>
  <si>
    <t>沖縄米軍基地所在市町村活性化特別事業債　17年度同意等額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</si>
  <si>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B7880</t>
    <phoneticPr fontId="3"/>
  </si>
  <si>
    <t>沖縄米軍基地所在市町村活性化特別事業債　18年度同意等額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</si>
  <si>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B8513</t>
    <phoneticPr fontId="3"/>
  </si>
  <si>
    <t>沖縄米軍基地所在市町村活性化特別事業債　19年度同意等額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</si>
  <si>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B8956</t>
    <phoneticPr fontId="3"/>
  </si>
  <si>
    <t>沖縄米軍基地所在市町村活性化特別事業債　20年度同意等額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</si>
  <si>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B9361</t>
    <phoneticPr fontId="3"/>
  </si>
  <si>
    <t>沖縄米軍基地所在市町村活性化特別事業債　21年度同意等額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</si>
  <si>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B9675</t>
    <phoneticPr fontId="3"/>
  </si>
  <si>
    <t>沖縄米軍基地所在市町村活性化特別事業債　22年度同意等額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</si>
  <si>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B0055</t>
    <phoneticPr fontId="3"/>
  </si>
  <si>
    <t>沖縄米軍基地所在市町村活性化特別事業債　23年度同意等額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</si>
  <si>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B0498</t>
    <phoneticPr fontId="3"/>
  </si>
  <si>
    <t>沖縄米軍基地所在市町村活性化特別事業債　24年度同意等額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</si>
  <si>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B0799</t>
    <phoneticPr fontId="3"/>
  </si>
  <si>
    <t>沖縄米軍基地所在市町村活性化特別事業債　25年度同意等額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</si>
  <si>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B4832</t>
    <phoneticPr fontId="3"/>
  </si>
  <si>
    <t>沖縄北部特別振興対策事業債　15年度同意等額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</si>
  <si>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B7030</t>
    <phoneticPr fontId="3"/>
  </si>
  <si>
    <t>沖縄北部特別振興対策事業債　16年度同意等額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</si>
  <si>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B7665</t>
    <phoneticPr fontId="3"/>
  </si>
  <si>
    <t>沖縄北部特別振興対策事業債　17年度同意等額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</si>
  <si>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B7881</t>
    <phoneticPr fontId="3"/>
  </si>
  <si>
    <t>沖縄北部特別振興対策事業債　18年度同意等額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</si>
  <si>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B8514</t>
    <phoneticPr fontId="3"/>
  </si>
  <si>
    <t>沖縄北部特別振興対策事業債　19年度同意等額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</si>
  <si>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B8957</t>
    <phoneticPr fontId="3"/>
  </si>
  <si>
    <t>沖縄北部特別振興対策事業債　20年度同意等額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</si>
  <si>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B9362</t>
    <phoneticPr fontId="3"/>
  </si>
  <si>
    <t>沖縄北部特別振興対策事業債　21年度同意等額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</si>
  <si>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B0622</t>
    <phoneticPr fontId="3"/>
  </si>
  <si>
    <t>一般補助施設整備等事業債　（沖縄振興特別推進交付金事業分）　24年度同意等額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</si>
  <si>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B0800</t>
    <phoneticPr fontId="3"/>
  </si>
  <si>
    <t>一般補助施設整備等事業債　（沖縄振興特別推進交付金事業分）　25年度同意等額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</si>
  <si>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B1803</t>
    <phoneticPr fontId="3"/>
  </si>
  <si>
    <t>一般補助施設整備等事業債　（沖縄振興特別推進交付金事業分）　26年度同意等額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</si>
  <si>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B2301</t>
    <phoneticPr fontId="3"/>
  </si>
  <si>
    <t>一般補助施設整備等事業債　（沖縄振興特別推進交付金事業分）　27年度同意等額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</si>
  <si>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B2662</t>
    <phoneticPr fontId="3"/>
  </si>
  <si>
    <t>一般補助施設整備等事業債　（沖縄振興特別推進交付金事業分）　28年度同意等額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</si>
  <si>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B2897</t>
    <phoneticPr fontId="3"/>
  </si>
  <si>
    <t>一般補助施設整備等事業債　（沖縄振興特別推進交付金事業分）　29年度同意等額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</si>
  <si>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B3160</t>
  </si>
  <si>
    <t>一般補助施設整備等事業債　（沖縄振興特別推進交付金事業分）　30年度同意等額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</si>
  <si>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B3935</t>
    <phoneticPr fontId="3"/>
  </si>
  <si>
    <t>一般補助施設整備等事業債　（沖縄振興特別推進交付金事業分）　R元年度同意等額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1" eb="32">
      <t>ガン</t>
    </rPh>
    <rPh sb="32" eb="34">
      <t>ネンド</t>
    </rPh>
    <rPh sb="34" eb="36">
      <t>ドウイ</t>
    </rPh>
    <rPh sb="36" eb="38">
      <t>トウガク</t>
    </rPh>
    <phoneticPr fontId="3"/>
  </si>
  <si>
    <t>B5132</t>
  </si>
  <si>
    <t>一般補助施設整備等事業債　（沖縄振興特別推進交付金事業分）　R2年度同意等額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</si>
  <si>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B5449</t>
    <phoneticPr fontId="3"/>
  </si>
  <si>
    <t>一般補助施設整備等事業債　（沖縄振興特別推進交付金事業分）　R3年度同意等額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</si>
  <si>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B5731</t>
  </si>
  <si>
    <t>一般補助施設整備等事業債　（沖縄振興特別推進交付金事業分）　R4年度同意等額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</si>
  <si>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B6003</t>
  </si>
  <si>
    <t>一般補助施設整備等事業債　（沖縄振興特別推進交付金事業分）　R5年度同意等額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</si>
  <si>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B2898</t>
    <phoneticPr fontId="3"/>
  </si>
  <si>
    <t>一般補助施設整備等事業債　（沖縄離島活性化推進事業分）　29年度同意等額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</si>
  <si>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B3161</t>
  </si>
  <si>
    <t>一般補助施設整備等事業債　（沖縄離島活性化推進事業分）　30年度同意等額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</si>
  <si>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B3936</t>
    <phoneticPr fontId="3"/>
  </si>
  <si>
    <t>一般補助施設整備等事業債　（沖縄離島活性化推進事業分）　R元年度同意等額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29" eb="30">
      <t>モト</t>
    </rPh>
    <rPh sb="30" eb="32">
      <t>ネンド</t>
    </rPh>
    <rPh sb="32" eb="34">
      <t>ドウイ</t>
    </rPh>
    <rPh sb="34" eb="36">
      <t>トウガク</t>
    </rPh>
    <phoneticPr fontId="3"/>
  </si>
  <si>
    <t>B5133</t>
  </si>
  <si>
    <t>一般補助施設整備等事業債　（沖縄離島活性化推進事業分）　R2年度同意等額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</si>
  <si>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B5450</t>
    <phoneticPr fontId="3"/>
  </si>
  <si>
    <t>一般補助施設整備等事業債　（沖縄離島活性化推進事業分）　R3年度同意等額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</si>
  <si>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B5732</t>
  </si>
  <si>
    <t>一般補助施設整備等事業債　（沖縄離島活性化推進事業分）　R4年度同意等額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</si>
  <si>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B6004</t>
  </si>
  <si>
    <t>一般補助施設整備等事業債　（沖縄離島活性化推進事業分）　R5年度同意等額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</si>
  <si>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B1804</t>
    <phoneticPr fontId="3"/>
  </si>
  <si>
    <t>一般補助施設整備等事業債　（奄美群島振興交付金事業分）　26年度同意等額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</si>
  <si>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B2302</t>
    <phoneticPr fontId="3"/>
  </si>
  <si>
    <t>一般補助施設整備等事業債　（奄美群島振興交付金事業分）　27年度同意等額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</si>
  <si>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B2663</t>
    <phoneticPr fontId="3"/>
  </si>
  <si>
    <t>一般補助施設整備等事業債　（奄美群島振興交付金事業分）　28年度同意等額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</si>
  <si>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B2899</t>
    <phoneticPr fontId="3"/>
  </si>
  <si>
    <t>一般補助施設整備等事業債　（奄美群島振興交付金事業分）　29年度同意等額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</si>
  <si>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B3162</t>
    <phoneticPr fontId="3"/>
  </si>
  <si>
    <t>一般補助施設整備等事業債　（奄美群島振興交付金事業分）　30年度同意等額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</si>
  <si>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B3937</t>
    <phoneticPr fontId="3"/>
  </si>
  <si>
    <t>一般補助施設整備等事業債　（奄美群島振興交付金事業分）　R元年度同意等額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29" eb="30">
      <t>モト</t>
    </rPh>
    <rPh sb="30" eb="32">
      <t>ネンド</t>
    </rPh>
    <rPh sb="32" eb="34">
      <t>ドウイ</t>
    </rPh>
    <rPh sb="34" eb="36">
      <t>トウガク</t>
    </rPh>
    <phoneticPr fontId="3"/>
  </si>
  <si>
    <t>B5134</t>
  </si>
  <si>
    <t>一般補助施設整備等事業債　（奄美群島振興交付金事業分）　R2年度同意等額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</si>
  <si>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B5451</t>
    <phoneticPr fontId="3"/>
  </si>
  <si>
    <t>一般補助施設整備等事業債　（奄美群島振興交付金事業分）　R3年度同意等額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</si>
  <si>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B5733</t>
  </si>
  <si>
    <t>一般補助施設整備等事業債　（奄美群島振興交付金事業分）　R4年度同意等額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</si>
  <si>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B6005</t>
  </si>
  <si>
    <t>一般補助施設整備等事業債　（奄美群島振興交付金事業分）　R5年度同意等額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</si>
  <si>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B7882</t>
    <phoneticPr fontId="3"/>
  </si>
  <si>
    <t>産業廃棄物不法投棄対策事業債　18年度同意等額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</si>
  <si>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B8610</t>
    <phoneticPr fontId="3"/>
  </si>
  <si>
    <t>産業廃棄物不法投棄対策事業債　19年度同意等額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</si>
  <si>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B8958</t>
    <phoneticPr fontId="3"/>
  </si>
  <si>
    <t>産業廃棄物不法投棄対策事業債　20年度同意等額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</si>
  <si>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B9363</t>
    <phoneticPr fontId="3"/>
  </si>
  <si>
    <t>産業廃棄物不法投棄対策事業債　21年度同意等額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</si>
  <si>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B9677</t>
    <phoneticPr fontId="3"/>
  </si>
  <si>
    <t>産業廃棄物不法投棄対策事業債　22年度同意等額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</si>
  <si>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B5452</t>
  </si>
  <si>
    <t>有明海・八代海等再生事業債　R3同意等額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</si>
  <si>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B5734</t>
  </si>
  <si>
    <t>有明海・八代海等再生事業債　R4同意等額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</si>
  <si>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B6006</t>
  </si>
  <si>
    <t>有明海・八代海等再生事業債　R5同意等額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</si>
  <si>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B7734</t>
    <phoneticPr fontId="3"/>
  </si>
  <si>
    <t>石綿対策事業債　17年度同意等額</t>
    <rPh sb="0" eb="2">
      <t>イシワタ</t>
    </rPh>
    <rPh sb="2" eb="4">
      <t>タイサク</t>
    </rPh>
    <rPh sb="4" eb="7">
      <t>ジギョウサイ</t>
    </rPh>
    <rPh sb="10" eb="12">
      <t>ネンド</t>
    </rPh>
    <rPh sb="12" eb="14">
      <t>ドウイ</t>
    </rPh>
    <rPh sb="14" eb="16">
      <t>トウガク</t>
    </rPh>
    <phoneticPr fontId="3"/>
  </si>
  <si>
    <t>B7883</t>
    <phoneticPr fontId="3"/>
  </si>
  <si>
    <t>石綿対策事業債　18年度同意等額</t>
    <rPh sb="0" eb="2">
      <t>イシワタ</t>
    </rPh>
    <rPh sb="2" eb="4">
      <t>タイサク</t>
    </rPh>
    <rPh sb="4" eb="7">
      <t>ジギョウサイ</t>
    </rPh>
    <rPh sb="10" eb="12">
      <t>ネンド</t>
    </rPh>
    <rPh sb="12" eb="14">
      <t>ドウイ</t>
    </rPh>
    <rPh sb="14" eb="16">
      <t>トウガク</t>
    </rPh>
    <phoneticPr fontId="3"/>
  </si>
  <si>
    <t>B8515</t>
    <phoneticPr fontId="3"/>
  </si>
  <si>
    <t>石綿対策事業債　19年度同意等額</t>
    <rPh sb="0" eb="2">
      <t>イシワタ</t>
    </rPh>
    <rPh sb="2" eb="4">
      <t>タイサク</t>
    </rPh>
    <rPh sb="4" eb="7">
      <t>ジギョウサイ</t>
    </rPh>
    <rPh sb="10" eb="12">
      <t>ネンド</t>
    </rPh>
    <rPh sb="12" eb="14">
      <t>ドウイ</t>
    </rPh>
    <rPh sb="14" eb="16">
      <t>トウガク</t>
    </rPh>
    <phoneticPr fontId="3"/>
  </si>
  <si>
    <t>B8959</t>
    <phoneticPr fontId="3"/>
  </si>
  <si>
    <t>石綿対策事業債　20年度同意等額</t>
    <rPh sb="0" eb="2">
      <t>イシワタ</t>
    </rPh>
    <rPh sb="2" eb="4">
      <t>タイサク</t>
    </rPh>
    <rPh sb="4" eb="7">
      <t>ジギョウサイ</t>
    </rPh>
    <rPh sb="10" eb="12">
      <t>ネンド</t>
    </rPh>
    <rPh sb="12" eb="14">
      <t>ドウイ</t>
    </rPh>
    <rPh sb="14" eb="16">
      <t>トウガク</t>
    </rPh>
    <phoneticPr fontId="3"/>
  </si>
  <si>
    <t>B9364</t>
    <phoneticPr fontId="3"/>
  </si>
  <si>
    <t>石綿対策事業債　21年度同意等額</t>
    <rPh sb="0" eb="2">
      <t>イシワタ</t>
    </rPh>
    <rPh sb="2" eb="4">
      <t>タイサク</t>
    </rPh>
    <rPh sb="4" eb="7">
      <t>ジギョウサイ</t>
    </rPh>
    <rPh sb="10" eb="12">
      <t>ネンド</t>
    </rPh>
    <rPh sb="12" eb="14">
      <t>ドウイ</t>
    </rPh>
    <rPh sb="14" eb="16">
      <t>トウガク</t>
    </rPh>
    <phoneticPr fontId="3"/>
  </si>
  <si>
    <t>B9678</t>
    <phoneticPr fontId="3"/>
  </si>
  <si>
    <t>石綿対策事業債　22年度同意等額</t>
    <rPh sb="0" eb="2">
      <t>イシワタ</t>
    </rPh>
    <rPh sb="2" eb="4">
      <t>タイサク</t>
    </rPh>
    <rPh sb="4" eb="7">
      <t>ジギョウサイ</t>
    </rPh>
    <rPh sb="10" eb="12">
      <t>ネンド</t>
    </rPh>
    <rPh sb="12" eb="14">
      <t>ドウイ</t>
    </rPh>
    <rPh sb="14" eb="16">
      <t>トウガク</t>
    </rPh>
    <phoneticPr fontId="3"/>
  </si>
  <si>
    <t>B8516</t>
    <phoneticPr fontId="3"/>
  </si>
  <si>
    <t>消防広域化事業債　19年度同意等額</t>
    <rPh sb="0" eb="2">
      <t>ショウボウ</t>
    </rPh>
    <rPh sb="2" eb="5">
      <t>コウイキカ</t>
    </rPh>
    <rPh sb="5" eb="8">
      <t>ジギョウサイ</t>
    </rPh>
    <rPh sb="11" eb="13">
      <t>ネンド</t>
    </rPh>
    <rPh sb="13" eb="15">
      <t>ドウイ</t>
    </rPh>
    <rPh sb="15" eb="17">
      <t>トウガク</t>
    </rPh>
    <phoneticPr fontId="3"/>
  </si>
  <si>
    <t>B8960</t>
    <phoneticPr fontId="3"/>
  </si>
  <si>
    <t>消防広域化事業債　20年度同意等額</t>
    <rPh sb="0" eb="2">
      <t>ショウボウ</t>
    </rPh>
    <rPh sb="2" eb="5">
      <t>コウイキカ</t>
    </rPh>
    <rPh sb="5" eb="8">
      <t>ジギョウサイ</t>
    </rPh>
    <rPh sb="11" eb="13">
      <t>ネンド</t>
    </rPh>
    <rPh sb="13" eb="15">
      <t>ドウイ</t>
    </rPh>
    <rPh sb="15" eb="17">
      <t>トウガク</t>
    </rPh>
    <phoneticPr fontId="3"/>
  </si>
  <si>
    <t>B9365</t>
    <phoneticPr fontId="3"/>
  </si>
  <si>
    <t>消防広域化事業債　21年度同意等額</t>
    <rPh sb="0" eb="2">
      <t>ショウボウ</t>
    </rPh>
    <rPh sb="2" eb="5">
      <t>コウイキカ</t>
    </rPh>
    <rPh sb="5" eb="8">
      <t>ジギョウサイ</t>
    </rPh>
    <rPh sb="11" eb="13">
      <t>ネンド</t>
    </rPh>
    <rPh sb="13" eb="15">
      <t>ドウイ</t>
    </rPh>
    <rPh sb="15" eb="17">
      <t>トウガク</t>
    </rPh>
    <phoneticPr fontId="3"/>
  </si>
  <si>
    <t>B9679</t>
    <phoneticPr fontId="3"/>
  </si>
  <si>
    <t>消防広域化事業債　22年度同意等額</t>
    <rPh sb="0" eb="2">
      <t>ショウボウ</t>
    </rPh>
    <rPh sb="2" eb="5">
      <t>コウイキカ</t>
    </rPh>
    <rPh sb="5" eb="8">
      <t>ジギョウサイ</t>
    </rPh>
    <rPh sb="11" eb="13">
      <t>ネンド</t>
    </rPh>
    <rPh sb="13" eb="15">
      <t>ドウイ</t>
    </rPh>
    <rPh sb="15" eb="17">
      <t>トウガク</t>
    </rPh>
    <phoneticPr fontId="3"/>
  </si>
  <si>
    <t>B9986</t>
    <phoneticPr fontId="3"/>
  </si>
  <si>
    <t>消防広域化事業債　23年度同意等額</t>
    <rPh sb="0" eb="2">
      <t>ショウボウ</t>
    </rPh>
    <rPh sb="2" eb="5">
      <t>コウイキカ</t>
    </rPh>
    <rPh sb="5" eb="8">
      <t>ジギョウサイ</t>
    </rPh>
    <rPh sb="11" eb="13">
      <t>ネンド</t>
    </rPh>
    <rPh sb="13" eb="15">
      <t>ドウイ</t>
    </rPh>
    <rPh sb="15" eb="17">
      <t>トウガク</t>
    </rPh>
    <phoneticPr fontId="3"/>
  </si>
  <si>
    <t>B0499</t>
    <phoneticPr fontId="3"/>
  </si>
  <si>
    <t>消防広域化事業債　24年度同意等額</t>
    <rPh sb="0" eb="2">
      <t>ショウボウ</t>
    </rPh>
    <rPh sb="2" eb="5">
      <t>コウイキカ</t>
    </rPh>
    <rPh sb="5" eb="8">
      <t>ジギョウサイ</t>
    </rPh>
    <rPh sb="11" eb="13">
      <t>ネンド</t>
    </rPh>
    <rPh sb="13" eb="15">
      <t>ドウイ</t>
    </rPh>
    <rPh sb="15" eb="17">
      <t>トウガク</t>
    </rPh>
    <phoneticPr fontId="3"/>
  </si>
  <si>
    <t>B9366</t>
    <phoneticPr fontId="3"/>
  </si>
  <si>
    <t>公共施設等地上デジタル放送移行対策事業債　21年度同意等額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</si>
  <si>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B9437</t>
    <phoneticPr fontId="3"/>
  </si>
  <si>
    <t>公共施設等地上デジタル放送移行対策事業債　21年度同意等額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</si>
  <si>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B9680</t>
    <phoneticPr fontId="3"/>
  </si>
  <si>
    <t>公共施設等地上デジタル放送移行対策事業債　22年度同意等額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</si>
  <si>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B9681</t>
    <phoneticPr fontId="3"/>
  </si>
  <si>
    <t>公共施設等地上デジタル放送移行対策事業債　22年度同意等額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</si>
  <si>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B9987</t>
    <phoneticPr fontId="3"/>
  </si>
  <si>
    <t>公共施設等地上デジタル放送移行対策事業債　23年度同意等額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</si>
  <si>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B9988</t>
    <phoneticPr fontId="3"/>
  </si>
  <si>
    <t>公共施設等地上デジタル放送移行対策事業債　23年度同意等額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</si>
  <si>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B5736</t>
  </si>
  <si>
    <t>公共事業等債（宅地耐震化推進事業（特別分）、盛土緊急対策事業（特別分）） R4同意等額</t>
    <rPh sb="0" eb="2">
      <t>コウキョウ</t>
    </rPh>
    <rPh sb="2" eb="4">
      <t>ジギョウ</t>
    </rPh>
    <rPh sb="4" eb="5">
      <t>ナド</t>
    </rPh>
    <rPh sb="5" eb="6">
      <t>サイ</t>
    </rPh>
    <rPh sb="7" eb="9">
      <t>タクチ</t>
    </rPh>
    <rPh sb="9" eb="11">
      <t>タイシン</t>
    </rPh>
    <rPh sb="11" eb="12">
      <t>カ</t>
    </rPh>
    <rPh sb="12" eb="14">
      <t>スイシン</t>
    </rPh>
    <rPh sb="14" eb="16">
      <t>ジギョウ</t>
    </rPh>
    <rPh sb="17" eb="19">
      <t>トクベツ</t>
    </rPh>
    <rPh sb="19" eb="20">
      <t>ブン</t>
    </rPh>
    <rPh sb="22" eb="24">
      <t>モリツチ</t>
    </rPh>
    <rPh sb="24" eb="26">
      <t>キンキュウ</t>
    </rPh>
    <rPh sb="26" eb="28">
      <t>タイサク</t>
    </rPh>
    <rPh sb="28" eb="30">
      <t>ジギョウ</t>
    </rPh>
    <rPh sb="31" eb="33">
      <t>トクベツ</t>
    </rPh>
    <rPh sb="33" eb="34">
      <t>ブン</t>
    </rPh>
    <phoneticPr fontId="6"/>
  </si>
  <si>
    <t>B6008</t>
  </si>
  <si>
    <t>公共事業等債（宅地耐震化推進事業（特別分）、盛土緊急対策事業（特別分）） R5同意等額</t>
    <rPh sb="0" eb="2">
      <t>コウキョウ</t>
    </rPh>
    <rPh sb="2" eb="4">
      <t>ジギョウ</t>
    </rPh>
    <rPh sb="4" eb="5">
      <t>ナド</t>
    </rPh>
    <rPh sb="5" eb="6">
      <t>サイ</t>
    </rPh>
    <rPh sb="7" eb="9">
      <t>タクチ</t>
    </rPh>
    <rPh sb="9" eb="11">
      <t>タイシン</t>
    </rPh>
    <rPh sb="11" eb="12">
      <t>カ</t>
    </rPh>
    <rPh sb="12" eb="14">
      <t>スイシン</t>
    </rPh>
    <rPh sb="14" eb="16">
      <t>ジギョウ</t>
    </rPh>
    <rPh sb="17" eb="19">
      <t>トクベツ</t>
    </rPh>
    <rPh sb="19" eb="20">
      <t>ブン</t>
    </rPh>
    <rPh sb="22" eb="24">
      <t>モリツチ</t>
    </rPh>
    <rPh sb="24" eb="26">
      <t>キンキュウ</t>
    </rPh>
    <rPh sb="26" eb="28">
      <t>タイサク</t>
    </rPh>
    <rPh sb="28" eb="30">
      <t>ジギョウ</t>
    </rPh>
    <rPh sb="31" eb="33">
      <t>トクベツ</t>
    </rPh>
    <rPh sb="33" eb="34">
      <t>ブン</t>
    </rPh>
    <phoneticPr fontId="6"/>
  </si>
  <si>
    <t>B5735</t>
  </si>
  <si>
    <t>公営企業債（脱炭素化事業のうち水道事業、病院事業、下水道事業以外分） R4同意等額</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</si>
  <si>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B6007</t>
  </si>
  <si>
    <t>公営企業債（脱炭素化事業のうち水道事業、病院事業、下水道事業以外分） R5同意等額</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</si>
  <si>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B6073</t>
  </si>
  <si>
    <t>B6074</t>
  </si>
  <si>
    <t>B5977</t>
  </si>
  <si>
    <t>B5978</t>
  </si>
  <si>
    <t>B5979</t>
  </si>
  <si>
    <t>B4818</t>
    <phoneticPr fontId="3"/>
  </si>
  <si>
    <t>旧地域総合整備事業債分　（特別分）　15年度同意等額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</si>
  <si>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B7008</t>
    <phoneticPr fontId="3"/>
  </si>
  <si>
    <t>旧地域総合整備事業債分　（特別分）　16年度同意等額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</si>
  <si>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B7560</t>
    <phoneticPr fontId="3"/>
  </si>
  <si>
    <t>旧地域総合整備事業債分　（特別分）　17年度同意等額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</si>
  <si>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B7884</t>
    <phoneticPr fontId="3"/>
  </si>
  <si>
    <t>旧地域総合整備事業債分　（特別分）　18年度同意等額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</si>
  <si>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B8517</t>
    <phoneticPr fontId="3"/>
  </si>
  <si>
    <t>旧地域総合整備事業債分　（特別分）　19年度同意等額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</si>
  <si>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B4819</t>
    <phoneticPr fontId="3"/>
  </si>
  <si>
    <t>旧地域総合整備事業債分　（特別分）　（財源対策債分）　15年度同意等額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</si>
  <si>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B7009</t>
    <phoneticPr fontId="3"/>
  </si>
  <si>
    <t>旧地域総合整備事業債分　（特別分）　（財源対策債分）　16年度同意等額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</si>
  <si>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B7561</t>
    <phoneticPr fontId="3"/>
  </si>
  <si>
    <t>旧地域総合整備事業債分　（特別分）　（財源対策債分）　17年度同意等額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</si>
  <si>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B7885</t>
    <phoneticPr fontId="3"/>
  </si>
  <si>
    <t>旧地域総合整備事業債分　（特別分）　（財源対策債分）　18年度同意等額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</si>
  <si>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B8518</t>
    <phoneticPr fontId="3"/>
  </si>
  <si>
    <t>旧地域総合整備事業債分　（特別分）　（財源対策債分）　19年度同意等額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</si>
  <si>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B4820</t>
    <phoneticPr fontId="3"/>
  </si>
  <si>
    <t>地域活性化事業債　15年度同意等額</t>
    <rPh sb="0" eb="2">
      <t>チイキ</t>
    </rPh>
    <rPh sb="2" eb="5">
      <t>カッセイカ</t>
    </rPh>
    <rPh sb="5" eb="8">
      <t>ジギョウサイ</t>
    </rPh>
    <rPh sb="11" eb="13">
      <t>ネンド</t>
    </rPh>
    <rPh sb="13" eb="15">
      <t>ドウイ</t>
    </rPh>
    <rPh sb="15" eb="17">
      <t>トウガク</t>
    </rPh>
    <phoneticPr fontId="3"/>
  </si>
  <si>
    <t>B7010</t>
    <phoneticPr fontId="3"/>
  </si>
  <si>
    <t>地域活性化事業債　16年度同意等額</t>
    <rPh sb="0" eb="2">
      <t>チイキ</t>
    </rPh>
    <rPh sb="2" eb="5">
      <t>カッセイカ</t>
    </rPh>
    <rPh sb="5" eb="8">
      <t>ジギョウサイ</t>
    </rPh>
    <rPh sb="11" eb="13">
      <t>ネンド</t>
    </rPh>
    <rPh sb="13" eb="15">
      <t>ドウイ</t>
    </rPh>
    <rPh sb="15" eb="17">
      <t>トウガク</t>
    </rPh>
    <phoneticPr fontId="3"/>
  </si>
  <si>
    <t>B7562</t>
    <phoneticPr fontId="3"/>
  </si>
  <si>
    <t>地域活性化事業債　17年度同意等額</t>
    <rPh sb="0" eb="2">
      <t>チイキ</t>
    </rPh>
    <rPh sb="2" eb="5">
      <t>カッセイカ</t>
    </rPh>
    <rPh sb="5" eb="8">
      <t>ジギョウサイ</t>
    </rPh>
    <rPh sb="11" eb="13">
      <t>ネンド</t>
    </rPh>
    <rPh sb="13" eb="15">
      <t>ドウイ</t>
    </rPh>
    <rPh sb="15" eb="17">
      <t>トウガク</t>
    </rPh>
    <phoneticPr fontId="3"/>
  </si>
  <si>
    <t>B7886</t>
    <phoneticPr fontId="3"/>
  </si>
  <si>
    <t>地域活性化事業債　18年度同意等額</t>
    <rPh sb="0" eb="2">
      <t>チイキ</t>
    </rPh>
    <rPh sb="2" eb="5">
      <t>カッセイカ</t>
    </rPh>
    <rPh sb="5" eb="8">
      <t>ジギョウサイ</t>
    </rPh>
    <rPh sb="11" eb="13">
      <t>ネンド</t>
    </rPh>
    <rPh sb="13" eb="15">
      <t>ドウイ</t>
    </rPh>
    <rPh sb="15" eb="17">
      <t>トウガク</t>
    </rPh>
    <phoneticPr fontId="3"/>
  </si>
  <si>
    <t>B8519</t>
    <phoneticPr fontId="3"/>
  </si>
  <si>
    <t>地域活性化事業債　19年度同意等額</t>
    <rPh sb="0" eb="2">
      <t>チイキ</t>
    </rPh>
    <rPh sb="2" eb="5">
      <t>カッセイカ</t>
    </rPh>
    <rPh sb="5" eb="8">
      <t>ジギョウサイ</t>
    </rPh>
    <rPh sb="11" eb="13">
      <t>ネンド</t>
    </rPh>
    <rPh sb="13" eb="15">
      <t>ドウイ</t>
    </rPh>
    <rPh sb="15" eb="17">
      <t>トウガク</t>
    </rPh>
    <phoneticPr fontId="3"/>
  </si>
  <si>
    <t>B8961</t>
    <phoneticPr fontId="3"/>
  </si>
  <si>
    <t>地域活性化事業債　20年度同意等額</t>
    <rPh sb="0" eb="2">
      <t>チイキ</t>
    </rPh>
    <rPh sb="2" eb="5">
      <t>カッセイカ</t>
    </rPh>
    <rPh sb="5" eb="8">
      <t>ジギョウサイ</t>
    </rPh>
    <rPh sb="11" eb="13">
      <t>ネンド</t>
    </rPh>
    <rPh sb="13" eb="15">
      <t>ドウイ</t>
    </rPh>
    <rPh sb="15" eb="17">
      <t>トウガク</t>
    </rPh>
    <phoneticPr fontId="3"/>
  </si>
  <si>
    <t>B9367</t>
    <phoneticPr fontId="3"/>
  </si>
  <si>
    <t>地域活性化事業債　（従来分）　21年度同意等額</t>
    <rPh sb="0" eb="2">
      <t>チイキ</t>
    </rPh>
    <rPh sb="2" eb="5">
      <t>カッセイカ</t>
    </rPh>
    <rPh sb="5" eb="8">
      <t>ジギョウサイ</t>
    </rPh>
    <rPh sb="10" eb="12">
      <t>ジュウライ</t>
    </rPh>
    <rPh sb="12" eb="13">
      <t>ブン</t>
    </rPh>
    <rPh sb="17" eb="19">
      <t>ネンド</t>
    </rPh>
    <rPh sb="19" eb="21">
      <t>ドウイ</t>
    </rPh>
    <rPh sb="21" eb="23">
      <t>トウガク</t>
    </rPh>
    <phoneticPr fontId="3"/>
  </si>
  <si>
    <t>B9368</t>
    <phoneticPr fontId="3"/>
  </si>
  <si>
    <t>地域活性化事業債　（定住自立圏推進事業分）　21年度同意等額</t>
    <rPh sb="0" eb="2">
      <t>チイキ</t>
    </rPh>
    <rPh sb="2" eb="5">
      <t>カッセイカ</t>
    </rPh>
    <rPh sb="5" eb="8">
      <t>ジギョウサイ</t>
    </rPh>
    <rPh sb="10" eb="12">
      <t>テイジュウ</t>
    </rPh>
    <rPh sb="12" eb="14">
      <t>ジリツ</t>
    </rPh>
    <rPh sb="14" eb="15">
      <t>ケン</t>
    </rPh>
    <rPh sb="15" eb="17">
      <t>スイシン</t>
    </rPh>
    <rPh sb="17" eb="19">
      <t>ジギョウ</t>
    </rPh>
    <rPh sb="19" eb="20">
      <t>ブン</t>
    </rPh>
    <rPh sb="24" eb="26">
      <t>ネンド</t>
    </rPh>
    <rPh sb="26" eb="28">
      <t>ドウイ</t>
    </rPh>
    <rPh sb="28" eb="30">
      <t>トウガク</t>
    </rPh>
    <phoneticPr fontId="3"/>
  </si>
  <si>
    <t>B9682</t>
    <phoneticPr fontId="3"/>
  </si>
  <si>
    <t>地域活性化事業債　22年度同意等額</t>
    <rPh sb="0" eb="2">
      <t>チイキ</t>
    </rPh>
    <rPh sb="2" eb="5">
      <t>カッセイカ</t>
    </rPh>
    <rPh sb="5" eb="8">
      <t>ジギョウサイ</t>
    </rPh>
    <rPh sb="11" eb="13">
      <t>ネンド</t>
    </rPh>
    <rPh sb="13" eb="15">
      <t>ドウイ</t>
    </rPh>
    <rPh sb="15" eb="17">
      <t>トウガク</t>
    </rPh>
    <phoneticPr fontId="3"/>
  </si>
  <si>
    <t>B9683</t>
    <phoneticPr fontId="3"/>
  </si>
  <si>
    <t>地域活性化事業債　22年度同意等額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</si>
  <si>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B9989</t>
    <phoneticPr fontId="3"/>
  </si>
  <si>
    <t>地域活性化事業債　23年度同意等額</t>
    <rPh sb="0" eb="2">
      <t>チイキ</t>
    </rPh>
    <rPh sb="2" eb="5">
      <t>カッセイカ</t>
    </rPh>
    <rPh sb="5" eb="8">
      <t>ジギョウサイ</t>
    </rPh>
    <rPh sb="11" eb="13">
      <t>ネンド</t>
    </rPh>
    <rPh sb="13" eb="15">
      <t>ドウイ</t>
    </rPh>
    <rPh sb="15" eb="17">
      <t>トウガク</t>
    </rPh>
    <phoneticPr fontId="3"/>
  </si>
  <si>
    <t>B9990</t>
    <phoneticPr fontId="3"/>
  </si>
  <si>
    <t>地域活性化事業債　23年度同意等額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</si>
  <si>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B0500</t>
    <phoneticPr fontId="3"/>
  </si>
  <si>
    <t>地域活性化事業債　24年度同意等額</t>
    <rPh sb="0" eb="2">
      <t>チイキ</t>
    </rPh>
    <rPh sb="2" eb="5">
      <t>カッセイカ</t>
    </rPh>
    <rPh sb="5" eb="8">
      <t>ジギョウサイ</t>
    </rPh>
    <rPh sb="11" eb="13">
      <t>ネンド</t>
    </rPh>
    <rPh sb="13" eb="15">
      <t>ドウイ</t>
    </rPh>
    <rPh sb="15" eb="17">
      <t>トウガク</t>
    </rPh>
    <phoneticPr fontId="3"/>
  </si>
  <si>
    <t>B0501</t>
    <phoneticPr fontId="3"/>
  </si>
  <si>
    <t>地域活性化事業債　24年度同意等額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</si>
  <si>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B0801</t>
    <phoneticPr fontId="3"/>
  </si>
  <si>
    <t>地域活性化事業債　25年度同意等額</t>
    <rPh sb="0" eb="2">
      <t>チイキ</t>
    </rPh>
    <rPh sb="2" eb="5">
      <t>カッセイカ</t>
    </rPh>
    <rPh sb="5" eb="8">
      <t>ジギョウサイ</t>
    </rPh>
    <rPh sb="11" eb="13">
      <t>ネンド</t>
    </rPh>
    <rPh sb="13" eb="15">
      <t>ドウイ</t>
    </rPh>
    <rPh sb="15" eb="17">
      <t>トウガク</t>
    </rPh>
    <phoneticPr fontId="3"/>
  </si>
  <si>
    <t>B0802</t>
    <phoneticPr fontId="3"/>
  </si>
  <si>
    <t>地域活性化事業債　25年度同意等額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</si>
  <si>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B1805</t>
    <phoneticPr fontId="3"/>
  </si>
  <si>
    <t>地域活性化事業債　26年度同意等額</t>
    <rPh sb="0" eb="2">
      <t>チイキ</t>
    </rPh>
    <rPh sb="2" eb="5">
      <t>カッセイカ</t>
    </rPh>
    <rPh sb="5" eb="8">
      <t>ジギョウサイ</t>
    </rPh>
    <rPh sb="11" eb="13">
      <t>ネンド</t>
    </rPh>
    <rPh sb="13" eb="15">
      <t>ドウイ</t>
    </rPh>
    <rPh sb="15" eb="17">
      <t>トウガク</t>
    </rPh>
    <phoneticPr fontId="3"/>
  </si>
  <si>
    <t>B1806</t>
    <phoneticPr fontId="3"/>
  </si>
  <si>
    <t>地域活性化事業債　26年度同意等額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</si>
  <si>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B2303</t>
    <phoneticPr fontId="3"/>
  </si>
  <si>
    <t>地域活性化事業債　27年度同意等額</t>
    <rPh sb="0" eb="2">
      <t>チイキ</t>
    </rPh>
    <rPh sb="2" eb="5">
      <t>カッセイカ</t>
    </rPh>
    <rPh sb="5" eb="8">
      <t>ジギョウサイ</t>
    </rPh>
    <rPh sb="11" eb="13">
      <t>ネンド</t>
    </rPh>
    <rPh sb="13" eb="15">
      <t>ドウイ</t>
    </rPh>
    <rPh sb="15" eb="17">
      <t>トウガク</t>
    </rPh>
    <phoneticPr fontId="3"/>
  </si>
  <si>
    <t>B2304</t>
    <phoneticPr fontId="3"/>
  </si>
  <si>
    <t>地域活性化事業債　27年度同意等額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</si>
  <si>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B2664</t>
    <phoneticPr fontId="3"/>
  </si>
  <si>
    <t>地域活性化事業債　28年度同意等額</t>
    <rPh sb="0" eb="2">
      <t>チイキ</t>
    </rPh>
    <rPh sb="2" eb="5">
      <t>カッセイカ</t>
    </rPh>
    <rPh sb="5" eb="8">
      <t>ジギョウサイ</t>
    </rPh>
    <rPh sb="11" eb="13">
      <t>ネンド</t>
    </rPh>
    <rPh sb="13" eb="15">
      <t>ドウイ</t>
    </rPh>
    <rPh sb="15" eb="17">
      <t>トウガク</t>
    </rPh>
    <phoneticPr fontId="3"/>
  </si>
  <si>
    <t>B2665</t>
    <phoneticPr fontId="3"/>
  </si>
  <si>
    <t>地域活性化事業債　28年度同意等額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</si>
  <si>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B2900</t>
    <phoneticPr fontId="3"/>
  </si>
  <si>
    <t>地域活性化事業債　29年度同意等額</t>
    <rPh sb="0" eb="2">
      <t>チイキ</t>
    </rPh>
    <rPh sb="2" eb="5">
      <t>カッセイカ</t>
    </rPh>
    <rPh sb="5" eb="8">
      <t>ジギョウサイ</t>
    </rPh>
    <rPh sb="11" eb="13">
      <t>ネンド</t>
    </rPh>
    <rPh sb="13" eb="15">
      <t>ドウイ</t>
    </rPh>
    <rPh sb="15" eb="17">
      <t>トウガク</t>
    </rPh>
    <phoneticPr fontId="3"/>
  </si>
  <si>
    <t>B2901</t>
    <phoneticPr fontId="3"/>
  </si>
  <si>
    <t>地域活性化事業債　29年度同意等額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</si>
  <si>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B3163</t>
  </si>
  <si>
    <t>地域活性化事業債　30年度同意等額</t>
    <rPh sb="0" eb="2">
      <t>チイキ</t>
    </rPh>
    <rPh sb="2" eb="5">
      <t>カッセイカ</t>
    </rPh>
    <rPh sb="5" eb="8">
      <t>ジギョウサイ</t>
    </rPh>
    <rPh sb="11" eb="13">
      <t>ネンド</t>
    </rPh>
    <rPh sb="13" eb="15">
      <t>ドウイ</t>
    </rPh>
    <rPh sb="15" eb="17">
      <t>トウガク</t>
    </rPh>
    <phoneticPr fontId="3"/>
  </si>
  <si>
    <t>B3164</t>
  </si>
  <si>
    <t>地域活性化事業債　30年度同意等額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</si>
  <si>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B3938</t>
    <phoneticPr fontId="3"/>
  </si>
  <si>
    <t>地域活性化事業債　R元年度同意等額</t>
    <rPh sb="0" eb="2">
      <t>チイキ</t>
    </rPh>
    <rPh sb="2" eb="5">
      <t>カッセイカ</t>
    </rPh>
    <rPh sb="5" eb="8">
      <t>ジギョウサイ</t>
    </rPh>
    <rPh sb="10" eb="11">
      <t>モト</t>
    </rPh>
    <rPh sb="11" eb="13">
      <t>ネンド</t>
    </rPh>
    <rPh sb="13" eb="15">
      <t>ドウイ</t>
    </rPh>
    <rPh sb="15" eb="17">
      <t>トウガク</t>
    </rPh>
    <phoneticPr fontId="3"/>
  </si>
  <si>
    <t>B3939</t>
    <phoneticPr fontId="3"/>
  </si>
  <si>
    <t>地域活性化事業債　R元年度同意等額　※継続分</t>
    <rPh sb="0" eb="2">
      <t>チイキ</t>
    </rPh>
    <rPh sb="2" eb="5">
      <t>カッセイカ</t>
    </rPh>
    <rPh sb="5" eb="8">
      <t>ジギョウサイ</t>
    </rPh>
    <rPh sb="10" eb="11">
      <t>モト</t>
    </rPh>
    <rPh sb="11" eb="13">
      <t>ネンド</t>
    </rPh>
    <rPh sb="13" eb="15">
      <t>ドウイ</t>
    </rPh>
    <rPh sb="15" eb="17">
      <t>トウガク</t>
    </rPh>
    <rPh sb="19" eb="21">
      <t>ケイゾク</t>
    </rPh>
    <rPh sb="21" eb="22">
      <t>ブン</t>
    </rPh>
    <phoneticPr fontId="3"/>
  </si>
  <si>
    <t>B5135</t>
  </si>
  <si>
    <t>地域活性化事業債　R2年度同意等額</t>
    <rPh sb="0" eb="2">
      <t>チイキ</t>
    </rPh>
    <rPh sb="2" eb="5">
      <t>カッセイカ</t>
    </rPh>
    <rPh sb="5" eb="8">
      <t>ジギョウサイ</t>
    </rPh>
    <rPh sb="11" eb="13">
      <t>ネンド</t>
    </rPh>
    <rPh sb="13" eb="15">
      <t>ドウイ</t>
    </rPh>
    <rPh sb="15" eb="17">
      <t>トウガク</t>
    </rPh>
    <phoneticPr fontId="3"/>
  </si>
  <si>
    <t>B5136</t>
  </si>
  <si>
    <t>地域活性化事業債　R2年度同意等額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</si>
  <si>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B5453</t>
  </si>
  <si>
    <t>地域活性化事業債　R3年度同意等額</t>
    <rPh sb="0" eb="2">
      <t>チイキ</t>
    </rPh>
    <rPh sb="2" eb="5">
      <t>カッセイカ</t>
    </rPh>
    <rPh sb="5" eb="8">
      <t>ジギョウサイ</t>
    </rPh>
    <rPh sb="11" eb="13">
      <t>ネンド</t>
    </rPh>
    <rPh sb="13" eb="15">
      <t>ドウイ</t>
    </rPh>
    <rPh sb="15" eb="17">
      <t>トウガク</t>
    </rPh>
    <phoneticPr fontId="3"/>
  </si>
  <si>
    <t>B5454</t>
  </si>
  <si>
    <t>地域活性化事業債　R3年度同意等額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</si>
  <si>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B5737</t>
  </si>
  <si>
    <t>地域活性化事業債　R4年度同意等額</t>
    <rPh sb="0" eb="2">
      <t>チイキ</t>
    </rPh>
    <rPh sb="2" eb="5">
      <t>カッセイカ</t>
    </rPh>
    <rPh sb="5" eb="8">
      <t>ジギョウサイ</t>
    </rPh>
    <rPh sb="11" eb="13">
      <t>ネンド</t>
    </rPh>
    <rPh sb="13" eb="15">
      <t>ドウイ</t>
    </rPh>
    <rPh sb="15" eb="17">
      <t>トウガク</t>
    </rPh>
    <phoneticPr fontId="3"/>
  </si>
  <si>
    <t>B5738</t>
  </si>
  <si>
    <t>地域活性化事業債　R4年度同意等額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</si>
  <si>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B6075</t>
  </si>
  <si>
    <t>地域活性化事業債　R5年度同意等額</t>
    <rPh sb="0" eb="2">
      <t>チイキ</t>
    </rPh>
    <rPh sb="2" eb="5">
      <t>カッセイカ</t>
    </rPh>
    <rPh sb="5" eb="8">
      <t>ジギョウサイ</t>
    </rPh>
    <rPh sb="11" eb="13">
      <t>ネンド</t>
    </rPh>
    <rPh sb="13" eb="15">
      <t>ドウイ</t>
    </rPh>
    <rPh sb="15" eb="17">
      <t>トウガク</t>
    </rPh>
    <phoneticPr fontId="20"/>
  </si>
  <si>
    <t>B6076</t>
  </si>
  <si>
    <t>地域活性化事業債　R5年度同意等額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20"/>
  </si>
  <si>
    <t>B4821</t>
    <phoneticPr fontId="3"/>
  </si>
  <si>
    <t>地域活性化事業債　（財源対策債分）　15年度同意等額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</si>
  <si>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B7011</t>
    <phoneticPr fontId="3"/>
  </si>
  <si>
    <t>地域活性化事業債　（財源対策債分）　16年度同意等額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</si>
  <si>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B7563</t>
    <phoneticPr fontId="3"/>
  </si>
  <si>
    <t>地域活性化事業債　（財源対策債分）　17年度同意等額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</si>
  <si>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B7887</t>
    <phoneticPr fontId="3"/>
  </si>
  <si>
    <t>地域活性化事業債　（財源対策債分）　18年度同意等額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</si>
  <si>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B8520</t>
    <phoneticPr fontId="3"/>
  </si>
  <si>
    <t>地域活性化事業債　（財源対策債分）　19年度同意等額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</si>
  <si>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B8962</t>
    <phoneticPr fontId="3"/>
  </si>
  <si>
    <t>地域活性化事業債　（財源対策債分）　20年度同意等額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</si>
  <si>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B9369</t>
    <phoneticPr fontId="3"/>
  </si>
  <si>
    <t>地域活性化事業債　（財源対策債分）　21年度同意等額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</si>
  <si>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B9685</t>
    <phoneticPr fontId="3"/>
  </si>
  <si>
    <t>地域活性化事業債　（財源対策債分）　22年度同意等額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</si>
  <si>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B9991</t>
    <phoneticPr fontId="3"/>
  </si>
  <si>
    <t>地域活性化事業債　（財源対策債分）　23年度同意等額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</si>
  <si>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B0502</t>
    <phoneticPr fontId="3"/>
  </si>
  <si>
    <t>地域活性化事業債　（財源対策債分）　24年度同意等額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</si>
  <si>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B0803</t>
    <phoneticPr fontId="3"/>
  </si>
  <si>
    <t>地域活性化事業債　（財源対策債分）　25年度同意等額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</si>
  <si>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B1807</t>
    <phoneticPr fontId="3"/>
  </si>
  <si>
    <t>地域活性化事業債　（財源対策債分）　26年度同意等額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</si>
  <si>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B2305</t>
    <phoneticPr fontId="3"/>
  </si>
  <si>
    <t>地域活性化事業債　（財源対策債分）　27年度同意等額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</si>
  <si>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B2666</t>
    <phoneticPr fontId="3"/>
  </si>
  <si>
    <t>地域活性化事業債　（財源対策債分）　28年度同意等額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</si>
  <si>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B2902</t>
    <phoneticPr fontId="3"/>
  </si>
  <si>
    <t>地域活性化事業債　（財源対策債分）　29年度同意等額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</si>
  <si>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B3165</t>
  </si>
  <si>
    <t>地域活性化事業債　（財源対策債分）　30年度同意等額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</si>
  <si>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B3940</t>
    <phoneticPr fontId="3"/>
  </si>
  <si>
    <t>地域活性化事業債　（財源対策債分）　R元年度同意等額</t>
    <rPh sb="0" eb="2">
      <t>チイキ</t>
    </rPh>
    <rPh sb="2" eb="5">
      <t>カッセイカ</t>
    </rPh>
    <rPh sb="5" eb="8">
      <t>ジギョウサイ</t>
    </rPh>
    <rPh sb="10" eb="12">
      <t>ザイゲン</t>
    </rPh>
    <rPh sb="12" eb="14">
      <t>タイサク</t>
    </rPh>
    <rPh sb="14" eb="15">
      <t>サイ</t>
    </rPh>
    <rPh sb="15" eb="16">
      <t>ブン</t>
    </rPh>
    <rPh sb="19" eb="20">
      <t>モト</t>
    </rPh>
    <rPh sb="20" eb="22">
      <t>ネンド</t>
    </rPh>
    <rPh sb="22" eb="24">
      <t>ドウイ</t>
    </rPh>
    <rPh sb="24" eb="26">
      <t>トウガク</t>
    </rPh>
    <phoneticPr fontId="3"/>
  </si>
  <si>
    <t>B5137</t>
  </si>
  <si>
    <t>地域活性化事業債　（財源対策債分）　R2年度同意等額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</si>
  <si>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B5455</t>
  </si>
  <si>
    <t>地域活性化事業債　（財源対策債分）　R3年度同意等額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</si>
  <si>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B5739</t>
  </si>
  <si>
    <t>地域活性化事業債　（財源対策債分）　R4年度同意等額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</si>
  <si>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B6009</t>
  </si>
  <si>
    <t>地域活性化事業債　（財源対策債分）　R5年度同意等額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</si>
  <si>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B4824</t>
    <phoneticPr fontId="3"/>
  </si>
  <si>
    <t>一般単独（一般）事業債　（半島振興道路整備事業分）　15年度同意等額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</si>
  <si>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B7014</t>
    <phoneticPr fontId="3"/>
  </si>
  <si>
    <t>一般単独（一般）事業債　（半島振興道路整備事業分）　16年度同意等額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</si>
  <si>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B7566</t>
    <phoneticPr fontId="3"/>
  </si>
  <si>
    <t>一般単独（一般）事業債　（半島振興道路整備事業分）　17年度同意等額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</si>
  <si>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B7890</t>
    <phoneticPr fontId="3"/>
  </si>
  <si>
    <t>一般単独（一般）事業債　（半島振興道路整備事業分）　18年度同意等額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</si>
  <si>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B8523</t>
    <phoneticPr fontId="3"/>
  </si>
  <si>
    <t>一般単独（一般）事業債　（半島振興道路整備事業分）　19年度同意等額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</si>
  <si>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B8965</t>
    <phoneticPr fontId="3"/>
  </si>
  <si>
    <t>一般単独（一般）事業債　（半島振興道路整備事業分）　20年度同意等額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</si>
  <si>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B9372</t>
    <phoneticPr fontId="3"/>
  </si>
  <si>
    <t>一般単独（一般）事業債　（半島振興道路整備事業分）　21年度同意等額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</si>
  <si>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B9688</t>
    <phoneticPr fontId="3"/>
  </si>
  <si>
    <t>一般単独（一般）事業債　（半島振興道路整備事業分）　22年度同意等額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</si>
  <si>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B9992</t>
    <phoneticPr fontId="3"/>
  </si>
  <si>
    <t>一般単独（一般）事業債　（半島振興道路整備事業分）　23年度同意等額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</si>
  <si>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B0503</t>
    <phoneticPr fontId="3"/>
  </si>
  <si>
    <t>一般単独（一般）事業債　（半島振興道路整備事業分）　24年度同意等額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</si>
  <si>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B0804</t>
    <phoneticPr fontId="3"/>
  </si>
  <si>
    <t>一般単独（一般）事業債　（半島振興道路整備事業分）　25年度同意等額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</si>
  <si>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B1808</t>
    <phoneticPr fontId="3"/>
  </si>
  <si>
    <t>一般単独（一般）事業債　（半島振興道路整備事業分）　26年度同意等額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</si>
  <si>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B2306</t>
    <phoneticPr fontId="3"/>
  </si>
  <si>
    <t>一般単独（一般）事業債　（半島振興道路整備事業分）　27年度同意等額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</si>
  <si>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B2667</t>
    <phoneticPr fontId="3"/>
  </si>
  <si>
    <t>一般単独（一般）事業債　（半島振興道路整備事業分）　28年度同意等額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</si>
  <si>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B2903</t>
    <phoneticPr fontId="3"/>
  </si>
  <si>
    <t>一般単独（一般）事業債　（半島振興道路整備事業分）　29年度同意等額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</si>
  <si>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B3166</t>
  </si>
  <si>
    <t>一般単独（一般）事業債　（半島振興道路整備事業分）　30年度同意等額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</si>
  <si>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B3941</t>
    <phoneticPr fontId="3"/>
  </si>
  <si>
    <t>一般単独（一般）事業債　（半島振興道路整備事業分）　R元年度同意等額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7" eb="28">
      <t>モト</t>
    </rPh>
    <rPh sb="28" eb="30">
      <t>ネンド</t>
    </rPh>
    <rPh sb="30" eb="32">
      <t>ドウイ</t>
    </rPh>
    <rPh sb="32" eb="34">
      <t>トウガク</t>
    </rPh>
    <phoneticPr fontId="3"/>
  </si>
  <si>
    <t>B5138</t>
  </si>
  <si>
    <t>一般単独（一般）事業債　（半島振興道路整備事業分）　R2年度同意等額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</si>
  <si>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B5456</t>
  </si>
  <si>
    <t>一般単独（一般）事業債　（半島振興道路整備事業分）　R3年度同意等額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</si>
  <si>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B5740</t>
  </si>
  <si>
    <t>一般単独（一般）事業債　（半島振興道路整備事業分）　R4年度同意等額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</si>
  <si>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B6010</t>
  </si>
  <si>
    <t>一般単独（一般）事業債　（半島振興道路整備事業分）　R5年度同意等額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</si>
  <si>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B4825</t>
    <phoneticPr fontId="3"/>
  </si>
  <si>
    <t>一般単独（一般）事業債　（地方拠点都市整備事業分）　15年度同意等額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</si>
  <si>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B7015</t>
    <phoneticPr fontId="3"/>
  </si>
  <si>
    <t>一般単独（一般）事業債　（地方拠点都市整備事業分）　16年度同意等額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</si>
  <si>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B4826</t>
    <phoneticPr fontId="3"/>
  </si>
  <si>
    <t>一般単独（一般）事業債　（中心市街地再活性化等特別対策事業分）　15年度同意等額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</si>
  <si>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B7016</t>
    <phoneticPr fontId="3"/>
  </si>
  <si>
    <t>一般単独（一般）事業債　（中心市街地再活性化等特別対策事業分）　16年度同意等額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</si>
  <si>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B7568</t>
    <phoneticPr fontId="3"/>
  </si>
  <si>
    <t>一般単独（一般）事業債　（中心市街地再活性化等特別対策事業分）　17年度同意等額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</si>
  <si>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B7891</t>
    <phoneticPr fontId="3"/>
  </si>
  <si>
    <t>一般単独（一般）事業債　（中心市街地再活性化等特別対策事業分）　18年度同意等額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</si>
  <si>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B8524</t>
    <phoneticPr fontId="3"/>
  </si>
  <si>
    <t>一般単独（一般）事業債　（中心市街地再活性化等特別対策事業分）　19年度同意等額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</si>
  <si>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B8966</t>
    <phoneticPr fontId="3"/>
  </si>
  <si>
    <t>一般単独（一般）事業債　（中心市街地再活性化等特別対策事業分）　20年度同意等額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</si>
  <si>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B9373</t>
    <phoneticPr fontId="3"/>
  </si>
  <si>
    <t>一般単独（一般）事業債　（中心市街地再活性化等特別対策事業分）　21年度同意等額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</si>
  <si>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B9689</t>
    <phoneticPr fontId="3"/>
  </si>
  <si>
    <t>一般単独（一般）事業債　（中心市街地再活性化等特別対策事業分）　22年度同意等額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</si>
  <si>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B0504</t>
    <phoneticPr fontId="3"/>
  </si>
  <si>
    <t>一般単独（一般）事業債　（施設建替復旧関連事業分）　24年度同意等額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</si>
  <si>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B0805</t>
    <phoneticPr fontId="3"/>
  </si>
  <si>
    <t>一般単独（一般）事業債　（施設建替復旧関連事業分）　25年度同意等額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</si>
  <si>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B1809</t>
    <phoneticPr fontId="3"/>
  </si>
  <si>
    <t>一般単独（一般）事業債　（施設建替復旧関連事業分）　26年度同意等額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</si>
  <si>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B2307</t>
    <phoneticPr fontId="3"/>
  </si>
  <si>
    <t>一般単独（一般）事業債　（施設建替復旧関連事業分）　27年度同意等額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</si>
  <si>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B2668</t>
    <phoneticPr fontId="3"/>
  </si>
  <si>
    <t>一般単独（一般）事業債　（施設建替復旧関連事業分）　28年度同意等額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</si>
  <si>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B2904</t>
    <phoneticPr fontId="3"/>
  </si>
  <si>
    <t>一般単独（一般）事業債　（施設建替復旧関連事業分）　29年度同意等額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</si>
  <si>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B3167</t>
  </si>
  <si>
    <t>一般単独（一般）事業債　（施設建替復旧関連事業分）　30年度同意等額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</si>
  <si>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B3942</t>
    <phoneticPr fontId="3"/>
  </si>
  <si>
    <t>一般単独（一般）事業債　（施設建替復旧関連事業分）　R元年度同意等額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7" eb="28">
      <t>モト</t>
    </rPh>
    <rPh sb="28" eb="30">
      <t>ネンド</t>
    </rPh>
    <rPh sb="30" eb="32">
      <t>ドウイ</t>
    </rPh>
    <rPh sb="32" eb="34">
      <t>トウガク</t>
    </rPh>
    <phoneticPr fontId="3"/>
  </si>
  <si>
    <t>B5139</t>
  </si>
  <si>
    <t>一般単独（一般）事業債　（施設建替復旧関連事業分）　R2年度同意等額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</si>
  <si>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B5457</t>
  </si>
  <si>
    <t>一般単独（一般）事業債　（施設建替復旧関連事業分）　R3年度同意等額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</si>
  <si>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B5741</t>
  </si>
  <si>
    <t>一般単独（一般）事業債　（施設建替復旧関連事業分）　R4年度同意等額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</si>
  <si>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B6011</t>
  </si>
  <si>
    <t>一般単独（一般）事業債　（施設建替復旧関連事業分）　R5年度同意等額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</si>
  <si>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B4827</t>
    <phoneticPr fontId="3"/>
  </si>
  <si>
    <t>合併特例事業債　（市町村合併推進事業分）　（合併旧法に係る事業分）　15年度同意等額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</si>
  <si>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B7017</t>
    <phoneticPr fontId="3"/>
  </si>
  <si>
    <t>合併特例事業債　（市町村合併推進事業分）　（合併旧法に係る事業分）　16年度同意等額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</si>
  <si>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B7569</t>
    <phoneticPr fontId="3"/>
  </si>
  <si>
    <t>合併特例事業債　（市町村合併推進事業分）　（合併旧法に係る事業分）　17年度同意等額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</si>
  <si>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B7892</t>
    <phoneticPr fontId="3"/>
  </si>
  <si>
    <t>合併特例事業債　（市町村合併推進事業分）　（合併旧法に係る事業分）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</si>
  <si>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B8608</t>
    <phoneticPr fontId="3"/>
  </si>
  <si>
    <t>合併特例事業債　（市町村合併推進事業分）　（合併新法に係る事業分）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</si>
  <si>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B8727</t>
    <phoneticPr fontId="3"/>
  </si>
  <si>
    <t>合併特例事業債　（市町村合併推進事業分）　（合併新法に係る事業分、うち行政コスト合理化事業分）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</si>
  <si>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B8525</t>
    <phoneticPr fontId="3"/>
  </si>
  <si>
    <t>合併特例事業債　（市町村合併推進事業分）　（合併旧法に係る事業分）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</si>
  <si>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B8526</t>
    <phoneticPr fontId="3"/>
  </si>
  <si>
    <t>合併特例事業債　（市町村合併推進事業分）　（合併新法に係る事業分）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</si>
  <si>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B8527</t>
    <phoneticPr fontId="3"/>
  </si>
  <si>
    <t>合併特例事業債　（市町村合併推進事業分）　（合併新法に係る事業分、うち行政コスト合理化事業分）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</si>
  <si>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B8967</t>
    <phoneticPr fontId="3"/>
  </si>
  <si>
    <t>合併特例事業債　（市町村合併推進事業分）　（合併旧法に係る事業分）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</si>
  <si>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B8968</t>
    <phoneticPr fontId="3"/>
  </si>
  <si>
    <t>合併特例事業債　（市町村合併推進事業分）　（合併新法に係る事業分）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</si>
  <si>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B8969</t>
    <phoneticPr fontId="3"/>
  </si>
  <si>
    <t>合併特例事業債　（市町村合併推進事業分）　（合併新法に係る事業分、うち行政コスト合理化事業分）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</si>
  <si>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B9374</t>
    <phoneticPr fontId="3"/>
  </si>
  <si>
    <t>合併特例事業債　（市町村合併推進事業分）　（合併旧法に係る事業分）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</si>
  <si>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B9375</t>
    <phoneticPr fontId="3"/>
  </si>
  <si>
    <t>合併特例事業債　（市町村合併推進事業分）　（合併新法に係る事業分）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</si>
  <si>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B9376</t>
    <phoneticPr fontId="3"/>
  </si>
  <si>
    <t>合併特例事業債　（市町村合併推進事業分）　（合併新法に係る事業分、うち行政コスト合理化事業分）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</si>
  <si>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B9690</t>
    <phoneticPr fontId="3"/>
  </si>
  <si>
    <t>合併特例事業債　（市町村合併推進事業分）　（合併旧法に係る事業分）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</si>
  <si>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B9691</t>
    <phoneticPr fontId="3"/>
  </si>
  <si>
    <t>合併特例事業債　（市町村合併推進事業分）　（合併新法に係る事業分）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</si>
  <si>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B9692</t>
    <phoneticPr fontId="3"/>
  </si>
  <si>
    <t>合併特例事業債　（市町村合併推進事業分）　（合併新法に係る事業分、うち行政コスト合理化事業分）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</si>
  <si>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B9993</t>
    <phoneticPr fontId="3"/>
  </si>
  <si>
    <t>合併特例事業債　（市町村合併推進事業分）　（合併旧法に係る事業分）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</si>
  <si>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B9994</t>
    <phoneticPr fontId="3"/>
  </si>
  <si>
    <t>合併特例事業債　（市町村合併推進事業分）　（合併新法に係る事業分）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</si>
  <si>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B9995</t>
    <phoneticPr fontId="3"/>
  </si>
  <si>
    <t>合併特例事業債　（市町村合併推進事業分）　（合併新法に係る事業分、うち行政コスト合理化事業分）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</si>
  <si>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B0505</t>
    <phoneticPr fontId="3"/>
  </si>
  <si>
    <t>合併特例事業債　（市町村合併推進事業分）　（合併旧法に係る事業分）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</si>
  <si>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B0506</t>
    <phoneticPr fontId="3"/>
  </si>
  <si>
    <t>合併特例事業債　（市町村合併推進事業分）　（合併新法に係る事業分）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</si>
  <si>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B0507</t>
    <phoneticPr fontId="3"/>
  </si>
  <si>
    <t>合併特例事業債　（市町村合併推進事業分）　（合併新法に係る事業分、うち行政コスト合理化事業分）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</si>
  <si>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B0806</t>
    <phoneticPr fontId="3"/>
  </si>
  <si>
    <t>合併特例事業債　（市町村合併推進事業分）　（合併旧法に係る事業分）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</si>
  <si>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B0807</t>
    <phoneticPr fontId="3"/>
  </si>
  <si>
    <t>合併特例事業債　（市町村合併推進事業分）　（合併新法に係る事業分）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</si>
  <si>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B0808</t>
    <phoneticPr fontId="3"/>
  </si>
  <si>
    <t>合併特例事業債　（市町村合併推進事業分）　（合併新法に係る事業分、うち行政コスト合理化事業分）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</si>
  <si>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B1810</t>
    <phoneticPr fontId="3"/>
  </si>
  <si>
    <t>合併特例事業債　（市町村合併推進事業分）　（合併旧法に係る事業分）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</si>
  <si>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B1811</t>
    <phoneticPr fontId="3"/>
  </si>
  <si>
    <t>合併特例事業債　（市町村合併推進事業分）　（合併新法に係る事業分）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</si>
  <si>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B1812</t>
    <phoneticPr fontId="3"/>
  </si>
  <si>
    <t>合併特例事業債　（市町村合併推進事業分）　（合併新法に係る事業分、うち行政コスト合理化事業分）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</si>
  <si>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B2308</t>
    <phoneticPr fontId="3"/>
  </si>
  <si>
    <t>合併特例事業債　（市町村合併推進事業分）　（合併旧法に係る事業分）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</si>
  <si>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B2309</t>
    <phoneticPr fontId="3"/>
  </si>
  <si>
    <t>合併特例事業債　（市町村合併推進事業分）　（合併新法に係る事業分）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</si>
  <si>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B2310</t>
    <phoneticPr fontId="3"/>
  </si>
  <si>
    <t>合併特例事業債　（市町村合併推進事業分）　（合併新法に係る事業分、うち行政コスト合理化事業分）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</si>
  <si>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B2669</t>
    <phoneticPr fontId="3"/>
  </si>
  <si>
    <t>合併特例事業債　（市町村合併推進事業分）　（合併旧法に係る事業分）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</si>
  <si>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B2670</t>
    <phoneticPr fontId="3"/>
  </si>
  <si>
    <t>合併特例事業債　（市町村合併推進事業分）　（合併新法に係る事業分）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</si>
  <si>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B2671</t>
    <phoneticPr fontId="3"/>
  </si>
  <si>
    <t>合併特例事業債　（市町村合併推進事業分）　（合併新法に係る事業分、うち行政コスト合理化事業分）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</si>
  <si>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B2905</t>
    <phoneticPr fontId="3"/>
  </si>
  <si>
    <t>合併特例事業債　（市町村合併推進事業分）　（合併旧法に係る事業分）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</si>
  <si>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B2906</t>
    <phoneticPr fontId="3"/>
  </si>
  <si>
    <t>合併特例事業債　（市町村合併推進事業分）　（合併新法に係る事業分）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</si>
  <si>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B2907</t>
    <phoneticPr fontId="3"/>
  </si>
  <si>
    <t>合併特例事業債　（市町村合併推進事業分）　（合併新法に係る事業分、うち行政コスト合理化事業分）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</si>
  <si>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B3168</t>
  </si>
  <si>
    <t>合併特例事業債　（市町村合併推進事業分）　（合併旧法に係る事業分）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</si>
  <si>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B3169</t>
  </si>
  <si>
    <t>合併特例事業債　（市町村合併推進事業分）　（合併新法に係る事業分）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</si>
  <si>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B3170</t>
  </si>
  <si>
    <t>合併特例事業債　（市町村合併推進事業分）　（合併新法に係る事業分、うち行政コスト合理化事業分）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</si>
  <si>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B3943</t>
    <phoneticPr fontId="3"/>
  </si>
  <si>
    <t>合併特例事業債　（市町村合併推進事業分）　（合併旧法に係る事業分）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5" eb="36">
      <t>モト</t>
    </rPh>
    <rPh sb="36" eb="38">
      <t>ネンド</t>
    </rPh>
    <rPh sb="38" eb="40">
      <t>ドウイ</t>
    </rPh>
    <rPh sb="40" eb="42">
      <t>トウガク</t>
    </rPh>
    <phoneticPr fontId="3"/>
  </si>
  <si>
    <t>B3944</t>
    <phoneticPr fontId="3"/>
  </si>
  <si>
    <t>合併特例事業債　（市町村合併推進事業分）　（合併新法に係る事業分）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6">
      <t>モト</t>
    </rPh>
    <rPh sb="36" eb="38">
      <t>ネンド</t>
    </rPh>
    <rPh sb="38" eb="40">
      <t>ドウイ</t>
    </rPh>
    <rPh sb="40" eb="42">
      <t>トウガク</t>
    </rPh>
    <phoneticPr fontId="3"/>
  </si>
  <si>
    <t>B3945</t>
    <phoneticPr fontId="3"/>
  </si>
  <si>
    <t>合併特例事業債　（市町村合併推進事業分）　（合併新法に係る事業分、うち行政コスト合理化事業分）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49" eb="50">
      <t>モト</t>
    </rPh>
    <rPh sb="50" eb="52">
      <t>ネンド</t>
    </rPh>
    <rPh sb="52" eb="54">
      <t>ドウイ</t>
    </rPh>
    <rPh sb="54" eb="56">
      <t>トウガク</t>
    </rPh>
    <phoneticPr fontId="3"/>
  </si>
  <si>
    <t>B5140</t>
  </si>
  <si>
    <t>合併特例事業債　（市町村合併推進事業分）　（合併旧法に係る事業分）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</si>
  <si>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B5141</t>
  </si>
  <si>
    <t>合併特例事業債　（市町村合併推進事業分）　（合併新法に係る事業分）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</si>
  <si>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B5142</t>
  </si>
  <si>
    <t>合併特例事業債　（市町村合併推進事業分）　（合併新法に係る事業分、うち行政コスト合理化事業分）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</si>
  <si>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B5458</t>
  </si>
  <si>
    <t>合併特例事業債　（市町村合併推進事業分）　（合併旧法に係る事業分）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</si>
  <si>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B5459</t>
  </si>
  <si>
    <t>合併特例事業債　（市町村合併推進事業分）　（合併新法に係る事業分）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</si>
  <si>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B5460</t>
  </si>
  <si>
    <t>合併特例事業債　（市町村合併推進事業分）　（合併新法に係る事業分、うち行政コスト合理化事業分）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</si>
  <si>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B5742</t>
  </si>
  <si>
    <t>合併特例事業債　（市町村合併推進事業分）　（合併旧法に係る事業分）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</si>
  <si>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B5743</t>
  </si>
  <si>
    <t>合併特例事業債　（市町村合併推進事業分）　（合併新法に係る事業分）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</si>
  <si>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B5744</t>
  </si>
  <si>
    <t>合併特例事業債　（市町村合併推進事業分）　（合併新法に係る事業分、うち行政コスト合理化事業分）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</si>
  <si>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B6012</t>
  </si>
  <si>
    <t>合併特例事業債　（市町村合併推進事業分）　（合併旧法に係る事業分）　R5年度同意等額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</si>
  <si>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B6013</t>
  </si>
  <si>
    <t>合併特例事業債　（市町村合併推進事業分）　（合併新法に係る事業分）　R5年度同意等額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</si>
  <si>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B6014</t>
  </si>
  <si>
    <t>合併特例事業債　（市町村合併推進事業分）　（合併新法に係る事業分、うち行政コスト合理化事業分）　R5年度同意等額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</si>
  <si>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地域振興費（面積）</t>
    <rPh sb="0" eb="2">
      <t>チイキ</t>
    </rPh>
    <rPh sb="2" eb="5">
      <t>シンコウヒ</t>
    </rPh>
    <rPh sb="6" eb="8">
      <t>メンセキ</t>
    </rPh>
    <phoneticPr fontId="3"/>
  </si>
  <si>
    <t>B4498</t>
    <phoneticPr fontId="3"/>
  </si>
  <si>
    <t>臨時河川等整備事業債　（一般分）　13年度同意等額</t>
    <phoneticPr fontId="3"/>
  </si>
  <si>
    <t>B4655</t>
    <phoneticPr fontId="3"/>
  </si>
  <si>
    <t>臨時河川等整備事業債　（一般分）　14年度同意等額</t>
    <phoneticPr fontId="3"/>
  </si>
  <si>
    <t>B4835</t>
    <phoneticPr fontId="3"/>
  </si>
  <si>
    <t>臨時河川等整備事業債　（一般分）　15年度同意等額</t>
    <phoneticPr fontId="3"/>
  </si>
  <si>
    <t>B4499</t>
    <phoneticPr fontId="3"/>
  </si>
  <si>
    <t>臨時河川等整備事業債　（特定分）　（財対債除く）　13年度同意等額</t>
    <rPh sb="12" eb="14">
      <t>トクテイ</t>
    </rPh>
    <rPh sb="18" eb="21">
      <t>ザイタイサイ</t>
    </rPh>
    <rPh sb="21" eb="22">
      <t>ノゾ</t>
    </rPh>
    <phoneticPr fontId="3"/>
  </si>
  <si>
    <t>B4656</t>
    <phoneticPr fontId="3"/>
  </si>
  <si>
    <t>臨時河川等整備事業債　（特定分）　（財対債除く）　14年度同意等額</t>
    <rPh sb="12" eb="14">
      <t>トクテイ</t>
    </rPh>
    <rPh sb="18" eb="21">
      <t>ザイタイサイ</t>
    </rPh>
    <rPh sb="21" eb="22">
      <t>ノゾ</t>
    </rPh>
    <phoneticPr fontId="3"/>
  </si>
  <si>
    <t>B4836</t>
    <phoneticPr fontId="3"/>
  </si>
  <si>
    <t>臨時河川等整備事業債　（特定分）　（財対債除く）　15年度同意等額</t>
    <rPh sb="12" eb="14">
      <t>トクテイ</t>
    </rPh>
    <rPh sb="18" eb="21">
      <t>ザイタイサイ</t>
    </rPh>
    <rPh sb="21" eb="22">
      <t>ノゾ</t>
    </rPh>
    <phoneticPr fontId="3"/>
  </si>
  <si>
    <t>B7032</t>
    <phoneticPr fontId="3"/>
  </si>
  <si>
    <t>臨時河川等整備事業債　（特定分）　（財対債除く）　16年度同意等額</t>
    <rPh sb="12" eb="14">
      <t>トクテイ</t>
    </rPh>
    <rPh sb="18" eb="21">
      <t>ザイタイサイ</t>
    </rPh>
    <rPh sb="21" eb="22">
      <t>ノゾ</t>
    </rPh>
    <phoneticPr fontId="3"/>
  </si>
  <si>
    <t>B7667</t>
    <phoneticPr fontId="3"/>
  </si>
  <si>
    <t>臨時河川等整備事業債　（特定分）　（財対債除く）　17年度同意等額</t>
    <rPh sb="12" eb="14">
      <t>トクテイ</t>
    </rPh>
    <rPh sb="18" eb="21">
      <t>ザイタイサイ</t>
    </rPh>
    <rPh sb="21" eb="22">
      <t>ノゾ</t>
    </rPh>
    <phoneticPr fontId="3"/>
  </si>
  <si>
    <t>B4500</t>
    <phoneticPr fontId="3"/>
  </si>
  <si>
    <t>臨時河川等整備事業債　（特定分）　（財対債分）　13年度同意等額</t>
    <rPh sb="12" eb="14">
      <t>トクテイ</t>
    </rPh>
    <rPh sb="18" eb="21">
      <t>ザイタイサイ</t>
    </rPh>
    <rPh sb="21" eb="22">
      <t>ブン</t>
    </rPh>
    <phoneticPr fontId="3"/>
  </si>
  <si>
    <t>B4657</t>
    <phoneticPr fontId="3"/>
  </si>
  <si>
    <t>臨時河川等整備事業債　（特定分）　（財対債分）　14年度同意等額</t>
    <rPh sb="12" eb="14">
      <t>トクテイ</t>
    </rPh>
    <rPh sb="18" eb="21">
      <t>ザイタイサイ</t>
    </rPh>
    <rPh sb="21" eb="22">
      <t>ブン</t>
    </rPh>
    <phoneticPr fontId="3"/>
  </si>
  <si>
    <t>B4837</t>
    <phoneticPr fontId="3"/>
  </si>
  <si>
    <t>臨時河川等整備事業債　（特定分）　（財対債分）　15年度同意等額</t>
    <rPh sb="12" eb="14">
      <t>トクテイ</t>
    </rPh>
    <rPh sb="18" eb="21">
      <t>ザイタイサイ</t>
    </rPh>
    <rPh sb="21" eb="22">
      <t>ブン</t>
    </rPh>
    <phoneticPr fontId="3"/>
  </si>
  <si>
    <t>B7033</t>
    <phoneticPr fontId="3"/>
  </si>
  <si>
    <t>臨時河川等整備事業債　（特定分）　（財対債分）　16年度同意等額</t>
    <rPh sb="12" eb="14">
      <t>トクテイ</t>
    </rPh>
    <rPh sb="18" eb="21">
      <t>ザイタイサイ</t>
    </rPh>
    <rPh sb="21" eb="22">
      <t>ブン</t>
    </rPh>
    <phoneticPr fontId="3"/>
  </si>
  <si>
    <t>B7668</t>
    <phoneticPr fontId="3"/>
  </si>
  <si>
    <t>臨時河川等整備事業債　（特定分）　（財対債分）　17年度同意等額</t>
    <rPh sb="12" eb="14">
      <t>トクテイ</t>
    </rPh>
    <rPh sb="18" eb="21">
      <t>ザイタイサイ</t>
    </rPh>
    <rPh sb="21" eb="22">
      <t>ブン</t>
    </rPh>
    <phoneticPr fontId="3"/>
  </si>
  <si>
    <t>B4501</t>
    <phoneticPr fontId="3"/>
  </si>
  <si>
    <t>河川等関連公共施設整備促進事業債　13年度同意等額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</si>
  <si>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B4658</t>
    <phoneticPr fontId="3"/>
  </si>
  <si>
    <t>河川等関連公共施設整備促進事業債　14年度同意等額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</si>
  <si>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B4502</t>
    <phoneticPr fontId="3"/>
  </si>
  <si>
    <t>特定治水施設事業債　13年度同意等額　※下水道関連</t>
    <rPh sb="0" eb="2">
      <t>トクテイ</t>
    </rPh>
    <rPh sb="2" eb="4">
      <t>チスイ</t>
    </rPh>
    <rPh sb="4" eb="6">
      <t>シセツ</t>
    </rPh>
    <rPh sb="6" eb="9">
      <t>ジギョウサイ</t>
    </rPh>
    <rPh sb="12" eb="14">
      <t>ネンド</t>
    </rPh>
    <rPh sb="14" eb="16">
      <t>ドウイ</t>
    </rPh>
    <rPh sb="16" eb="18">
      <t>トウガク</t>
    </rPh>
    <rPh sb="20" eb="23">
      <t>ゲスイドウ</t>
    </rPh>
    <rPh sb="23" eb="25">
      <t>カンレン</t>
    </rPh>
    <phoneticPr fontId="3"/>
  </si>
  <si>
    <t>B4503</t>
    <phoneticPr fontId="3"/>
  </si>
  <si>
    <t>特定治水施設事業債　13年度同意等額　※住宅宅地基盤</t>
    <rPh sb="0" eb="2">
      <t>トクテイ</t>
    </rPh>
    <rPh sb="2" eb="4">
      <t>チスイ</t>
    </rPh>
    <rPh sb="4" eb="6">
      <t>シセツ</t>
    </rPh>
    <rPh sb="6" eb="9">
      <t>ジギョウサイ</t>
    </rPh>
    <rPh sb="12" eb="14">
      <t>ネンド</t>
    </rPh>
    <rPh sb="14" eb="16">
      <t>ドウイ</t>
    </rPh>
    <rPh sb="16" eb="18">
      <t>トウガク</t>
    </rPh>
    <rPh sb="20" eb="22">
      <t>ジュウタク</t>
    </rPh>
    <rPh sb="22" eb="24">
      <t>タクチ</t>
    </rPh>
    <rPh sb="24" eb="26">
      <t>キバン</t>
    </rPh>
    <phoneticPr fontId="3"/>
  </si>
  <si>
    <t>B8977</t>
    <phoneticPr fontId="3"/>
  </si>
  <si>
    <t>一般公共　（河川事業分、指定都市のみ）　18年度同意等額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</si>
  <si>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B8533</t>
    <phoneticPr fontId="3"/>
  </si>
  <si>
    <t>一般公共　（河川事業分、指定都市のみ）　19年度同意等額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</si>
  <si>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B8978</t>
    <phoneticPr fontId="3"/>
  </si>
  <si>
    <t>一般公共　（河川事業分、指定都市のみ）　20年度同意等額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</si>
  <si>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B9385</t>
    <phoneticPr fontId="3"/>
  </si>
  <si>
    <t>一般公共　（河川事業分、指定都市のみ）　21年度同意等額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</si>
  <si>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B9693</t>
    <phoneticPr fontId="3"/>
  </si>
  <si>
    <t>一般公共　（河川事業分、指定都市のみ）　22年度同意等額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</si>
  <si>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B9997</t>
    <phoneticPr fontId="3"/>
  </si>
  <si>
    <t>公共事業等　（河川事業分、指定都市のみ）　23年度同意等額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</si>
  <si>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B0512</t>
    <phoneticPr fontId="3"/>
  </si>
  <si>
    <t>公共事業等　（河川事業分、指定都市のみ）　24年度同意等額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</si>
  <si>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B0812</t>
    <phoneticPr fontId="3"/>
  </si>
  <si>
    <t>公共事業等　（河川事業分、指定都市のみ）　25年度同意等額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</si>
  <si>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B1814</t>
    <phoneticPr fontId="3"/>
  </si>
  <si>
    <t>公共事業等　（河川事業分、指定都市のみ）　26年度同意等額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</si>
  <si>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B2311</t>
    <phoneticPr fontId="3"/>
  </si>
  <si>
    <t>公共事業等　（河川事業分、指定都市のみ）　27年度同意等額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</si>
  <si>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B2673</t>
    <phoneticPr fontId="3"/>
  </si>
  <si>
    <t>公共事業等　（河川事業分、指定都市のみ）　28年度同意等額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</si>
  <si>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B2908</t>
    <phoneticPr fontId="3"/>
  </si>
  <si>
    <t>公共事業等　（河川事業分、指定都市のみ）　29年度同意等額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</si>
  <si>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B3171</t>
  </si>
  <si>
    <t>公共事業等　（河川事業分、指定都市のみ）　30年度同意等額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</si>
  <si>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B3946</t>
    <phoneticPr fontId="3"/>
  </si>
  <si>
    <t>公共事業等　（河川事業分、指定都市のみ）　R元年度同意等額</t>
    <rPh sb="0" eb="2">
      <t>コウキョウ</t>
    </rPh>
    <rPh sb="2" eb="4">
      <t>ジギョウ</t>
    </rPh>
    <rPh sb="4" eb="5">
      <t>トウ</t>
    </rPh>
    <rPh sb="7" eb="9">
      <t>カセン</t>
    </rPh>
    <rPh sb="9" eb="12">
      <t>ジギョウブン</t>
    </rPh>
    <rPh sb="13" eb="15">
      <t>シテイ</t>
    </rPh>
    <rPh sb="15" eb="17">
      <t>トシ</t>
    </rPh>
    <rPh sb="22" eb="23">
      <t>モト</t>
    </rPh>
    <rPh sb="23" eb="25">
      <t>ネンド</t>
    </rPh>
    <rPh sb="25" eb="27">
      <t>ドウイ</t>
    </rPh>
    <rPh sb="27" eb="29">
      <t>トウガク</t>
    </rPh>
    <phoneticPr fontId="3"/>
  </si>
  <si>
    <t>B5144</t>
  </si>
  <si>
    <t>公共事業等　（河川事業分、指定都市のみ）　R2年度同意等額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</si>
  <si>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B5462</t>
  </si>
  <si>
    <t>公共事業等　（河川事業分、指定都市のみ）　R3年度同意等額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</si>
  <si>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B5745</t>
  </si>
  <si>
    <t>公共事業等　（河川事業分、指定都市のみ）　R4年度同意等額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</si>
  <si>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B6015</t>
  </si>
  <si>
    <t>公共事業等　（河川事業分、指定都市のみ）　R5年度同意等額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</si>
  <si>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B5145</t>
    <phoneticPr fontId="3"/>
  </si>
  <si>
    <t>緊急浚渫推進事業債　R2年度同意等額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</si>
  <si>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B5463</t>
  </si>
  <si>
    <t>緊急浚渫推進事業債　R3年度同意等額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</si>
  <si>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B5746</t>
  </si>
  <si>
    <t>緊急浚渫推進事業債　R4年度同意等額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</si>
  <si>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B6016</t>
  </si>
  <si>
    <t>緊急浚渫推進事業債　R5年度同意等額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</si>
  <si>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公債費（災害復旧費）</t>
    <rPh sb="0" eb="3">
      <t>コウサイヒ</t>
    </rPh>
    <rPh sb="4" eb="6">
      <t>サイガイ</t>
    </rPh>
    <rPh sb="6" eb="8">
      <t>フッキュウ</t>
    </rPh>
    <rPh sb="8" eb="9">
      <t>ヒ</t>
    </rPh>
    <phoneticPr fontId="3"/>
  </si>
  <si>
    <t>B0682</t>
    <phoneticPr fontId="3"/>
  </si>
  <si>
    <t>単独復旧事業債元利償還金　※災害復旧費附表　指数の算出</t>
    <rPh sb="0" eb="2">
      <t>タンドク</t>
    </rPh>
    <rPh sb="2" eb="4">
      <t>フッキュウ</t>
    </rPh>
    <rPh sb="4" eb="7">
      <t>ジギョウサイ</t>
    </rPh>
    <rPh sb="7" eb="9">
      <t>ガンリ</t>
    </rPh>
    <rPh sb="9" eb="12">
      <t>ショウカンキン</t>
    </rPh>
    <rPh sb="14" eb="16">
      <t>サイガイ</t>
    </rPh>
    <rPh sb="16" eb="19">
      <t>フッキュウヒ</t>
    </rPh>
    <rPh sb="19" eb="21">
      <t>フヒョウ</t>
    </rPh>
    <rPh sb="22" eb="24">
      <t>シスウ</t>
    </rPh>
    <rPh sb="25" eb="27">
      <t>サンシュツ</t>
    </rPh>
    <phoneticPr fontId="3"/>
  </si>
  <si>
    <t>B0688</t>
    <phoneticPr fontId="3"/>
  </si>
  <si>
    <t>小災害債元利償還金　（公共土木分）　※災害復旧費附表　指数の算出</t>
    <rPh sb="0" eb="1">
      <t>ショウ</t>
    </rPh>
    <rPh sb="1" eb="3">
      <t>サイガイ</t>
    </rPh>
    <rPh sb="3" eb="4">
      <t>サイ</t>
    </rPh>
    <rPh sb="11" eb="13">
      <t>コウキョウ</t>
    </rPh>
    <rPh sb="13" eb="15">
      <t>ドボク</t>
    </rPh>
    <rPh sb="15" eb="16">
      <t>ブン</t>
    </rPh>
    <phoneticPr fontId="3"/>
  </si>
  <si>
    <t>B0696</t>
    <phoneticPr fontId="3"/>
  </si>
  <si>
    <t>標準財政収入額　（n-3）年度　※「附表１（財政力補正係数）」で利用</t>
    <rPh sb="0" eb="2">
      <t>ヒョウジュン</t>
    </rPh>
    <rPh sb="2" eb="4">
      <t>ザイセイ</t>
    </rPh>
    <rPh sb="4" eb="6">
      <t>シュウニュウ</t>
    </rPh>
    <rPh sb="6" eb="7">
      <t>ガク</t>
    </rPh>
    <rPh sb="13" eb="15">
      <t>ネンド</t>
    </rPh>
    <rPh sb="18" eb="20">
      <t>フヒョウ</t>
    </rPh>
    <rPh sb="22" eb="25">
      <t>ザイセイリョク</t>
    </rPh>
    <rPh sb="25" eb="27">
      <t>ホセイ</t>
    </rPh>
    <rPh sb="27" eb="29">
      <t>ケイスウ</t>
    </rPh>
    <rPh sb="32" eb="34">
      <t>リヨウ</t>
    </rPh>
    <phoneticPr fontId="3"/>
  </si>
  <si>
    <t>B0697</t>
    <phoneticPr fontId="3"/>
  </si>
  <si>
    <t>標準財政収入額　（n-2）年度　※「附表１（財政力補正係数）」で利用</t>
    <rPh sb="0" eb="2">
      <t>ヒョウジュン</t>
    </rPh>
    <rPh sb="2" eb="4">
      <t>ザイセイ</t>
    </rPh>
    <rPh sb="4" eb="6">
      <t>シュウニュウ</t>
    </rPh>
    <rPh sb="6" eb="7">
      <t>ガク</t>
    </rPh>
    <rPh sb="13" eb="15">
      <t>ネンド</t>
    </rPh>
    <phoneticPr fontId="3"/>
  </si>
  <si>
    <t>B0698</t>
    <phoneticPr fontId="3"/>
  </si>
  <si>
    <t>標準財政収入額　（n-1）年度　※「附表１（財政力補正係数）」で利用</t>
    <rPh sb="0" eb="2">
      <t>ヒョウジュン</t>
    </rPh>
    <rPh sb="2" eb="4">
      <t>ザイセイ</t>
    </rPh>
    <rPh sb="4" eb="6">
      <t>シュウニュウ</t>
    </rPh>
    <rPh sb="6" eb="7">
      <t>ガク</t>
    </rPh>
    <rPh sb="13" eb="15">
      <t>ネンド</t>
    </rPh>
    <phoneticPr fontId="3"/>
  </si>
  <si>
    <t>公債費（補正予算債償還費）</t>
    <rPh sb="0" eb="3">
      <t>コウサイヒ</t>
    </rPh>
    <rPh sb="4" eb="6">
      <t>ホセイ</t>
    </rPh>
    <rPh sb="6" eb="8">
      <t>ヨサン</t>
    </rPh>
    <rPh sb="8" eb="9">
      <t>サイ</t>
    </rPh>
    <rPh sb="9" eb="11">
      <t>ショウカン</t>
    </rPh>
    <rPh sb="11" eb="12">
      <t>ヒ</t>
    </rPh>
    <phoneticPr fontId="3"/>
  </si>
  <si>
    <t>B7678</t>
    <phoneticPr fontId="3"/>
  </si>
  <si>
    <t>補正予算債償還費　（11年度以降同意等債に係るもの）　（60.0%分）　17年度同意等額　※政府</t>
    <rPh sb="33" eb="34">
      <t>ブン</t>
    </rPh>
    <rPh sb="46" eb="48">
      <t>セイフ</t>
    </rPh>
    <phoneticPr fontId="3"/>
  </si>
  <si>
    <t>B7679</t>
    <phoneticPr fontId="3"/>
  </si>
  <si>
    <t>補正予算債償還費　（11年度以降同意等債に係るもの）　（50.0%分）　17年度同意等額　※政府</t>
    <rPh sb="33" eb="34">
      <t>ブン</t>
    </rPh>
    <rPh sb="46" eb="48">
      <t>セイフ</t>
    </rPh>
    <phoneticPr fontId="3"/>
  </si>
  <si>
    <t>B7680</t>
    <phoneticPr fontId="3"/>
  </si>
  <si>
    <t>補正予算債償還費　（11年度以降同意等債に係るもの）　（60.0%分）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</si>
  <si>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B7681</t>
    <phoneticPr fontId="3"/>
  </si>
  <si>
    <t>補正予算債償還費　（11年度以降同意等債に係るもの）　（50.0%分）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</si>
  <si>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B7901</t>
    <phoneticPr fontId="3"/>
  </si>
  <si>
    <t>補正予算債償還費　（11年度以降同意等債に係るもの）　（60.0%分）　18年度同意等額　※政府</t>
    <rPh sb="33" eb="34">
      <t>ブン</t>
    </rPh>
    <rPh sb="46" eb="48">
      <t>セイフ</t>
    </rPh>
    <phoneticPr fontId="3"/>
  </si>
  <si>
    <t>B7902</t>
    <phoneticPr fontId="3"/>
  </si>
  <si>
    <t>補正予算債償還費　（11年度以降同意等債に係るもの）　（50.0%分）　18年度同意等額　※政府</t>
    <rPh sb="33" eb="34">
      <t>ブン</t>
    </rPh>
    <rPh sb="46" eb="48">
      <t>セイフ</t>
    </rPh>
    <phoneticPr fontId="3"/>
  </si>
  <si>
    <t>B7903</t>
    <phoneticPr fontId="3"/>
  </si>
  <si>
    <t>補正予算債償還費　（11年度以降同意等債に係るもの）　（60.0%分）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</si>
  <si>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B7904</t>
    <phoneticPr fontId="3"/>
  </si>
  <si>
    <t>補正予算債償還費　（11年度以降同意等債に係るもの）　（50.0%分）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</si>
  <si>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B8535</t>
    <phoneticPr fontId="3"/>
  </si>
  <si>
    <t>補正予算債償還費　（11年度以降同意等債に係るもの）　（60.0%分）　19年度同意等額　※政府</t>
    <rPh sb="33" eb="34">
      <t>ブン</t>
    </rPh>
    <rPh sb="46" eb="48">
      <t>セイフ</t>
    </rPh>
    <phoneticPr fontId="3"/>
  </si>
  <si>
    <t>B8536</t>
    <phoneticPr fontId="3"/>
  </si>
  <si>
    <t>補正予算債償還費　（11年度以降同意等債に係るもの）　（50.0%分）　19年度同意等額　※政府</t>
    <rPh sb="33" eb="34">
      <t>ブン</t>
    </rPh>
    <rPh sb="46" eb="48">
      <t>セイフ</t>
    </rPh>
    <phoneticPr fontId="3"/>
  </si>
  <si>
    <t>B8537</t>
    <phoneticPr fontId="3"/>
  </si>
  <si>
    <t>補正予算債償還費　（11年度以降同意等債に係るもの）　（60.0%分）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</si>
  <si>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B8538</t>
    <phoneticPr fontId="3"/>
  </si>
  <si>
    <t>補正予算債償還費　（11年度以降同意等債に係るもの）　（50.0%分）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</si>
  <si>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B8979</t>
    <phoneticPr fontId="3"/>
  </si>
  <si>
    <t>補正予算債償還費　（11年度以降同意等債に係るもの）　（60.0%分）　20年度同意等額　※政府</t>
    <rPh sb="33" eb="34">
      <t>ブン</t>
    </rPh>
    <rPh sb="46" eb="48">
      <t>セイフ</t>
    </rPh>
    <phoneticPr fontId="3"/>
  </si>
  <si>
    <t>B8980</t>
    <phoneticPr fontId="3"/>
  </si>
  <si>
    <t>補正予算債償還費　（11年度以降同意等債に係るもの）　（50.0%分）　20年度同意等額　※政府</t>
    <rPh sb="33" eb="34">
      <t>ブン</t>
    </rPh>
    <rPh sb="46" eb="48">
      <t>セイフ</t>
    </rPh>
    <phoneticPr fontId="3"/>
  </si>
  <si>
    <t>B8981</t>
    <phoneticPr fontId="3"/>
  </si>
  <si>
    <t>補正予算債償還費　（11年度以降同意等債に係るもの）　（60.0%分）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</si>
  <si>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B8982</t>
    <phoneticPr fontId="3"/>
  </si>
  <si>
    <t>補正予算債償還費　（11年度以降同意等債に係るもの）　（50.0%分）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</si>
  <si>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B9386</t>
    <phoneticPr fontId="3"/>
  </si>
  <si>
    <t>補正予算債償還費　（11年度以降同意等債に係るもの）　（60.0%分）　21年度同意等額　※政府</t>
    <rPh sb="33" eb="34">
      <t>ブン</t>
    </rPh>
    <rPh sb="46" eb="48">
      <t>セイフ</t>
    </rPh>
    <phoneticPr fontId="3"/>
  </si>
  <si>
    <t>B9387</t>
    <phoneticPr fontId="3"/>
  </si>
  <si>
    <t>補正予算債償還費　（11年度以降同意等債に係るもの）　（50.0%分）　21年度同意等額　※政府</t>
    <rPh sb="33" eb="34">
      <t>ブン</t>
    </rPh>
    <rPh sb="46" eb="48">
      <t>セイフ</t>
    </rPh>
    <phoneticPr fontId="3"/>
  </si>
  <si>
    <t>B9388</t>
    <phoneticPr fontId="3"/>
  </si>
  <si>
    <t>補正予算債償還費　（11年度以降同意等債に係るもの）　（60.0%分）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</si>
  <si>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B9389</t>
    <phoneticPr fontId="3"/>
  </si>
  <si>
    <t>補正予算債償還費　（11年度以降同意等債に係るもの）　（50.0%分）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</si>
  <si>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B9694</t>
    <phoneticPr fontId="3"/>
  </si>
  <si>
    <t>補正予算債償還費　（11年度以降同意等債に係るもの）　（60.0%分）　22年度同意等額　※政府</t>
    <rPh sb="33" eb="34">
      <t>ブン</t>
    </rPh>
    <rPh sb="46" eb="48">
      <t>セイフ</t>
    </rPh>
    <phoneticPr fontId="3"/>
  </si>
  <si>
    <t>B9695</t>
    <phoneticPr fontId="3"/>
  </si>
  <si>
    <t>補正予算債償還費　（11年度以降同意等債に係るもの）　（50.0%分）　22年度同意等額　※政府</t>
    <rPh sb="33" eb="34">
      <t>ブン</t>
    </rPh>
    <rPh sb="46" eb="48">
      <t>セイフ</t>
    </rPh>
    <phoneticPr fontId="3"/>
  </si>
  <si>
    <t>B9696</t>
    <phoneticPr fontId="3"/>
  </si>
  <si>
    <t>補正予算債償還費　（11年度以降同意等債に係るもの）　（45.0%分）　22年度同意等額　※政府</t>
    <rPh sb="33" eb="34">
      <t>ブン</t>
    </rPh>
    <rPh sb="46" eb="48">
      <t>セイフ</t>
    </rPh>
    <phoneticPr fontId="3"/>
  </si>
  <si>
    <t>B9697</t>
    <phoneticPr fontId="3"/>
  </si>
  <si>
    <t>補正予算債償還費　（11年度以降同意等債に係るもの）　（60.0%分）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</si>
  <si>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B9698</t>
    <phoneticPr fontId="3"/>
  </si>
  <si>
    <t>補正予算債償還費　（11年度以降同意等債に係るもの）　（50.0%分）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</si>
  <si>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B9699</t>
    <phoneticPr fontId="3"/>
  </si>
  <si>
    <t>補正予算債償還費　（11年度以降同意等債に係るもの）　（45.0%分）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</si>
  <si>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B9998</t>
    <phoneticPr fontId="3"/>
  </si>
  <si>
    <t>補正予算債償還費　（11年度以降同意等債に係るもの）　（80.0%分）　23年度同意等額　※政府</t>
    <rPh sb="33" eb="34">
      <t>ブン</t>
    </rPh>
    <rPh sb="46" eb="48">
      <t>セイフ</t>
    </rPh>
    <phoneticPr fontId="3"/>
  </si>
  <si>
    <t>B0051</t>
    <phoneticPr fontId="3"/>
  </si>
  <si>
    <t>補正予算債償還費　（11年度以降同意等債に係るもの）　（50.0%分）　23年度同意等額　※政府</t>
    <rPh sb="33" eb="34">
      <t>ブン</t>
    </rPh>
    <rPh sb="46" eb="48">
      <t>セイフ</t>
    </rPh>
    <phoneticPr fontId="3"/>
  </si>
  <si>
    <t>B0053</t>
    <phoneticPr fontId="3"/>
  </si>
  <si>
    <t>補正予算債償還費　（11年度以降同意等債に係るもの）　（80.0%分）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</si>
  <si>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B0057</t>
    <phoneticPr fontId="3"/>
  </si>
  <si>
    <t>補正予算債償還費　（11年度以降同意等債に係るもの）　（50.0%分）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</si>
  <si>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B0516</t>
    <phoneticPr fontId="3"/>
  </si>
  <si>
    <t>補正予算債償還費　（11年度以降同意等債に係るもの）　（60.0%分）　24年度同意等額　※政府</t>
    <rPh sb="33" eb="34">
      <t>ブン</t>
    </rPh>
    <rPh sb="46" eb="48">
      <t>セイフ</t>
    </rPh>
    <phoneticPr fontId="3"/>
  </si>
  <si>
    <t>B0517</t>
    <phoneticPr fontId="3"/>
  </si>
  <si>
    <t>補正予算債償還費　（11年度以降同意等債に係るもの）　（50.0%分）　24年度同意等額　※政府</t>
    <rPh sb="33" eb="34">
      <t>ブン</t>
    </rPh>
    <rPh sb="46" eb="48">
      <t>セイフ</t>
    </rPh>
    <phoneticPr fontId="3"/>
  </si>
  <si>
    <t>B0519</t>
    <phoneticPr fontId="3"/>
  </si>
  <si>
    <t>補正予算債償還費　（11年度以降同意等債に係るもの）　（60.0%分）　24年度同意等額　※民間</t>
    <rPh sb="33" eb="34">
      <t>ブン</t>
    </rPh>
    <rPh sb="46" eb="48">
      <t>ミンカン</t>
    </rPh>
    <phoneticPr fontId="3"/>
  </si>
  <si>
    <t>B0520</t>
    <phoneticPr fontId="3"/>
  </si>
  <si>
    <t>補正予算債償還費　（11年度以降同意等債に係るもの）　（50.0%分）　24年度同意等額　※民間</t>
    <rPh sb="33" eb="34">
      <t>ブン</t>
    </rPh>
    <rPh sb="46" eb="48">
      <t>ミンカン</t>
    </rPh>
    <phoneticPr fontId="3"/>
  </si>
  <si>
    <t>B0815</t>
    <phoneticPr fontId="3"/>
  </si>
  <si>
    <t>補正予算債償還費　（11年度以降同意等債に係るもの）　（60.0%分）　25年度同意等額　※政府</t>
    <rPh sb="33" eb="34">
      <t>ブン</t>
    </rPh>
    <rPh sb="46" eb="48">
      <t>セイフ</t>
    </rPh>
    <phoneticPr fontId="3"/>
  </si>
  <si>
    <t>B0816</t>
    <phoneticPr fontId="3"/>
  </si>
  <si>
    <t>補正予算債償還費　（11年度以降同意等債に係るもの）　（50.0%分）　25年度同意等額　※政府</t>
    <rPh sb="33" eb="34">
      <t>ブン</t>
    </rPh>
    <rPh sb="46" eb="48">
      <t>セイフ</t>
    </rPh>
    <phoneticPr fontId="3"/>
  </si>
  <si>
    <t>B0817</t>
    <phoneticPr fontId="3"/>
  </si>
  <si>
    <t>補正予算債償還費　（11年度以降同意等債に係るもの）　（60.0%分）　25年度同意等額　※民間</t>
    <rPh sb="33" eb="34">
      <t>ブン</t>
    </rPh>
    <rPh sb="46" eb="48">
      <t>ミンカン</t>
    </rPh>
    <phoneticPr fontId="3"/>
  </si>
  <si>
    <t>B0818</t>
    <phoneticPr fontId="3"/>
  </si>
  <si>
    <t>補正予算債償還費　（11年度以降同意等債に係るもの）　（50.0%分）　25年度同意等額　※民間</t>
    <rPh sb="33" eb="34">
      <t>ブン</t>
    </rPh>
    <rPh sb="46" eb="48">
      <t>ミンカン</t>
    </rPh>
    <phoneticPr fontId="3"/>
  </si>
  <si>
    <t>B1815</t>
    <phoneticPr fontId="3"/>
  </si>
  <si>
    <t>補正予算債償還費　（11年度以降同意等債に係るもの）　（60.0%分）　26年度同意等額　※政府</t>
    <rPh sb="33" eb="34">
      <t>ブン</t>
    </rPh>
    <rPh sb="46" eb="48">
      <t>セイフ</t>
    </rPh>
    <phoneticPr fontId="3"/>
  </si>
  <si>
    <t>B1816</t>
    <phoneticPr fontId="3"/>
  </si>
  <si>
    <t>補正予算債償還費　（11年度以降同意等債に係るもの）　（50.0%分）　26年度同意等額　※政府</t>
    <rPh sb="33" eb="34">
      <t>ブン</t>
    </rPh>
    <rPh sb="46" eb="48">
      <t>セイフ</t>
    </rPh>
    <phoneticPr fontId="3"/>
  </si>
  <si>
    <t>B1817</t>
    <phoneticPr fontId="3"/>
  </si>
  <si>
    <t>補正予算債償還費　（11年度以降同意等債に係るもの）　（60.0%分）　26年度同意等額　※民間</t>
    <rPh sb="33" eb="34">
      <t>ブン</t>
    </rPh>
    <rPh sb="46" eb="48">
      <t>ミンカン</t>
    </rPh>
    <phoneticPr fontId="3"/>
  </si>
  <si>
    <t>B1818</t>
    <phoneticPr fontId="3"/>
  </si>
  <si>
    <t>補正予算債償還費　（11年度以降同意等債に係るもの）　（50.0%分）　26年度同意等額　※民間</t>
    <rPh sb="33" eb="34">
      <t>ブン</t>
    </rPh>
    <rPh sb="46" eb="48">
      <t>ミンカン</t>
    </rPh>
    <phoneticPr fontId="3"/>
  </si>
  <si>
    <t>B2312</t>
    <phoneticPr fontId="3"/>
  </si>
  <si>
    <t>補正予算債償還費　（11年度以降同意等債に係るもの）　（60.0%分）　27年度同意等額　※政府</t>
    <rPh sb="33" eb="34">
      <t>ブン</t>
    </rPh>
    <rPh sb="46" eb="48">
      <t>セイフ</t>
    </rPh>
    <phoneticPr fontId="3"/>
  </si>
  <si>
    <t>B2313</t>
    <phoneticPr fontId="3"/>
  </si>
  <si>
    <t>補正予算債償還費　（11年度以降同意等債に係るもの）　（50.0%分）　27年度同意等額　※政府</t>
    <rPh sb="33" eb="34">
      <t>ブン</t>
    </rPh>
    <rPh sb="46" eb="48">
      <t>セイフ</t>
    </rPh>
    <phoneticPr fontId="3"/>
  </si>
  <si>
    <t>B2314</t>
    <phoneticPr fontId="3"/>
  </si>
  <si>
    <t>補正予算債償還費　（11年度以降同意等債に係るもの）　（60.0%分）　27年度同意等額　※民間</t>
    <rPh sb="33" eb="34">
      <t>ブン</t>
    </rPh>
    <rPh sb="46" eb="48">
      <t>ミンカン</t>
    </rPh>
    <phoneticPr fontId="3"/>
  </si>
  <si>
    <t>B2315</t>
    <phoneticPr fontId="3"/>
  </si>
  <si>
    <t>補正予算債償還費　（11年度以降同意等債に係るもの）　（50.0%分）　27年度同意等額　※民間</t>
    <rPh sb="33" eb="34">
      <t>ブン</t>
    </rPh>
    <rPh sb="46" eb="48">
      <t>ミンカン</t>
    </rPh>
    <phoneticPr fontId="3"/>
  </si>
  <si>
    <t>B2674</t>
    <phoneticPr fontId="3"/>
  </si>
  <si>
    <t>補正予算債償還費　（11年度以降同意等債に係るもの）　（80.0%分）　28年度同意等額　※政府</t>
    <rPh sb="33" eb="34">
      <t>ブン</t>
    </rPh>
    <rPh sb="46" eb="48">
      <t>セイフ</t>
    </rPh>
    <phoneticPr fontId="3"/>
  </si>
  <si>
    <t>B2675</t>
    <phoneticPr fontId="3"/>
  </si>
  <si>
    <t>補正予算債償還費　（11年度以降同意等債に係るもの）　（60.0%分）　28年度同意等額　※政府</t>
    <rPh sb="33" eb="34">
      <t>ブン</t>
    </rPh>
    <rPh sb="46" eb="48">
      <t>セイフ</t>
    </rPh>
    <phoneticPr fontId="3"/>
  </si>
  <si>
    <t>B2676</t>
    <phoneticPr fontId="3"/>
  </si>
  <si>
    <t>補正予算債償還費　（11年度以降同意等債に係るもの）　（50.0%分）　28年度同意等額　※政府</t>
    <rPh sb="33" eb="34">
      <t>ブン</t>
    </rPh>
    <rPh sb="46" eb="48">
      <t>セイフ</t>
    </rPh>
    <phoneticPr fontId="3"/>
  </si>
  <si>
    <t>B2677</t>
    <phoneticPr fontId="3"/>
  </si>
  <si>
    <t>補正予算債償還費　（11年度以降同意等債に係るもの）　（80.0%分）　28年度同意等額　※民間</t>
    <rPh sb="33" eb="34">
      <t>ブン</t>
    </rPh>
    <rPh sb="46" eb="48">
      <t>ミンカン</t>
    </rPh>
    <phoneticPr fontId="3"/>
  </si>
  <si>
    <t>B2678</t>
    <phoneticPr fontId="3"/>
  </si>
  <si>
    <t>補正予算債償還費　（11年度以降同意等債に係るもの）　（60.0%分）　28年度同意等額　※民間</t>
    <rPh sb="33" eb="34">
      <t>ブン</t>
    </rPh>
    <rPh sb="46" eb="48">
      <t>ミンカン</t>
    </rPh>
    <phoneticPr fontId="3"/>
  </si>
  <si>
    <t>B2679</t>
    <phoneticPr fontId="3"/>
  </si>
  <si>
    <t>補正予算債償還費　（11年度以降同意等債に係るもの）　（50.0%分）　28年度同意等額　※民間</t>
    <rPh sb="33" eb="34">
      <t>ブン</t>
    </rPh>
    <rPh sb="46" eb="48">
      <t>ミンカン</t>
    </rPh>
    <phoneticPr fontId="3"/>
  </si>
  <si>
    <t>B2909</t>
    <phoneticPr fontId="3"/>
  </si>
  <si>
    <t>補正予算債償還費　（11年度以降同意等債に係るもの）　（80.0%分）　29年度同意等額　※政府</t>
    <rPh sb="33" eb="34">
      <t>ブン</t>
    </rPh>
    <rPh sb="46" eb="48">
      <t>セイフ</t>
    </rPh>
    <phoneticPr fontId="3"/>
  </si>
  <si>
    <t>B2910</t>
    <phoneticPr fontId="3"/>
  </si>
  <si>
    <t>補正予算債償還費　（11年度以降同意等債に係るもの）　（60.0%分）　29年度同意等額　※政府</t>
    <rPh sb="33" eb="34">
      <t>ブン</t>
    </rPh>
    <rPh sb="46" eb="48">
      <t>セイフ</t>
    </rPh>
    <phoneticPr fontId="3"/>
  </si>
  <si>
    <t>B2911</t>
    <phoneticPr fontId="3"/>
  </si>
  <si>
    <t>補正予算債償還費　（11年度以降同意等債に係るもの）　（50.0%分）　29年度同意等額　※政府</t>
    <rPh sb="33" eb="34">
      <t>ブン</t>
    </rPh>
    <rPh sb="46" eb="48">
      <t>セイフ</t>
    </rPh>
    <phoneticPr fontId="3"/>
  </si>
  <si>
    <t>B2912</t>
    <phoneticPr fontId="3"/>
  </si>
  <si>
    <t>補正予算債償還費　（11年度以降同意等債に係るもの）　（80.0%分）　29年度同意等額　※民間</t>
    <rPh sb="33" eb="34">
      <t>ブン</t>
    </rPh>
    <rPh sb="46" eb="48">
      <t>ミンカン</t>
    </rPh>
    <phoneticPr fontId="3"/>
  </si>
  <si>
    <t>B2913</t>
    <phoneticPr fontId="3"/>
  </si>
  <si>
    <t>補正予算債償還費　（11年度以降同意等債に係るもの）　（60.0%分）　29年度同意等額　※民間</t>
    <rPh sb="33" eb="34">
      <t>ブン</t>
    </rPh>
    <rPh sb="46" eb="48">
      <t>ミンカン</t>
    </rPh>
    <phoneticPr fontId="3"/>
  </si>
  <si>
    <t>B2914</t>
    <phoneticPr fontId="3"/>
  </si>
  <si>
    <t>補正予算債償還費　（11年度以降同意等債に係るもの）　（50.0%分）　29年度同意等額　※民間</t>
    <rPh sb="33" eb="34">
      <t>ブン</t>
    </rPh>
    <rPh sb="46" eb="48">
      <t>ミンカン</t>
    </rPh>
    <phoneticPr fontId="3"/>
  </si>
  <si>
    <t>B3172</t>
  </si>
  <si>
    <t>補正予算債償還費　（11年度以降同意等債に係るもの）　（80.0%分）　30年度同意等額　※政府</t>
    <rPh sb="33" eb="34">
      <t>ブン</t>
    </rPh>
    <rPh sb="46" eb="48">
      <t>セイフ</t>
    </rPh>
    <phoneticPr fontId="3"/>
  </si>
  <si>
    <t>B3173</t>
  </si>
  <si>
    <t>補正予算債償還費　（11年度以降同意等債に係るもの）　（60.0%分）　30年度同意等額　※政府</t>
    <rPh sb="33" eb="34">
      <t>ブン</t>
    </rPh>
    <rPh sb="46" eb="48">
      <t>セイフ</t>
    </rPh>
    <phoneticPr fontId="3"/>
  </si>
  <si>
    <t>B3174</t>
  </si>
  <si>
    <t>補正予算債償還費　（11年度以降同意等債に係るもの）　（50.0%分）　30年度同意等額　※政府</t>
    <rPh sb="33" eb="34">
      <t>ブン</t>
    </rPh>
    <rPh sb="46" eb="48">
      <t>セイフ</t>
    </rPh>
    <phoneticPr fontId="3"/>
  </si>
  <si>
    <t>B3175</t>
  </si>
  <si>
    <t>補正予算債償還費　（11年度以降同意等債に係るもの）　（80.0%分）　30年度同意等額　※民間</t>
    <rPh sb="33" eb="34">
      <t>ブン</t>
    </rPh>
    <rPh sb="46" eb="48">
      <t>ミンカン</t>
    </rPh>
    <phoneticPr fontId="3"/>
  </si>
  <si>
    <t>B3176</t>
  </si>
  <si>
    <t>補正予算債償還費　（11年度以降同意等債に係るもの）　（60.0%分）　30年度同意等額　※民間</t>
    <rPh sb="33" eb="34">
      <t>ブン</t>
    </rPh>
    <rPh sb="46" eb="48">
      <t>ミンカン</t>
    </rPh>
    <phoneticPr fontId="3"/>
  </si>
  <si>
    <t>B3177</t>
  </si>
  <si>
    <t>補正予算債償還費　（11年度以降同意等債に係るもの）　（50.0%分）　30年度同意等額　※民間</t>
    <rPh sb="33" eb="34">
      <t>ブン</t>
    </rPh>
    <rPh sb="46" eb="48">
      <t>ミンカン</t>
    </rPh>
    <phoneticPr fontId="3"/>
  </si>
  <si>
    <t>B3947</t>
    <phoneticPr fontId="3"/>
  </si>
  <si>
    <t>補正予算債償還費　（11年度以降同意等債に係るもの）　（80.0%分）　R元年度同意等額　※政府</t>
    <rPh sb="33" eb="34">
      <t>ブン</t>
    </rPh>
    <rPh sb="37" eb="38">
      <t>ガン</t>
    </rPh>
    <rPh sb="46" eb="48">
      <t>セイフ</t>
    </rPh>
    <phoneticPr fontId="3"/>
  </si>
  <si>
    <t>B3948</t>
    <phoneticPr fontId="3"/>
  </si>
  <si>
    <t>補正予算債償還費　（11年度以降同意等債に係るもの）　（60.0%分）　R元年度同意等額　※政府</t>
    <rPh sb="33" eb="34">
      <t>ブン</t>
    </rPh>
    <rPh sb="37" eb="38">
      <t>ガン</t>
    </rPh>
    <rPh sb="46" eb="48">
      <t>セイフ</t>
    </rPh>
    <phoneticPr fontId="3"/>
  </si>
  <si>
    <t>B3954</t>
    <phoneticPr fontId="3"/>
  </si>
  <si>
    <t>補正予算債償還費　（11年度以降同意等債に係るもの）　（50.0%分）　R元年度同意等額　※政府</t>
    <rPh sb="33" eb="34">
      <t>ブン</t>
    </rPh>
    <rPh sb="37" eb="38">
      <t>ガン</t>
    </rPh>
    <rPh sb="46" eb="48">
      <t>セイフ</t>
    </rPh>
    <phoneticPr fontId="3"/>
  </si>
  <si>
    <t>B3962</t>
    <phoneticPr fontId="3"/>
  </si>
  <si>
    <t>補正予算債償還費　（11年度以降同意等債に係るもの）　（80.0%分）　R元年度同意等額　※民間</t>
    <rPh sb="33" eb="34">
      <t>ブン</t>
    </rPh>
    <rPh sb="37" eb="38">
      <t>ガン</t>
    </rPh>
    <rPh sb="46" eb="48">
      <t>ミンカン</t>
    </rPh>
    <phoneticPr fontId="3"/>
  </si>
  <si>
    <t>B3972</t>
    <phoneticPr fontId="3"/>
  </si>
  <si>
    <t>補正予算債償還費　（11年度以降同意等債に係るもの）　（60.0%分）　R元年度同意等額　※民間</t>
    <rPh sb="33" eb="34">
      <t>ブン</t>
    </rPh>
    <rPh sb="37" eb="38">
      <t>ガン</t>
    </rPh>
    <rPh sb="46" eb="48">
      <t>ミンカン</t>
    </rPh>
    <phoneticPr fontId="3"/>
  </si>
  <si>
    <t>B3973</t>
    <phoneticPr fontId="3"/>
  </si>
  <si>
    <t>補正予算債償還費　（11年度以降同意等債に係るもの）　（50.0%分）　R元年度同意等額　※民間</t>
    <rPh sb="33" eb="34">
      <t>ブン</t>
    </rPh>
    <rPh sb="37" eb="38">
      <t>ガン</t>
    </rPh>
    <rPh sb="46" eb="48">
      <t>ミンカン</t>
    </rPh>
    <phoneticPr fontId="3"/>
  </si>
  <si>
    <t>B5146</t>
  </si>
  <si>
    <t>補正予算債償還費　（11年度以降同意等債に係るもの）　（80.0%分）　R2年度同意等額　※政府</t>
    <rPh sb="33" eb="34">
      <t>ブン</t>
    </rPh>
    <rPh sb="46" eb="48">
      <t>セイフ</t>
    </rPh>
    <phoneticPr fontId="3"/>
  </si>
  <si>
    <t>B6095</t>
  </si>
  <si>
    <t>補正予算債償還費　（11年度以降同意等債に係るもの）　（72.0%分）　R2年度同意等額　※政府</t>
    <rPh sb="33" eb="34">
      <t>ブン</t>
    </rPh>
    <rPh sb="46" eb="48">
      <t>セイフ</t>
    </rPh>
    <phoneticPr fontId="3"/>
  </si>
  <si>
    <t>B5147</t>
  </si>
  <si>
    <t>補正予算債償還費　（11年度以降同意等債に係るもの）　（60.0%分）　R2年度同意等額　※政府</t>
    <rPh sb="33" eb="34">
      <t>ブン</t>
    </rPh>
    <rPh sb="46" eb="48">
      <t>セイフ</t>
    </rPh>
    <phoneticPr fontId="3"/>
  </si>
  <si>
    <t>B5148</t>
  </si>
  <si>
    <t>補正予算債償還費　（11年度以降同意等債に係るもの）　（50.0%分）　R2年度同意等額　※政府</t>
    <rPh sb="33" eb="34">
      <t>ブン</t>
    </rPh>
    <rPh sb="46" eb="48">
      <t>セイフ</t>
    </rPh>
    <phoneticPr fontId="3"/>
  </si>
  <si>
    <t>B5149</t>
  </si>
  <si>
    <t>補正予算債償還費　（11年度以降同意等債に係るもの）　（80.0%分）　R2年度同意等額　※民間</t>
    <rPh sb="33" eb="34">
      <t>ブン</t>
    </rPh>
    <rPh sb="46" eb="48">
      <t>ミンカン</t>
    </rPh>
    <phoneticPr fontId="3"/>
  </si>
  <si>
    <t>B6096</t>
  </si>
  <si>
    <t>補正予算債償還費　（11年度以降同意等債に係るもの）　（72.0%分）　R2年度同意等額　※民間</t>
    <rPh sb="33" eb="34">
      <t>ブン</t>
    </rPh>
    <rPh sb="46" eb="48">
      <t>ミンカン</t>
    </rPh>
    <phoneticPr fontId="3"/>
  </si>
  <si>
    <t>B5150</t>
  </si>
  <si>
    <t>補正予算債償還費　（11年度以降同意等債に係るもの）　（60.0%分）　R2年度同意等額　※民間</t>
    <rPh sb="33" eb="34">
      <t>ブン</t>
    </rPh>
    <rPh sb="46" eb="48">
      <t>ミンカン</t>
    </rPh>
    <phoneticPr fontId="3"/>
  </si>
  <si>
    <t>B5151</t>
  </si>
  <si>
    <t>補正予算債償還費　（11年度以降同意等債に係るもの）　（50.0%分）　R2年度同意等額　※民間</t>
    <rPh sb="33" eb="34">
      <t>ブン</t>
    </rPh>
    <rPh sb="46" eb="48">
      <t>ミンカン</t>
    </rPh>
    <phoneticPr fontId="3"/>
  </si>
  <si>
    <t>B5464</t>
  </si>
  <si>
    <t>補正予算債償還費　（11年度以降同意等債に係るもの）　（60.0%分）　R3年度同意等額　※政府</t>
    <rPh sb="33" eb="34">
      <t>ブン</t>
    </rPh>
    <rPh sb="46" eb="48">
      <t>セイフ</t>
    </rPh>
    <phoneticPr fontId="3"/>
  </si>
  <si>
    <t>B5465</t>
  </si>
  <si>
    <t>補正予算債償還費　（11年度以降同意等債に係るもの）　（50.0%分）　R3年度同意等額　※政府</t>
    <rPh sb="33" eb="34">
      <t>ブン</t>
    </rPh>
    <rPh sb="46" eb="48">
      <t>セイフ</t>
    </rPh>
    <phoneticPr fontId="3"/>
  </si>
  <si>
    <t>B5466</t>
  </si>
  <si>
    <t>補正予算債償還費　（11年度以降同意等債に係るもの）　（60.0%分）　R3年度同意等額　※民間</t>
    <rPh sb="33" eb="34">
      <t>ブン</t>
    </rPh>
    <rPh sb="46" eb="48">
      <t>ミンカン</t>
    </rPh>
    <phoneticPr fontId="3"/>
  </si>
  <si>
    <t>B5467</t>
  </si>
  <si>
    <t>補正予算債償還費　（11年度以降同意等債に係るもの）　（50.0%分）　R3年度同意等額　※民間</t>
    <rPh sb="33" eb="34">
      <t>ブン</t>
    </rPh>
    <rPh sb="46" eb="48">
      <t>ミンカン</t>
    </rPh>
    <phoneticPr fontId="3"/>
  </si>
  <si>
    <t>B6097</t>
  </si>
  <si>
    <t>補正予算債償還費　（11年度以降同意等債に係るもの）　（72.0%分）　R4年度同意等額　※政府</t>
    <rPh sb="33" eb="34">
      <t>ブン</t>
    </rPh>
    <rPh sb="46" eb="48">
      <t>セイフ</t>
    </rPh>
    <phoneticPr fontId="3"/>
  </si>
  <si>
    <t>B5747</t>
  </si>
  <si>
    <t>補正予算債償還費　（11年度以降同意等債に係るもの）　（60.0%分）　R4年度同意等額　※政府</t>
    <rPh sb="33" eb="34">
      <t>ブン</t>
    </rPh>
    <rPh sb="46" eb="48">
      <t>セイフ</t>
    </rPh>
    <phoneticPr fontId="3"/>
  </si>
  <si>
    <t>B5748</t>
  </si>
  <si>
    <t>補正予算債償還費　（11年度以降同意等債に係るもの）　（50.0%分）　R4年度同意等額　※政府</t>
    <rPh sb="33" eb="34">
      <t>ブン</t>
    </rPh>
    <rPh sb="46" eb="48">
      <t>セイフ</t>
    </rPh>
    <phoneticPr fontId="3"/>
  </si>
  <si>
    <t>B6098</t>
  </si>
  <si>
    <t>補正予算債償還費　（11年度以降同意等債に係るもの）　（72.0%分）　R4年度同意等額　※民間</t>
    <rPh sb="33" eb="34">
      <t>ブン</t>
    </rPh>
    <rPh sb="46" eb="48">
      <t>ミンカン</t>
    </rPh>
    <phoneticPr fontId="3"/>
  </si>
  <si>
    <t>B5749</t>
  </si>
  <si>
    <t>補正予算債償還費　（11年度以降同意等債に係るもの）　（60.0%分）　R4年度同意等額　※民間</t>
    <rPh sb="33" eb="34">
      <t>ブン</t>
    </rPh>
    <rPh sb="46" eb="48">
      <t>ミンカン</t>
    </rPh>
    <phoneticPr fontId="3"/>
  </si>
  <si>
    <t>B5750</t>
  </si>
  <si>
    <t>補正予算債償還費　（11年度以降同意等債に係るもの）　（50.0%分）　R4年度同意等額　※民間</t>
    <rPh sb="33" eb="34">
      <t>ブン</t>
    </rPh>
    <rPh sb="46" eb="48">
      <t>ミンカン</t>
    </rPh>
    <phoneticPr fontId="3"/>
  </si>
  <si>
    <t>B6017</t>
  </si>
  <si>
    <t>補正予算債償還費　（11年度以降同意等債に係るもの）　（80.0%分）　R5年度同意等額　※政府</t>
    <rPh sb="33" eb="34">
      <t>ブン</t>
    </rPh>
    <rPh sb="46" eb="48">
      <t>セイフ</t>
    </rPh>
    <phoneticPr fontId="3"/>
  </si>
  <si>
    <t>B6099</t>
  </si>
  <si>
    <t>補正予算債償還費　（11年度以降同意等債に係るもの）　（72.0%分）　R5年度同意等額　※政府</t>
    <rPh sb="33" eb="34">
      <t>ブン</t>
    </rPh>
    <rPh sb="46" eb="48">
      <t>セイフ</t>
    </rPh>
    <phoneticPr fontId="3"/>
  </si>
  <si>
    <t>B6018</t>
  </si>
  <si>
    <t>補正予算債償還費　（11年度以降同意等債に係るもの）　（60.0%分）　R5年度同意等額　※政府</t>
    <rPh sb="33" eb="34">
      <t>ブン</t>
    </rPh>
    <rPh sb="46" eb="48">
      <t>セイフ</t>
    </rPh>
    <phoneticPr fontId="3"/>
  </si>
  <si>
    <t>B6019</t>
  </si>
  <si>
    <t>補正予算債償還費　（11年度以降同意等債に係るもの）　（50.0%分）　R5年度同意等額　※政府</t>
    <rPh sb="33" eb="34">
      <t>ブン</t>
    </rPh>
    <rPh sb="46" eb="48">
      <t>セイフ</t>
    </rPh>
    <phoneticPr fontId="3"/>
  </si>
  <si>
    <t>B6020</t>
  </si>
  <si>
    <t>補正予算債償還費　（11年度以降同意等債に係るもの）　（80.0%分）　R5年度同意等額　※民間</t>
    <rPh sb="33" eb="34">
      <t>ブン</t>
    </rPh>
    <rPh sb="46" eb="48">
      <t>ミンカン</t>
    </rPh>
    <phoneticPr fontId="3"/>
  </si>
  <si>
    <t>B6100</t>
  </si>
  <si>
    <t>補正予算債償還費　（11年度以降同意等債に係るもの）　（72.0%分）　R5年度同意等額　※民間</t>
    <rPh sb="33" eb="34">
      <t>ブン</t>
    </rPh>
    <rPh sb="46" eb="48">
      <t>ミンカン</t>
    </rPh>
    <phoneticPr fontId="3"/>
  </si>
  <si>
    <t>B6021</t>
  </si>
  <si>
    <t>補正予算債償還費　（11年度以降同意等債に係るもの）　（60.0%分）　R5年度同意等額　※民間</t>
    <rPh sb="33" eb="34">
      <t>ブン</t>
    </rPh>
    <rPh sb="46" eb="48">
      <t>ミンカン</t>
    </rPh>
    <phoneticPr fontId="3"/>
  </si>
  <si>
    <t>B6022</t>
  </si>
  <si>
    <t>補正予算債償還費　（11年度以降同意等債に係るもの）　（50.0%分）　R5年度同意等額　※民間</t>
    <rPh sb="33" eb="34">
      <t>ブン</t>
    </rPh>
    <rPh sb="46" eb="48">
      <t>ミンカン</t>
    </rPh>
    <phoneticPr fontId="3"/>
  </si>
  <si>
    <t>補正予算債償還費　（11年度以降同意等債に係るもの）　（80.0%分）　R6年度同意等額　※政府</t>
    <rPh sb="33" eb="34">
      <t>ブン</t>
    </rPh>
    <rPh sb="46" eb="48">
      <t>セイフ</t>
    </rPh>
    <phoneticPr fontId="3"/>
  </si>
  <si>
    <t>補正予算債償還費　（11年度以降同意等債に係るもの）　（72.0%分）　R6年度同意等額　※政府</t>
    <rPh sb="33" eb="34">
      <t>ブン</t>
    </rPh>
    <rPh sb="46" eb="48">
      <t>セイフ</t>
    </rPh>
    <phoneticPr fontId="3"/>
  </si>
  <si>
    <t>補正予算債償還費　（11年度以降同意等債に係るもの）　（60.0%分）　R6年度同意等額　※政府</t>
    <rPh sb="33" eb="34">
      <t>ブン</t>
    </rPh>
    <rPh sb="46" eb="48">
      <t>セイフ</t>
    </rPh>
    <phoneticPr fontId="3"/>
  </si>
  <si>
    <t>補正予算債償還費　（11年度以降同意等債に係るもの）　（50.0%分）　R6年度同意等額　※政府</t>
    <rPh sb="33" eb="34">
      <t>ブン</t>
    </rPh>
    <rPh sb="46" eb="48">
      <t>セイフ</t>
    </rPh>
    <phoneticPr fontId="3"/>
  </si>
  <si>
    <t>補正予算債償還費　（11年度以降同意等債に係るもの）　（80.0%分）　R6年度同意等額　※民間</t>
    <rPh sb="33" eb="34">
      <t>ブン</t>
    </rPh>
    <rPh sb="46" eb="48">
      <t>ミンカン</t>
    </rPh>
    <phoneticPr fontId="3"/>
  </si>
  <si>
    <t>補正予算債償還費　（11年度以降同意等債に係るもの）　（72.0%分）　R6年度同意等額　※民間</t>
    <rPh sb="33" eb="34">
      <t>ブン</t>
    </rPh>
    <rPh sb="46" eb="48">
      <t>ミンカン</t>
    </rPh>
    <phoneticPr fontId="3"/>
  </si>
  <si>
    <t>補正予算債償還費　（11年度以降同意等債に係るもの）　（60.0%分）　R6年度同意等額　※民間</t>
    <rPh sb="33" eb="34">
      <t>ブン</t>
    </rPh>
    <rPh sb="46" eb="48">
      <t>ミンカン</t>
    </rPh>
    <phoneticPr fontId="3"/>
  </si>
  <si>
    <t>補正予算債償還費　（11年度以降同意等債に係るもの）　（50.0%分）　R6年度同意等額　※民間</t>
    <rPh sb="33" eb="34">
      <t>ブン</t>
    </rPh>
    <rPh sb="46" eb="48">
      <t>ミンカン</t>
    </rPh>
    <phoneticPr fontId="3"/>
  </si>
  <si>
    <t>公債費（減収補填債償還費）</t>
    <rPh sb="0" eb="3">
      <t>コウサイヒ</t>
    </rPh>
    <rPh sb="4" eb="6">
      <t>ゲンシュウ</t>
    </rPh>
    <rPh sb="6" eb="8">
      <t>ホテン</t>
    </rPh>
    <rPh sb="8" eb="9">
      <t>サイ</t>
    </rPh>
    <rPh sb="9" eb="12">
      <t>ショウカンヒ</t>
    </rPh>
    <phoneticPr fontId="3"/>
  </si>
  <si>
    <t>B7682</t>
    <phoneticPr fontId="3"/>
  </si>
  <si>
    <t>減収補塡債償還費　17年度同意等額</t>
    <phoneticPr fontId="3"/>
  </si>
  <si>
    <t>B7905</t>
    <phoneticPr fontId="3"/>
  </si>
  <si>
    <t>減収補塡債償還費　18年度同意等額</t>
    <phoneticPr fontId="3"/>
  </si>
  <si>
    <t>B8539</t>
    <phoneticPr fontId="3"/>
  </si>
  <si>
    <t>減収補塡債償還費　19年度同意等額</t>
    <phoneticPr fontId="3"/>
  </si>
  <si>
    <t>B8983</t>
    <phoneticPr fontId="3"/>
  </si>
  <si>
    <t>減収補塡債償還費　20年度同意等額</t>
    <phoneticPr fontId="3"/>
  </si>
  <si>
    <t>B9390</t>
    <phoneticPr fontId="3"/>
  </si>
  <si>
    <t>減収補塡債償還費　21年度同意等額</t>
    <phoneticPr fontId="3"/>
  </si>
  <si>
    <t>B9700</t>
    <phoneticPr fontId="3"/>
  </si>
  <si>
    <t>減収補塡債償還費　22年度同意等額</t>
    <phoneticPr fontId="3"/>
  </si>
  <si>
    <t>B0059</t>
    <phoneticPr fontId="3"/>
  </si>
  <si>
    <t>減収補塡債償還費　23年度同意等額</t>
    <phoneticPr fontId="3"/>
  </si>
  <si>
    <t>B0530</t>
    <phoneticPr fontId="3"/>
  </si>
  <si>
    <t>減収補塡債償還費　24年度同意等額</t>
    <phoneticPr fontId="3"/>
  </si>
  <si>
    <t>B0635</t>
    <phoneticPr fontId="3"/>
  </si>
  <si>
    <t>減収補塡債償還費　25年度同意等額</t>
    <phoneticPr fontId="3"/>
  </si>
  <si>
    <t>B1819</t>
    <phoneticPr fontId="3"/>
  </si>
  <si>
    <t>減収補塡債償還費　26年度同意等額</t>
    <phoneticPr fontId="3"/>
  </si>
  <si>
    <t>B2316</t>
    <phoneticPr fontId="3"/>
  </si>
  <si>
    <t>減収補塡債償還費　27年度同意等額</t>
    <phoneticPr fontId="3"/>
  </si>
  <si>
    <t>B2680</t>
    <phoneticPr fontId="3"/>
  </si>
  <si>
    <t>減収補塡債償還費　28年度同意等額</t>
    <phoneticPr fontId="3"/>
  </si>
  <si>
    <t>B2915</t>
    <phoneticPr fontId="3"/>
  </si>
  <si>
    <t>減収補塡債償還費　29年度同意等額</t>
    <phoneticPr fontId="3"/>
  </si>
  <si>
    <t>B3178</t>
  </si>
  <si>
    <t>減収補塡債償還費　30年度同意等額</t>
    <phoneticPr fontId="3"/>
  </si>
  <si>
    <t>B3974</t>
    <phoneticPr fontId="3"/>
  </si>
  <si>
    <t>減収補塡債償還費　R元年度同意等額</t>
    <rPh sb="10" eb="11">
      <t>ガン</t>
    </rPh>
    <phoneticPr fontId="3"/>
  </si>
  <si>
    <t>B5152</t>
  </si>
  <si>
    <t>地方税減収補塡債　　R2同意等額（政府）（従来分75.0％分）</t>
    <rPh sb="17" eb="19">
      <t>セイフ</t>
    </rPh>
    <rPh sb="21" eb="23">
      <t>ジュウライ</t>
    </rPh>
    <rPh sb="23" eb="24">
      <t>ブン</t>
    </rPh>
    <rPh sb="29" eb="30">
      <t>ブン</t>
    </rPh>
    <phoneticPr fontId="5"/>
  </si>
  <si>
    <t>B5153</t>
  </si>
  <si>
    <t>地方税減収補塡債　　R2同意等額（民間）（従来分75.0％分）</t>
    <rPh sb="17" eb="19">
      <t>ミンカン</t>
    </rPh>
    <rPh sb="21" eb="23">
      <t>ジュウライ</t>
    </rPh>
    <rPh sb="23" eb="24">
      <t>ブン</t>
    </rPh>
    <phoneticPr fontId="5"/>
  </si>
  <si>
    <t>B5154</t>
  </si>
  <si>
    <t>地方税減収補塡債　　R2同意等額（政府）（拡充分75.0％分）</t>
    <rPh sb="17" eb="19">
      <t>セイフ</t>
    </rPh>
    <rPh sb="21" eb="24">
      <t>カクジュウブン</t>
    </rPh>
    <phoneticPr fontId="5"/>
  </si>
  <si>
    <t>B5155</t>
  </si>
  <si>
    <t>地方税減収補塡債　　R2同意等額（民間）（拡充分75.0％分）</t>
    <rPh sb="21" eb="24">
      <t>カクジュウブン</t>
    </rPh>
    <phoneticPr fontId="5"/>
  </si>
  <si>
    <t>B5275</t>
  </si>
  <si>
    <t>地方税減収補塡債　　R2同意等額（政府）（拡充分100.0％分）</t>
    <rPh sb="17" eb="19">
      <t>セイフ</t>
    </rPh>
    <rPh sb="21" eb="23">
      <t>カクジュウ</t>
    </rPh>
    <rPh sb="23" eb="24">
      <t>ブン</t>
    </rPh>
    <phoneticPr fontId="5"/>
  </si>
  <si>
    <t>B5276</t>
  </si>
  <si>
    <t>地方税減収補塡債　　R2同意等額（民間）（拡充分100.0％分）</t>
    <rPh sb="17" eb="19">
      <t>ミンカン</t>
    </rPh>
    <rPh sb="21" eb="24">
      <t>カクジュウブン</t>
    </rPh>
    <phoneticPr fontId="5"/>
  </si>
  <si>
    <t>B5468</t>
  </si>
  <si>
    <t>減収補塡債償還費　R3年度同意等額</t>
    <phoneticPr fontId="3"/>
  </si>
  <si>
    <t>B5751</t>
  </si>
  <si>
    <t>減収補塡債償還費　R4年度同意等額</t>
    <phoneticPr fontId="3"/>
  </si>
  <si>
    <t>B6023</t>
  </si>
  <si>
    <t>減収補塡債償還費　R5年度同意等額</t>
    <phoneticPr fontId="3"/>
  </si>
  <si>
    <t>減収補塡債償還費　R6年度同意等額</t>
    <phoneticPr fontId="3"/>
  </si>
  <si>
    <t>公債費（財源対策債償還費）</t>
    <rPh sb="0" eb="3">
      <t>コウサイヒ</t>
    </rPh>
    <rPh sb="4" eb="6">
      <t>ザイゲン</t>
    </rPh>
    <rPh sb="6" eb="8">
      <t>タイサク</t>
    </rPh>
    <rPh sb="8" eb="9">
      <t>サイ</t>
    </rPh>
    <rPh sb="9" eb="12">
      <t>ショウカンヒ</t>
    </rPh>
    <phoneticPr fontId="3"/>
  </si>
  <si>
    <t>B7683</t>
    <phoneticPr fontId="3"/>
  </si>
  <si>
    <t>財源対策債　（一般公共事業債等分）　17年度同意等額　※政府</t>
    <rPh sb="14" eb="15">
      <t>トウ</t>
    </rPh>
    <phoneticPr fontId="3"/>
  </si>
  <si>
    <t>B7684</t>
    <phoneticPr fontId="3"/>
  </si>
  <si>
    <t>財源対策債　（一般公共事業債等分）　17年度同意等額　※民間</t>
    <rPh sb="14" eb="15">
      <t>トウ</t>
    </rPh>
    <rPh sb="28" eb="30">
      <t>ミンカン</t>
    </rPh>
    <phoneticPr fontId="3"/>
  </si>
  <si>
    <t>B7906</t>
    <phoneticPr fontId="3"/>
  </si>
  <si>
    <t>財源対策債　（一般公共事業債等分）　18年度同意等額　※政府</t>
    <rPh sb="14" eb="15">
      <t>トウ</t>
    </rPh>
    <phoneticPr fontId="3"/>
  </si>
  <si>
    <t>B7907</t>
    <phoneticPr fontId="3"/>
  </si>
  <si>
    <t>財源対策債　（一般公共事業債等分）　18年度同意等額　※民間</t>
    <rPh sb="14" eb="15">
      <t>トウ</t>
    </rPh>
    <rPh sb="28" eb="30">
      <t>ミンカン</t>
    </rPh>
    <phoneticPr fontId="3"/>
  </si>
  <si>
    <t>B8540</t>
    <phoneticPr fontId="3"/>
  </si>
  <si>
    <t>財源対策債　（一般公共事業債等分）　19年度同意等額　※政府</t>
    <rPh sb="14" eb="15">
      <t>トウ</t>
    </rPh>
    <phoneticPr fontId="3"/>
  </si>
  <si>
    <t>B8541</t>
    <phoneticPr fontId="3"/>
  </si>
  <si>
    <t>財源対策債　（一般公共事業債等分）　19年度同意等額　※民間</t>
    <rPh sb="14" eb="15">
      <t>トウ</t>
    </rPh>
    <rPh sb="28" eb="30">
      <t>ミンカン</t>
    </rPh>
    <phoneticPr fontId="3"/>
  </si>
  <si>
    <t>B8984</t>
    <phoneticPr fontId="3"/>
  </si>
  <si>
    <t>財源対策債　（一般公共事業債等分）　20年度同意等額　※政府</t>
    <rPh sb="14" eb="15">
      <t>トウ</t>
    </rPh>
    <phoneticPr fontId="3"/>
  </si>
  <si>
    <t>B8985</t>
    <phoneticPr fontId="3"/>
  </si>
  <si>
    <t>財源対策債　（一般公共事業債等分）　20年度同意等額　※民間</t>
    <rPh sb="14" eb="15">
      <t>トウ</t>
    </rPh>
    <rPh sb="28" eb="30">
      <t>ミンカン</t>
    </rPh>
    <phoneticPr fontId="3"/>
  </si>
  <si>
    <t>B9391</t>
    <phoneticPr fontId="3"/>
  </si>
  <si>
    <t>財源対策債　（一般公共事業債等分）　21年度同意等額　※政府</t>
    <rPh sb="14" eb="15">
      <t>トウ</t>
    </rPh>
    <phoneticPr fontId="3"/>
  </si>
  <si>
    <t>B9392</t>
    <phoneticPr fontId="3"/>
  </si>
  <si>
    <t>財源対策債　（一般公共事業債等分）　21年度同意等額　※民間</t>
    <rPh sb="14" eb="15">
      <t>トウ</t>
    </rPh>
    <rPh sb="28" eb="30">
      <t>ミンカン</t>
    </rPh>
    <phoneticPr fontId="3"/>
  </si>
  <si>
    <t>B9701</t>
    <phoneticPr fontId="3"/>
  </si>
  <si>
    <t>財源対策債　（一般公共事業債等分）　22年度同意等額　※政府</t>
    <rPh sb="14" eb="15">
      <t>トウ</t>
    </rPh>
    <phoneticPr fontId="3"/>
  </si>
  <si>
    <t>B9702</t>
    <phoneticPr fontId="3"/>
  </si>
  <si>
    <t>財源対策債　（一般公共事業債等分）　22年度同意等額　※民間</t>
    <rPh sb="14" eb="15">
      <t>トウ</t>
    </rPh>
    <rPh sb="28" eb="30">
      <t>ミンカン</t>
    </rPh>
    <phoneticPr fontId="3"/>
  </si>
  <si>
    <t>B0061</t>
    <phoneticPr fontId="3"/>
  </si>
  <si>
    <t>財源対策債　（公共事業等債分）　23年度同意等額　※政府</t>
    <rPh sb="11" eb="12">
      <t>トウ</t>
    </rPh>
    <phoneticPr fontId="3"/>
  </si>
  <si>
    <t>B0063</t>
    <phoneticPr fontId="3"/>
  </si>
  <si>
    <t>財源対策債　（公共事業等債分）　23年度同意等額　※民間</t>
    <rPh sb="11" eb="12">
      <t>トウ</t>
    </rPh>
    <rPh sb="26" eb="28">
      <t>ミンカン</t>
    </rPh>
    <phoneticPr fontId="3"/>
  </si>
  <si>
    <t>B0531</t>
    <phoneticPr fontId="3"/>
  </si>
  <si>
    <t>財源対策債　（公共事業等債分）　24年度同意等額　※政府</t>
    <rPh sb="11" eb="12">
      <t>トウ</t>
    </rPh>
    <phoneticPr fontId="3"/>
  </si>
  <si>
    <t>B0532</t>
    <phoneticPr fontId="3"/>
  </si>
  <si>
    <t>財源対策債　（公共事業等債分）　24年度同意等額　※民間</t>
    <rPh sb="11" eb="12">
      <t>トウ</t>
    </rPh>
    <rPh sb="26" eb="28">
      <t>ミンカン</t>
    </rPh>
    <phoneticPr fontId="3"/>
  </si>
  <si>
    <t>B0819</t>
    <phoneticPr fontId="3"/>
  </si>
  <si>
    <t>財源対策債　（公共事業等債分）　25年度同意等額　※政府</t>
    <rPh sb="11" eb="12">
      <t>トウ</t>
    </rPh>
    <phoneticPr fontId="3"/>
  </si>
  <si>
    <t>B0820</t>
    <phoneticPr fontId="3"/>
  </si>
  <si>
    <t>財源対策債　（公共事業等債分）　25年度同意等額　※民間</t>
    <rPh sb="11" eb="12">
      <t>トウ</t>
    </rPh>
    <rPh sb="26" eb="28">
      <t>ミンカン</t>
    </rPh>
    <phoneticPr fontId="3"/>
  </si>
  <si>
    <t>B1820</t>
    <phoneticPr fontId="3"/>
  </si>
  <si>
    <t>財源対策債　（公共事業等債分）　26年度同意等額　※政府</t>
    <rPh sb="11" eb="12">
      <t>トウ</t>
    </rPh>
    <phoneticPr fontId="3"/>
  </si>
  <si>
    <t>B1821</t>
    <phoneticPr fontId="3"/>
  </si>
  <si>
    <t>財源対策債　（公共事業等債分）　26年度同意等額　※民間</t>
    <rPh sb="11" eb="12">
      <t>トウ</t>
    </rPh>
    <rPh sb="26" eb="28">
      <t>ミンカン</t>
    </rPh>
    <phoneticPr fontId="3"/>
  </si>
  <si>
    <t>B2317</t>
    <phoneticPr fontId="3"/>
  </si>
  <si>
    <t>財源対策債　（公共事業等債分）　27年度同意等額　※政府</t>
    <rPh sb="11" eb="12">
      <t>トウ</t>
    </rPh>
    <phoneticPr fontId="3"/>
  </si>
  <si>
    <t>B2318</t>
    <phoneticPr fontId="3"/>
  </si>
  <si>
    <t>財源対策債　（公共事業等債分）　27年度同意等額　※民間</t>
    <rPh sb="11" eb="12">
      <t>トウ</t>
    </rPh>
    <rPh sb="26" eb="28">
      <t>ミンカン</t>
    </rPh>
    <phoneticPr fontId="3"/>
  </si>
  <si>
    <t>B2681</t>
    <phoneticPr fontId="3"/>
  </si>
  <si>
    <t>財源対策債　（公共事業等債分）　28年度同意等額　※政府</t>
    <rPh sb="11" eb="12">
      <t>トウ</t>
    </rPh>
    <phoneticPr fontId="3"/>
  </si>
  <si>
    <t>B2682</t>
    <phoneticPr fontId="3"/>
  </si>
  <si>
    <t>財源対策債　（公共事業等債分）　28年度同意等額　※民間</t>
    <rPh sb="11" eb="12">
      <t>トウ</t>
    </rPh>
    <rPh sb="26" eb="28">
      <t>ミンカン</t>
    </rPh>
    <phoneticPr fontId="3"/>
  </si>
  <si>
    <t>B2916</t>
    <phoneticPr fontId="3"/>
  </si>
  <si>
    <t>財源対策債　（公共事業等債分）　29年度同意等額　※政府</t>
    <rPh sb="11" eb="12">
      <t>トウ</t>
    </rPh>
    <phoneticPr fontId="3"/>
  </si>
  <si>
    <t>B2917</t>
    <phoneticPr fontId="3"/>
  </si>
  <si>
    <t>財源対策債　（公共事業等債分）　29年度同意等額　※民間</t>
    <rPh sb="11" eb="12">
      <t>トウ</t>
    </rPh>
    <rPh sb="26" eb="28">
      <t>ミンカン</t>
    </rPh>
    <phoneticPr fontId="3"/>
  </si>
  <si>
    <t>B3179</t>
  </si>
  <si>
    <t>財源対策債　（公共事業等債分）　30年度同意等額　※政府</t>
    <rPh sb="11" eb="12">
      <t>トウ</t>
    </rPh>
    <phoneticPr fontId="3"/>
  </si>
  <si>
    <t>B3180</t>
  </si>
  <si>
    <t>財源対策債　（公共事業等債分）　30年度同意等額　※民間</t>
    <rPh sb="11" eb="12">
      <t>トウ</t>
    </rPh>
    <rPh sb="26" eb="28">
      <t>ミンカン</t>
    </rPh>
    <phoneticPr fontId="3"/>
  </si>
  <si>
    <t>B3975</t>
    <phoneticPr fontId="3"/>
  </si>
  <si>
    <t>財源対策債　（公共事業等債分）　R元年度同意等額　※政府</t>
    <rPh sb="11" eb="12">
      <t>トウ</t>
    </rPh>
    <rPh sb="17" eb="18">
      <t>ガン</t>
    </rPh>
    <phoneticPr fontId="3"/>
  </si>
  <si>
    <t>B3976</t>
  </si>
  <si>
    <t>財源対策債　（公共事業等債分）　R元年度同意等額　※民間</t>
    <rPh sb="11" eb="12">
      <t>トウ</t>
    </rPh>
    <rPh sb="17" eb="18">
      <t>ガン</t>
    </rPh>
    <rPh sb="26" eb="28">
      <t>ミンカン</t>
    </rPh>
    <phoneticPr fontId="3"/>
  </si>
  <si>
    <t>B5156</t>
  </si>
  <si>
    <t>財源対策債　（公共事業等債分）　R2年度同意等額　※政府</t>
    <rPh sb="11" eb="12">
      <t>トウ</t>
    </rPh>
    <phoneticPr fontId="3"/>
  </si>
  <si>
    <t>B5157</t>
  </si>
  <si>
    <t>財源対策債　（公共事業等債分）　R2年度同意等額　※民間</t>
    <rPh sb="11" eb="12">
      <t>トウ</t>
    </rPh>
    <rPh sb="26" eb="28">
      <t>ミンカン</t>
    </rPh>
    <phoneticPr fontId="3"/>
  </si>
  <si>
    <t>B5469</t>
  </si>
  <si>
    <t>財源対策債　（公共事業等債分）　R3年度同意等額　※政府</t>
    <rPh sb="11" eb="12">
      <t>トウ</t>
    </rPh>
    <phoneticPr fontId="3"/>
  </si>
  <si>
    <t>B5470</t>
  </si>
  <si>
    <t>財源対策債　（公共事業等債分）　R3年度同意等額　※民間</t>
    <rPh sb="11" eb="12">
      <t>トウ</t>
    </rPh>
    <rPh sb="26" eb="28">
      <t>ミンカン</t>
    </rPh>
    <phoneticPr fontId="3"/>
  </si>
  <si>
    <t>B5752</t>
  </si>
  <si>
    <t>財源対策債　（公共事業等債分）　R4年度同意等額　※政府</t>
    <rPh sb="11" eb="12">
      <t>トウ</t>
    </rPh>
    <phoneticPr fontId="3"/>
  </si>
  <si>
    <t>B5753</t>
  </si>
  <si>
    <t>財源対策債　（公共事業等債分）　R4年度同意等額　※民間</t>
    <rPh sb="11" eb="12">
      <t>トウ</t>
    </rPh>
    <rPh sb="26" eb="28">
      <t>ミンカン</t>
    </rPh>
    <phoneticPr fontId="3"/>
  </si>
  <si>
    <t>B6024</t>
  </si>
  <si>
    <t>財源対策債　（公共事業等債分）　R5年度同意等額　※政府</t>
    <rPh sb="11" eb="12">
      <t>トウ</t>
    </rPh>
    <phoneticPr fontId="3"/>
  </si>
  <si>
    <t>B6025</t>
  </si>
  <si>
    <t>財源対策債　（公共事業等債分）　R5年度同意等額　※民間</t>
    <rPh sb="11" eb="12">
      <t>トウ</t>
    </rPh>
    <rPh sb="26" eb="28">
      <t>ミンカン</t>
    </rPh>
    <phoneticPr fontId="3"/>
  </si>
  <si>
    <t>財源対策債　（公共事業等債分）　R6年度同意等額　※政府</t>
    <rPh sb="11" eb="12">
      <t>トウ</t>
    </rPh>
    <phoneticPr fontId="3"/>
  </si>
  <si>
    <t>財源対策債　（公共事業等債分）　R6年度同意等額　※民間</t>
    <rPh sb="11" eb="12">
      <t>トウ</t>
    </rPh>
    <rPh sb="26" eb="28">
      <t>ミンカン</t>
    </rPh>
    <phoneticPr fontId="3"/>
  </si>
  <si>
    <t>B4520</t>
    <phoneticPr fontId="3"/>
  </si>
  <si>
    <t>財源対策債　（義務教育施設整備事業債分）　13年度同意等額　※政府</t>
    <rPh sb="7" eb="9">
      <t>ギム</t>
    </rPh>
    <rPh sb="9" eb="11">
      <t>キョウイク</t>
    </rPh>
    <rPh sb="11" eb="13">
      <t>シセツ</t>
    </rPh>
    <rPh sb="13" eb="15">
      <t>セイビ</t>
    </rPh>
    <phoneticPr fontId="3"/>
  </si>
  <si>
    <t>B4521</t>
    <phoneticPr fontId="3"/>
  </si>
  <si>
    <t>財源対策債　（義務教育施設整備事業債分）　13年度同意等額　※民間</t>
    <rPh sb="7" eb="9">
      <t>ギム</t>
    </rPh>
    <rPh sb="9" eb="11">
      <t>キョウイク</t>
    </rPh>
    <rPh sb="11" eb="13">
      <t>シセツ</t>
    </rPh>
    <rPh sb="13" eb="15">
      <t>セイビ</t>
    </rPh>
    <rPh sb="31" eb="33">
      <t>ミンカン</t>
    </rPh>
    <phoneticPr fontId="3"/>
  </si>
  <si>
    <t>B4668</t>
    <phoneticPr fontId="3"/>
  </si>
  <si>
    <t>財源対策債　（義務教育施設整備事業債分）　14年度同意等額　※政府</t>
    <rPh sb="7" eb="9">
      <t>ギム</t>
    </rPh>
    <rPh sb="9" eb="11">
      <t>キョウイク</t>
    </rPh>
    <rPh sb="11" eb="13">
      <t>シセツ</t>
    </rPh>
    <rPh sb="13" eb="15">
      <t>セイビ</t>
    </rPh>
    <phoneticPr fontId="3"/>
  </si>
  <si>
    <t>B4669</t>
    <phoneticPr fontId="3"/>
  </si>
  <si>
    <t>財源対策債　（義務教育施設整備事業債分）　14年度同意等額　※民間</t>
    <rPh sb="7" eb="9">
      <t>ギム</t>
    </rPh>
    <rPh sb="9" eb="11">
      <t>キョウイク</t>
    </rPh>
    <rPh sb="11" eb="13">
      <t>シセツ</t>
    </rPh>
    <rPh sb="13" eb="15">
      <t>セイビ</t>
    </rPh>
    <rPh sb="31" eb="33">
      <t>ミンカン</t>
    </rPh>
    <phoneticPr fontId="3"/>
  </si>
  <si>
    <t>B4842</t>
    <phoneticPr fontId="3"/>
  </si>
  <si>
    <t>財源対策債　（義務教育施設整備事業債分）　15年度同意等額　※政府</t>
    <rPh sb="7" eb="9">
      <t>ギム</t>
    </rPh>
    <rPh sb="9" eb="11">
      <t>キョウイク</t>
    </rPh>
    <rPh sb="11" eb="13">
      <t>シセツ</t>
    </rPh>
    <rPh sb="13" eb="15">
      <t>セイビ</t>
    </rPh>
    <phoneticPr fontId="3"/>
  </si>
  <si>
    <t>B4843</t>
    <phoneticPr fontId="3"/>
  </si>
  <si>
    <t>財源対策債　（義務教育施設整備事業債分）　15年度同意等額　※民間</t>
    <rPh sb="7" eb="9">
      <t>ギム</t>
    </rPh>
    <rPh sb="9" eb="11">
      <t>キョウイク</t>
    </rPh>
    <rPh sb="11" eb="13">
      <t>シセツ</t>
    </rPh>
    <rPh sb="13" eb="15">
      <t>セイビ</t>
    </rPh>
    <rPh sb="31" eb="33">
      <t>ミンカン</t>
    </rPh>
    <phoneticPr fontId="3"/>
  </si>
  <si>
    <t>B7042</t>
    <phoneticPr fontId="3"/>
  </si>
  <si>
    <t>財源対策債　（義務教育施設整備事業債分）　16年度同意等額　※政府</t>
    <rPh sb="7" eb="9">
      <t>ギム</t>
    </rPh>
    <rPh sb="9" eb="11">
      <t>キョウイク</t>
    </rPh>
    <rPh sb="11" eb="13">
      <t>シセツ</t>
    </rPh>
    <rPh sb="13" eb="15">
      <t>セイビ</t>
    </rPh>
    <phoneticPr fontId="3"/>
  </si>
  <si>
    <t>B7043</t>
    <phoneticPr fontId="3"/>
  </si>
  <si>
    <t>財源対策債　（義務教育施設整備事業債分）　16年度同意等額　※民間</t>
    <rPh sb="7" eb="9">
      <t>ギム</t>
    </rPh>
    <rPh sb="9" eb="11">
      <t>キョウイク</t>
    </rPh>
    <rPh sb="11" eb="13">
      <t>シセツ</t>
    </rPh>
    <rPh sb="13" eb="15">
      <t>セイビ</t>
    </rPh>
    <rPh sb="31" eb="33">
      <t>ミンカン</t>
    </rPh>
    <phoneticPr fontId="3"/>
  </si>
  <si>
    <t>B7685</t>
    <phoneticPr fontId="3"/>
  </si>
  <si>
    <t>財源対策債　（義務教育施設整備事業債分）　17年度同意等額　※政府</t>
    <rPh sb="7" eb="9">
      <t>ギム</t>
    </rPh>
    <rPh sb="9" eb="11">
      <t>キョウイク</t>
    </rPh>
    <rPh sb="11" eb="13">
      <t>シセツ</t>
    </rPh>
    <rPh sb="13" eb="15">
      <t>セイビ</t>
    </rPh>
    <phoneticPr fontId="3"/>
  </si>
  <si>
    <t>B7686</t>
    <phoneticPr fontId="3"/>
  </si>
  <si>
    <t>財源対策債　（義務教育施設整備事業債分）　17年度同意等額　※民間</t>
    <rPh sb="7" eb="9">
      <t>ギム</t>
    </rPh>
    <rPh sb="9" eb="11">
      <t>キョウイク</t>
    </rPh>
    <rPh sb="11" eb="13">
      <t>シセツ</t>
    </rPh>
    <rPh sb="13" eb="15">
      <t>セイビ</t>
    </rPh>
    <rPh sb="31" eb="33">
      <t>ミンカン</t>
    </rPh>
    <phoneticPr fontId="3"/>
  </si>
  <si>
    <t>B7908</t>
    <phoneticPr fontId="3"/>
  </si>
  <si>
    <t>財源対策債　（学校教育施設等整備事業債分）　18年度同意等額　※政府</t>
    <rPh sb="7" eb="9">
      <t>ガッコウ</t>
    </rPh>
    <rPh sb="9" eb="11">
      <t>キョウイク</t>
    </rPh>
    <rPh sb="11" eb="14">
      <t>シセツトウ</t>
    </rPh>
    <rPh sb="14" eb="16">
      <t>セイビ</t>
    </rPh>
    <phoneticPr fontId="3"/>
  </si>
  <si>
    <t>B7909</t>
    <phoneticPr fontId="3"/>
  </si>
  <si>
    <t>財源対策債　（学校教育施設等整備事業債分）　18年度同意等額　※民間</t>
    <rPh sb="32" eb="34">
      <t>ミンカン</t>
    </rPh>
    <phoneticPr fontId="3"/>
  </si>
  <si>
    <t>B8542</t>
    <phoneticPr fontId="3"/>
  </si>
  <si>
    <t>財源対策債　（学校教育施設等整備事業債分）　19年度同意等額　※政府</t>
    <phoneticPr fontId="3"/>
  </si>
  <si>
    <t>B8543</t>
    <phoneticPr fontId="3"/>
  </si>
  <si>
    <t>財源対策債　（学校教育施設等整備事業債分）　19年度同意等額　※民間</t>
    <rPh sb="32" eb="34">
      <t>ミンカン</t>
    </rPh>
    <phoneticPr fontId="3"/>
  </si>
  <si>
    <t>B8986</t>
    <phoneticPr fontId="3"/>
  </si>
  <si>
    <t>財源対策債　（学校教育施設等整備事業債分）　20年度同意等額　※政府</t>
    <phoneticPr fontId="3"/>
  </si>
  <si>
    <t>B8987</t>
    <phoneticPr fontId="3"/>
  </si>
  <si>
    <t>財源対策債　（学校教育施設等整備事業債分）　20年度同意等額　※民間</t>
    <rPh sb="32" eb="34">
      <t>ミンカン</t>
    </rPh>
    <phoneticPr fontId="3"/>
  </si>
  <si>
    <t>B9393</t>
    <phoneticPr fontId="3"/>
  </si>
  <si>
    <t>財源対策債　（学校教育施設等整備事業債分）　21年度同意等額　※政府</t>
    <phoneticPr fontId="3"/>
  </si>
  <si>
    <t>B9394</t>
    <phoneticPr fontId="3"/>
  </si>
  <si>
    <t>財源対策債　（学校教育施設等整備事業債分）　21年度同意等額　※民間</t>
    <rPh sb="32" eb="34">
      <t>ミンカン</t>
    </rPh>
    <phoneticPr fontId="3"/>
  </si>
  <si>
    <t>B9703</t>
    <phoneticPr fontId="3"/>
  </si>
  <si>
    <t>財源対策債　（学校教育施設等整備事業債分）　22年度同意等額　※政府</t>
    <phoneticPr fontId="3"/>
  </si>
  <si>
    <t>B9704</t>
    <phoneticPr fontId="3"/>
  </si>
  <si>
    <t>財源対策債　（学校教育施設等整備事業債分）　22年度同意等額　※民間</t>
    <rPh sb="32" eb="34">
      <t>ミンカン</t>
    </rPh>
    <phoneticPr fontId="3"/>
  </si>
  <si>
    <t>B0065</t>
    <phoneticPr fontId="3"/>
  </si>
  <si>
    <t>財源対策債　（学校教育施設等整備事業債分）　23年度同意等額　※政府</t>
    <phoneticPr fontId="3"/>
  </si>
  <si>
    <t>B0067</t>
    <phoneticPr fontId="3"/>
  </si>
  <si>
    <t>財源対策債　（学校教育施設等整備事業債分）　23年度同意等額　※民間</t>
    <rPh sb="32" eb="34">
      <t>ミンカン</t>
    </rPh>
    <phoneticPr fontId="3"/>
  </si>
  <si>
    <t>B0533</t>
    <phoneticPr fontId="3"/>
  </si>
  <si>
    <t>財源対策債　（学校教育施設等整備事業債分）　24年度同意等額　※政府</t>
    <phoneticPr fontId="3"/>
  </si>
  <si>
    <t>B0534</t>
    <phoneticPr fontId="3"/>
  </si>
  <si>
    <t>財源対策債　（学校教育施設等整備事業債分）　24年度同意等額　※民間</t>
    <rPh sb="32" eb="34">
      <t>ミンカン</t>
    </rPh>
    <phoneticPr fontId="3"/>
  </si>
  <si>
    <t>B0821</t>
    <phoneticPr fontId="3"/>
  </si>
  <si>
    <t>財源対策債　（学校教育施設等整備事業債分）　25年度同意等額　※政府</t>
    <phoneticPr fontId="3"/>
  </si>
  <si>
    <t>B0822</t>
    <phoneticPr fontId="3"/>
  </si>
  <si>
    <t>財源対策債　（学校教育施設等整備事業債分）　25年度同意等額　※民間</t>
    <rPh sb="32" eb="34">
      <t>ミンカン</t>
    </rPh>
    <phoneticPr fontId="3"/>
  </si>
  <si>
    <t>B1822</t>
    <phoneticPr fontId="3"/>
  </si>
  <si>
    <t>財源対策債　（学校教育施設等整備事業債分）　26年度同意等額　※政府</t>
    <phoneticPr fontId="3"/>
  </si>
  <si>
    <t>B1823</t>
    <phoneticPr fontId="3"/>
  </si>
  <si>
    <t>財源対策債　（学校教育施設等整備事業債分）　26年度同意等額　※民間</t>
    <rPh sb="32" eb="34">
      <t>ミンカン</t>
    </rPh>
    <phoneticPr fontId="3"/>
  </si>
  <si>
    <t>B2319</t>
    <phoneticPr fontId="3"/>
  </si>
  <si>
    <t>財源対策債　（学校教育施設等整備事業債分）　27年度同意等額　※政府</t>
    <phoneticPr fontId="3"/>
  </si>
  <si>
    <t>B2320</t>
    <phoneticPr fontId="3"/>
  </si>
  <si>
    <t>財源対策債　（学校教育施設等整備事業債分）　27年度同意等額　※民間</t>
    <rPh sb="32" eb="34">
      <t>ミンカン</t>
    </rPh>
    <phoneticPr fontId="3"/>
  </si>
  <si>
    <t>B2683</t>
    <phoneticPr fontId="3"/>
  </si>
  <si>
    <t>財源対策債　（学校教育施設等整備事業債分）　28年度同意等額　※政府</t>
    <phoneticPr fontId="3"/>
  </si>
  <si>
    <t>B2684</t>
    <phoneticPr fontId="3"/>
  </si>
  <si>
    <t>財源対策債　（学校教育施設等整備事業債分）　28年度同意等額　※民間</t>
    <rPh sb="32" eb="34">
      <t>ミンカン</t>
    </rPh>
    <phoneticPr fontId="3"/>
  </si>
  <si>
    <t>B2918</t>
    <phoneticPr fontId="3"/>
  </si>
  <si>
    <t>財源対策債　（学校教育施設等整備事業債分）　29年度同意等額　※政府</t>
    <phoneticPr fontId="3"/>
  </si>
  <si>
    <t>B2919</t>
    <phoneticPr fontId="3"/>
  </si>
  <si>
    <t>財源対策債　（学校教育施設等整備事業債分）　29年度同意等額　※民間</t>
    <rPh sb="32" eb="34">
      <t>ミンカン</t>
    </rPh>
    <phoneticPr fontId="3"/>
  </si>
  <si>
    <t>B3181</t>
  </si>
  <si>
    <t>財源対策債　（学校教育施設等整備事業債分）　30年度同意等額　※政府</t>
    <phoneticPr fontId="3"/>
  </si>
  <si>
    <t>B3182</t>
  </si>
  <si>
    <t>財源対策債　（学校教育施設等整備事業債分）　30年度同意等額　※民間</t>
    <rPh sb="32" eb="34">
      <t>ミンカン</t>
    </rPh>
    <phoneticPr fontId="3"/>
  </si>
  <si>
    <t>B3977</t>
    <phoneticPr fontId="3"/>
  </si>
  <si>
    <t>財源対策債　（学校教育施設等整備事業債分）　R元年度同意等額　※政府</t>
    <rPh sb="23" eb="24">
      <t>ガン</t>
    </rPh>
    <phoneticPr fontId="3"/>
  </si>
  <si>
    <t>B3978</t>
    <phoneticPr fontId="3"/>
  </si>
  <si>
    <t>財源対策債　（学校教育施設等整備事業債分）　R元年度同意等額　※民間</t>
    <rPh sb="23" eb="24">
      <t>ガン</t>
    </rPh>
    <rPh sb="32" eb="34">
      <t>ミンカン</t>
    </rPh>
    <phoneticPr fontId="3"/>
  </si>
  <si>
    <t>B5158</t>
  </si>
  <si>
    <t>財源対策債　（学校教育施設等整備事業債分）　R2年度同意等額　※政府</t>
    <phoneticPr fontId="3"/>
  </si>
  <si>
    <t>B5159</t>
  </si>
  <si>
    <t>財源対策債　（学校教育施設等整備事業債分）　R2年度同意等額　※民間</t>
    <rPh sb="32" eb="34">
      <t>ミンカン</t>
    </rPh>
    <phoneticPr fontId="3"/>
  </si>
  <si>
    <t>B5471</t>
  </si>
  <si>
    <t>財源対策債　（学校教育施設等整備事業債分）　R3年度同意等額　※政府</t>
    <phoneticPr fontId="3"/>
  </si>
  <si>
    <t>B5472</t>
  </si>
  <si>
    <t>財源対策債　（学校教育施設等整備事業債分）　R3年度同意等額　※民間</t>
    <rPh sb="32" eb="34">
      <t>ミンカン</t>
    </rPh>
    <phoneticPr fontId="3"/>
  </si>
  <si>
    <t>B5754</t>
  </si>
  <si>
    <t>財源対策債　（学校教育施設等整備事業債分）　R4年度同意等額　※政府</t>
    <phoneticPr fontId="3"/>
  </si>
  <si>
    <t>B5755</t>
  </si>
  <si>
    <t>財源対策債　（学校教育施設等整備事業債分）　R4年度同意等額　※民間</t>
    <rPh sb="32" eb="34">
      <t>ミンカン</t>
    </rPh>
    <phoneticPr fontId="3"/>
  </si>
  <si>
    <t>B6026</t>
  </si>
  <si>
    <t>財源対策債　（学校教育施設等整備事業債分）　R5年度同意等額　※政府</t>
    <phoneticPr fontId="3"/>
  </si>
  <si>
    <t>B6027</t>
  </si>
  <si>
    <t>財源対策債　（学校教育施設等整備事業債分）　R5年度同意等額　※民間</t>
    <rPh sb="32" eb="34">
      <t>ミンカン</t>
    </rPh>
    <phoneticPr fontId="3"/>
  </si>
  <si>
    <t>財源対策債　（学校教育施設等整備事業債分）　R6年度同意等額　※政府</t>
    <phoneticPr fontId="3"/>
  </si>
  <si>
    <t>財源対策債　（学校教育施設等整備事業債分）　R6年度同意等額　※民間</t>
    <rPh sb="32" eb="34">
      <t>ミンカン</t>
    </rPh>
    <phoneticPr fontId="3"/>
  </si>
  <si>
    <t>B7910</t>
    <phoneticPr fontId="3"/>
  </si>
  <si>
    <t>財源対策債　（一般廃棄物処理事業債分）　18年度同意等額　※政府</t>
    <rPh sb="7" eb="9">
      <t>イッパン</t>
    </rPh>
    <rPh sb="9" eb="12">
      <t>ハイキブツ</t>
    </rPh>
    <rPh sb="12" eb="14">
      <t>ショリ</t>
    </rPh>
    <phoneticPr fontId="3"/>
  </si>
  <si>
    <t>B7911</t>
    <phoneticPr fontId="3"/>
  </si>
  <si>
    <t>財源対策債　（一般廃棄物処理事業債分）　18年度同意等額　※民間</t>
    <rPh sb="7" eb="9">
      <t>イッパン</t>
    </rPh>
    <rPh sb="9" eb="12">
      <t>ハイキブツ</t>
    </rPh>
    <rPh sb="12" eb="14">
      <t>ショリ</t>
    </rPh>
    <rPh sb="30" eb="32">
      <t>ミンカン</t>
    </rPh>
    <phoneticPr fontId="3"/>
  </si>
  <si>
    <t>B8544</t>
    <phoneticPr fontId="3"/>
  </si>
  <si>
    <t>財源対策債　（一般廃棄物処理事業債分）　19年度同意等額　※政府</t>
    <rPh sb="7" eb="9">
      <t>イッパン</t>
    </rPh>
    <rPh sb="9" eb="12">
      <t>ハイキブツ</t>
    </rPh>
    <rPh sb="12" eb="14">
      <t>ショリ</t>
    </rPh>
    <phoneticPr fontId="3"/>
  </si>
  <si>
    <t>B8545</t>
    <phoneticPr fontId="3"/>
  </si>
  <si>
    <t>財源対策債　（一般廃棄物処理事業債分）　19年度同意等額　※民間</t>
    <rPh sb="7" eb="9">
      <t>イッパン</t>
    </rPh>
    <rPh sb="9" eb="12">
      <t>ハイキブツ</t>
    </rPh>
    <rPh sb="12" eb="14">
      <t>ショリ</t>
    </rPh>
    <rPh sb="30" eb="32">
      <t>ミンカン</t>
    </rPh>
    <phoneticPr fontId="3"/>
  </si>
  <si>
    <t>B8988</t>
    <phoneticPr fontId="3"/>
  </si>
  <si>
    <t>財源対策債　（一般廃棄物処理事業債分）　20年度同意等額　※政府</t>
    <rPh sb="7" eb="9">
      <t>イッパン</t>
    </rPh>
    <rPh sb="9" eb="12">
      <t>ハイキブツ</t>
    </rPh>
    <rPh sb="12" eb="14">
      <t>ショリ</t>
    </rPh>
    <phoneticPr fontId="3"/>
  </si>
  <si>
    <t>B8989</t>
    <phoneticPr fontId="3"/>
  </si>
  <si>
    <t>財源対策債　（一般廃棄物処理事業債分）　20年度同意等額　※民間</t>
    <rPh sb="7" eb="9">
      <t>イッパン</t>
    </rPh>
    <rPh sb="9" eb="12">
      <t>ハイキブツ</t>
    </rPh>
    <rPh sb="12" eb="14">
      <t>ショリ</t>
    </rPh>
    <rPh sb="30" eb="32">
      <t>ミンカン</t>
    </rPh>
    <phoneticPr fontId="3"/>
  </si>
  <si>
    <t>B9395</t>
    <phoneticPr fontId="3"/>
  </si>
  <si>
    <t>財源対策債　（一般廃棄物処理事業債分）　21年度同意等額　※政府</t>
    <rPh sb="7" eb="9">
      <t>イッパン</t>
    </rPh>
    <rPh sb="9" eb="12">
      <t>ハイキブツ</t>
    </rPh>
    <rPh sb="12" eb="14">
      <t>ショリ</t>
    </rPh>
    <phoneticPr fontId="3"/>
  </si>
  <si>
    <t>B9396</t>
    <phoneticPr fontId="3"/>
  </si>
  <si>
    <t>財源対策債　（一般廃棄物処理事業債分）　21年度同意等額　※民間</t>
    <rPh sb="7" eb="9">
      <t>イッパン</t>
    </rPh>
    <rPh sb="9" eb="12">
      <t>ハイキブツ</t>
    </rPh>
    <rPh sb="12" eb="14">
      <t>ショリ</t>
    </rPh>
    <rPh sb="30" eb="32">
      <t>ミンカン</t>
    </rPh>
    <phoneticPr fontId="3"/>
  </si>
  <si>
    <t>B9705</t>
    <phoneticPr fontId="3"/>
  </si>
  <si>
    <t>財源対策債　（一般廃棄物処理事業債分）　22年度同意等額　※政府</t>
    <rPh sb="7" eb="9">
      <t>イッパン</t>
    </rPh>
    <rPh sb="9" eb="12">
      <t>ハイキブツ</t>
    </rPh>
    <rPh sb="12" eb="14">
      <t>ショリ</t>
    </rPh>
    <phoneticPr fontId="3"/>
  </si>
  <si>
    <t>B9706</t>
    <phoneticPr fontId="3"/>
  </si>
  <si>
    <t>財源対策債　（一般廃棄物処理事業債分）　22年度同意等額　※民間</t>
    <rPh sb="7" eb="9">
      <t>イッパン</t>
    </rPh>
    <rPh sb="9" eb="12">
      <t>ハイキブツ</t>
    </rPh>
    <rPh sb="12" eb="14">
      <t>ショリ</t>
    </rPh>
    <rPh sb="30" eb="32">
      <t>ミンカン</t>
    </rPh>
    <phoneticPr fontId="3"/>
  </si>
  <si>
    <t>B0069</t>
    <phoneticPr fontId="3"/>
  </si>
  <si>
    <t>財源対策債　（一般廃棄物処理事業債分）　23年度同意等額　※政府</t>
    <rPh sb="7" eb="9">
      <t>イッパン</t>
    </rPh>
    <rPh sb="9" eb="12">
      <t>ハイキブツ</t>
    </rPh>
    <rPh sb="12" eb="14">
      <t>ショリ</t>
    </rPh>
    <phoneticPr fontId="3"/>
  </si>
  <si>
    <t>B0071</t>
    <phoneticPr fontId="3"/>
  </si>
  <si>
    <t>財源対策債　（一般廃棄物処理事業債分）　23年度同意等額　※民間</t>
    <rPh sb="7" eb="9">
      <t>イッパン</t>
    </rPh>
    <rPh sb="9" eb="12">
      <t>ハイキブツ</t>
    </rPh>
    <rPh sb="12" eb="14">
      <t>ショリ</t>
    </rPh>
    <rPh sb="30" eb="32">
      <t>ミンカン</t>
    </rPh>
    <phoneticPr fontId="3"/>
  </si>
  <si>
    <t>B0535</t>
    <phoneticPr fontId="3"/>
  </si>
  <si>
    <t>財源対策債　（一般廃棄物処理事業債分）　24年度同意等額　※政府</t>
    <rPh sb="7" eb="9">
      <t>イッパン</t>
    </rPh>
    <rPh sb="9" eb="12">
      <t>ハイキブツ</t>
    </rPh>
    <rPh sb="12" eb="14">
      <t>ショリ</t>
    </rPh>
    <phoneticPr fontId="3"/>
  </si>
  <si>
    <t>B0536</t>
    <phoneticPr fontId="3"/>
  </si>
  <si>
    <t>財源対策債　（一般廃棄物処理事業債分）　24年度同意等額　※民間</t>
    <rPh sb="7" eb="9">
      <t>イッパン</t>
    </rPh>
    <rPh sb="9" eb="12">
      <t>ハイキブツ</t>
    </rPh>
    <rPh sb="12" eb="14">
      <t>ショリ</t>
    </rPh>
    <rPh sb="30" eb="32">
      <t>ミンカン</t>
    </rPh>
    <phoneticPr fontId="3"/>
  </si>
  <si>
    <t>B0823</t>
    <phoneticPr fontId="3"/>
  </si>
  <si>
    <t>財源対策債　（一般廃棄物処理事業債分）　25年度同意等額　※政府</t>
    <rPh sb="7" eb="9">
      <t>イッパン</t>
    </rPh>
    <rPh sb="9" eb="12">
      <t>ハイキブツ</t>
    </rPh>
    <rPh sb="12" eb="14">
      <t>ショリ</t>
    </rPh>
    <phoneticPr fontId="3"/>
  </si>
  <si>
    <t>B0824</t>
    <phoneticPr fontId="3"/>
  </si>
  <si>
    <t>財源対策債　（一般廃棄物処理事業債分）　25年度同意等額　※民間</t>
    <rPh sb="7" eb="9">
      <t>イッパン</t>
    </rPh>
    <rPh sb="9" eb="12">
      <t>ハイキブツ</t>
    </rPh>
    <rPh sb="12" eb="14">
      <t>ショリ</t>
    </rPh>
    <rPh sb="30" eb="32">
      <t>ミンカン</t>
    </rPh>
    <phoneticPr fontId="3"/>
  </si>
  <si>
    <t>B1824</t>
    <phoneticPr fontId="3"/>
  </si>
  <si>
    <t>財源対策債　（一般廃棄物処理事業債分）　26年度同意等額　※政府</t>
    <rPh sb="7" eb="9">
      <t>イッパン</t>
    </rPh>
    <rPh sb="9" eb="12">
      <t>ハイキブツ</t>
    </rPh>
    <rPh sb="12" eb="14">
      <t>ショリ</t>
    </rPh>
    <phoneticPr fontId="3"/>
  </si>
  <si>
    <t>B1825</t>
    <phoneticPr fontId="3"/>
  </si>
  <si>
    <t>財源対策債　（一般廃棄物処理事業債分）　26年度同意等額　※民間</t>
    <rPh sb="7" eb="9">
      <t>イッパン</t>
    </rPh>
    <rPh sb="9" eb="12">
      <t>ハイキブツ</t>
    </rPh>
    <rPh sb="12" eb="14">
      <t>ショリ</t>
    </rPh>
    <rPh sb="30" eb="32">
      <t>ミンカン</t>
    </rPh>
    <phoneticPr fontId="3"/>
  </si>
  <si>
    <t>B2321</t>
    <phoneticPr fontId="3"/>
  </si>
  <si>
    <t>財源対策債　（一般廃棄物処理事業債分）　27年度同意等額　※政府</t>
    <rPh sb="7" eb="9">
      <t>イッパン</t>
    </rPh>
    <rPh sb="9" eb="12">
      <t>ハイキブツ</t>
    </rPh>
    <rPh sb="12" eb="14">
      <t>ショリ</t>
    </rPh>
    <phoneticPr fontId="3"/>
  </si>
  <si>
    <t>B2322</t>
    <phoneticPr fontId="3"/>
  </si>
  <si>
    <t>財源対策債　（一般廃棄物処理事業債分）　27年度同意等額　※民間</t>
    <rPh sb="7" eb="9">
      <t>イッパン</t>
    </rPh>
    <rPh sb="9" eb="12">
      <t>ハイキブツ</t>
    </rPh>
    <rPh sb="12" eb="14">
      <t>ショリ</t>
    </rPh>
    <rPh sb="30" eb="32">
      <t>ミンカン</t>
    </rPh>
    <phoneticPr fontId="3"/>
  </si>
  <si>
    <t>B2685</t>
    <phoneticPr fontId="3"/>
  </si>
  <si>
    <t>財源対策債　（一般廃棄物処理事業債分）　28年度同意等額　※政府</t>
    <rPh sb="7" eb="9">
      <t>イッパン</t>
    </rPh>
    <rPh sb="9" eb="12">
      <t>ハイキブツ</t>
    </rPh>
    <rPh sb="12" eb="14">
      <t>ショリ</t>
    </rPh>
    <phoneticPr fontId="3"/>
  </si>
  <si>
    <t>B2686</t>
    <phoneticPr fontId="3"/>
  </si>
  <si>
    <t>財源対策債　（一般廃棄物処理事業債分）　28年度同意等額　※民間</t>
    <rPh sb="7" eb="9">
      <t>イッパン</t>
    </rPh>
    <rPh sb="9" eb="12">
      <t>ハイキブツ</t>
    </rPh>
    <rPh sb="12" eb="14">
      <t>ショリ</t>
    </rPh>
    <rPh sb="30" eb="32">
      <t>ミンカン</t>
    </rPh>
    <phoneticPr fontId="3"/>
  </si>
  <si>
    <t>B2920</t>
    <phoneticPr fontId="3"/>
  </si>
  <si>
    <t>財源対策債　（一般廃棄物処理事業債分）　29年度同意等額　※政府</t>
    <rPh sb="7" eb="9">
      <t>イッパン</t>
    </rPh>
    <rPh sb="9" eb="12">
      <t>ハイキブツ</t>
    </rPh>
    <rPh sb="12" eb="14">
      <t>ショリ</t>
    </rPh>
    <phoneticPr fontId="3"/>
  </si>
  <si>
    <t>B2921</t>
    <phoneticPr fontId="3"/>
  </si>
  <si>
    <t>財源対策債　（一般廃棄物処理事業債分）　29年度同意等額　※民間</t>
    <rPh sb="7" eb="9">
      <t>イッパン</t>
    </rPh>
    <rPh sb="9" eb="12">
      <t>ハイキブツ</t>
    </rPh>
    <rPh sb="12" eb="14">
      <t>ショリ</t>
    </rPh>
    <rPh sb="30" eb="32">
      <t>ミンカン</t>
    </rPh>
    <phoneticPr fontId="3"/>
  </si>
  <si>
    <t>B3183</t>
  </si>
  <si>
    <t>財源対策債　（一般廃棄物処理事業債分）　30年度同意等額　※政府</t>
    <rPh sb="7" eb="9">
      <t>イッパン</t>
    </rPh>
    <rPh sb="9" eb="12">
      <t>ハイキブツ</t>
    </rPh>
    <rPh sb="12" eb="14">
      <t>ショリ</t>
    </rPh>
    <phoneticPr fontId="3"/>
  </si>
  <si>
    <t>B3184</t>
  </si>
  <si>
    <t>財源対策債　（一般廃棄物処理事業債分）　30年度同意等額　※民間</t>
    <rPh sb="7" eb="9">
      <t>イッパン</t>
    </rPh>
    <rPh sb="9" eb="12">
      <t>ハイキブツ</t>
    </rPh>
    <rPh sb="12" eb="14">
      <t>ショリ</t>
    </rPh>
    <rPh sb="30" eb="32">
      <t>ミンカン</t>
    </rPh>
    <phoneticPr fontId="3"/>
  </si>
  <si>
    <t>B3979</t>
    <phoneticPr fontId="3"/>
  </si>
  <si>
    <t>財源対策債　（一般廃棄物処理事業債分）　R元年度同意等額　※政府</t>
    <rPh sb="7" eb="9">
      <t>イッパン</t>
    </rPh>
    <rPh sb="9" eb="12">
      <t>ハイキブツ</t>
    </rPh>
    <rPh sb="12" eb="14">
      <t>ショリ</t>
    </rPh>
    <rPh sb="21" eb="22">
      <t>ガン</t>
    </rPh>
    <phoneticPr fontId="3"/>
  </si>
  <si>
    <t>B3980</t>
    <phoneticPr fontId="3"/>
  </si>
  <si>
    <t>財源対策債　（一般廃棄物処理事業債分）　R元年度同意等額　※民間</t>
    <rPh sb="7" eb="9">
      <t>イッパン</t>
    </rPh>
    <rPh sb="9" eb="12">
      <t>ハイキブツ</t>
    </rPh>
    <rPh sb="12" eb="14">
      <t>ショリ</t>
    </rPh>
    <rPh sb="21" eb="22">
      <t>ガン</t>
    </rPh>
    <rPh sb="30" eb="32">
      <t>ミンカン</t>
    </rPh>
    <phoneticPr fontId="3"/>
  </si>
  <si>
    <t>B5160</t>
  </si>
  <si>
    <t>財源対策債　（一般廃棄物処理事業債分）　R2年度同意等額　※政府</t>
    <rPh sb="7" eb="9">
      <t>イッパン</t>
    </rPh>
    <rPh sb="9" eb="12">
      <t>ハイキブツ</t>
    </rPh>
    <rPh sb="12" eb="14">
      <t>ショリ</t>
    </rPh>
    <phoneticPr fontId="3"/>
  </si>
  <si>
    <t>B5161</t>
  </si>
  <si>
    <t>財源対策債　（一般廃棄物処理事業債分）　R2年度同意等額　※民間</t>
    <rPh sb="7" eb="9">
      <t>イッパン</t>
    </rPh>
    <rPh sb="9" eb="12">
      <t>ハイキブツ</t>
    </rPh>
    <rPh sb="12" eb="14">
      <t>ショリ</t>
    </rPh>
    <rPh sb="30" eb="32">
      <t>ミンカン</t>
    </rPh>
    <phoneticPr fontId="3"/>
  </si>
  <si>
    <t>B5473</t>
  </si>
  <si>
    <t>財源対策債　（一般廃棄物処理事業債分）　R3年度同意等額　※政府</t>
    <rPh sb="7" eb="9">
      <t>イッパン</t>
    </rPh>
    <rPh sb="9" eb="12">
      <t>ハイキブツ</t>
    </rPh>
    <rPh sb="12" eb="14">
      <t>ショリ</t>
    </rPh>
    <phoneticPr fontId="3"/>
  </si>
  <si>
    <t>B5474</t>
  </si>
  <si>
    <t>財源対策債　（一般廃棄物処理事業債分）　R3年度同意等額　※民間</t>
    <rPh sb="7" eb="9">
      <t>イッパン</t>
    </rPh>
    <rPh sb="9" eb="12">
      <t>ハイキブツ</t>
    </rPh>
    <rPh sb="12" eb="14">
      <t>ショリ</t>
    </rPh>
    <rPh sb="30" eb="32">
      <t>ミンカン</t>
    </rPh>
    <phoneticPr fontId="3"/>
  </si>
  <si>
    <t>B5756</t>
  </si>
  <si>
    <t>財源対策債　（一般廃棄物処理事業債分）　R4年度同意等額　※政府</t>
    <rPh sb="7" eb="9">
      <t>イッパン</t>
    </rPh>
    <rPh sb="9" eb="12">
      <t>ハイキブツ</t>
    </rPh>
    <rPh sb="12" eb="14">
      <t>ショリ</t>
    </rPh>
    <phoneticPr fontId="3"/>
  </si>
  <si>
    <t>B5757</t>
  </si>
  <si>
    <t>財源対策債　（一般廃棄物処理事業債分）　R4年度同意等額　※民間</t>
    <rPh sb="7" eb="9">
      <t>イッパン</t>
    </rPh>
    <rPh sb="9" eb="12">
      <t>ハイキブツ</t>
    </rPh>
    <rPh sb="12" eb="14">
      <t>ショリ</t>
    </rPh>
    <rPh sb="30" eb="32">
      <t>ミンカン</t>
    </rPh>
    <phoneticPr fontId="3"/>
  </si>
  <si>
    <t>B6028</t>
  </si>
  <si>
    <t>財源対策債　（一般廃棄物処理事業債分）　R5年度同意等額　※政府</t>
    <rPh sb="7" eb="9">
      <t>イッパン</t>
    </rPh>
    <rPh sb="9" eb="12">
      <t>ハイキブツ</t>
    </rPh>
    <rPh sb="12" eb="14">
      <t>ショリ</t>
    </rPh>
    <phoneticPr fontId="3"/>
  </si>
  <si>
    <t>B6029</t>
  </si>
  <si>
    <t>財源対策債　（一般廃棄物処理事業債分）　R5年度同意等額　※民間</t>
    <rPh sb="7" eb="9">
      <t>イッパン</t>
    </rPh>
    <rPh sb="9" eb="12">
      <t>ハイキブツ</t>
    </rPh>
    <rPh sb="12" eb="14">
      <t>ショリ</t>
    </rPh>
    <rPh sb="30" eb="32">
      <t>ミンカン</t>
    </rPh>
    <phoneticPr fontId="3"/>
  </si>
  <si>
    <t>財源対策債　（一般廃棄物処理事業債分）　R6年度同意等額　※政府</t>
    <rPh sb="7" eb="9">
      <t>イッパン</t>
    </rPh>
    <rPh sb="9" eb="12">
      <t>ハイキブツ</t>
    </rPh>
    <rPh sb="12" eb="14">
      <t>ショリ</t>
    </rPh>
    <phoneticPr fontId="3"/>
  </si>
  <si>
    <t>財源対策債　（一般廃棄物処理事業債分）　R6年度同意等額　※民間</t>
    <rPh sb="7" eb="9">
      <t>イッパン</t>
    </rPh>
    <rPh sb="9" eb="12">
      <t>ハイキブツ</t>
    </rPh>
    <rPh sb="12" eb="14">
      <t>ショリ</t>
    </rPh>
    <rPh sb="30" eb="32">
      <t>ミンカン</t>
    </rPh>
    <phoneticPr fontId="3"/>
  </si>
  <si>
    <t>公債費（減税補塡債償還費）</t>
    <rPh sb="0" eb="3">
      <t>コウサイヒ</t>
    </rPh>
    <rPh sb="4" eb="6">
      <t>ゲンゼイ</t>
    </rPh>
    <rPh sb="6" eb="8">
      <t>ホテン</t>
    </rPh>
    <rPh sb="8" eb="9">
      <t>サイ</t>
    </rPh>
    <rPh sb="9" eb="12">
      <t>ショウカンヒ</t>
    </rPh>
    <phoneticPr fontId="3"/>
  </si>
  <si>
    <t>B7689</t>
    <phoneticPr fontId="3"/>
  </si>
  <si>
    <t>減税補塡債償還費　17年度同意等額</t>
    <phoneticPr fontId="3"/>
  </si>
  <si>
    <t>B7912</t>
    <phoneticPr fontId="3"/>
  </si>
  <si>
    <t>減税補塡債償還費　18年度同意等額</t>
    <phoneticPr fontId="3"/>
  </si>
  <si>
    <t>公債費（臨時財政対策債償還費）</t>
    <rPh sb="0" eb="3">
      <t>コウサイヒ</t>
    </rPh>
    <rPh sb="4" eb="6">
      <t>リンジ</t>
    </rPh>
    <rPh sb="6" eb="8">
      <t>ザイセイ</t>
    </rPh>
    <rPh sb="8" eb="10">
      <t>タイサク</t>
    </rPh>
    <rPh sb="10" eb="11">
      <t>サイ</t>
    </rPh>
    <rPh sb="11" eb="14">
      <t>ショウカンヒ</t>
    </rPh>
    <phoneticPr fontId="3"/>
  </si>
  <si>
    <t>B7691</t>
  </si>
  <si>
    <t>臨時財政対策債償還費　17年度同意等額</t>
  </si>
  <si>
    <t>B7913</t>
  </si>
  <si>
    <t>臨時財政対策債償還費　18年度同意等額</t>
  </si>
  <si>
    <t>B8546</t>
  </si>
  <si>
    <t>臨時財政対策債償還費　19年度同意等額</t>
  </si>
  <si>
    <t>B8990</t>
  </si>
  <si>
    <t>臨時財政対策債償還費　20年度同意等額</t>
  </si>
  <si>
    <t>B9397</t>
  </si>
  <si>
    <t>臨時財政対策債償還費　21年度同意等額</t>
  </si>
  <si>
    <t>B9707</t>
  </si>
  <si>
    <t>臨時財政対策債償還費　22年度同意等額</t>
  </si>
  <si>
    <t>B0073</t>
  </si>
  <si>
    <t>臨時財政対策債償還費　23年度同意等額</t>
  </si>
  <si>
    <t>B0541</t>
  </si>
  <si>
    <t>臨時財政対策債償還費　24年度同意等額</t>
  </si>
  <si>
    <t>B0825</t>
  </si>
  <si>
    <t>臨時財政対策債償還費　25年度同意等額</t>
  </si>
  <si>
    <t>B1826</t>
  </si>
  <si>
    <t>臨時財政対策債償還費　26年度同意等額</t>
  </si>
  <si>
    <t>B2323</t>
  </si>
  <si>
    <t>臨時財政対策債償還費　27年度同意等額</t>
  </si>
  <si>
    <t>B2687</t>
  </si>
  <si>
    <t>臨時財政対策債償還費　28年度同意等額</t>
  </si>
  <si>
    <t>B2922</t>
  </si>
  <si>
    <t>臨時財政対策債償還費　29年度同意等額</t>
    <phoneticPr fontId="3"/>
  </si>
  <si>
    <t>B3185</t>
  </si>
  <si>
    <t>臨時財政対策債償還費　30年度同意等額</t>
  </si>
  <si>
    <t>B3981</t>
  </si>
  <si>
    <t>臨時財政対策債償還費　R元年度同意等額</t>
    <rPh sb="12" eb="13">
      <t>ガン</t>
    </rPh>
    <phoneticPr fontId="3"/>
  </si>
  <si>
    <t>B5162</t>
  </si>
  <si>
    <t>臨時財政対策債償還費　R2年度同意等額</t>
  </si>
  <si>
    <t>B5475</t>
  </si>
  <si>
    <t>臨時財政対策債償還費　R3年度同意等額</t>
  </si>
  <si>
    <t>B5758</t>
  </si>
  <si>
    <t>臨時財政対策債償還費　R4年度同意等額</t>
  </si>
  <si>
    <t>B6030</t>
  </si>
  <si>
    <t>臨時財政対策債償還費　R5年度同意等額</t>
  </si>
  <si>
    <t>臨時財政対策債償還費　R6年度同意等額</t>
    <phoneticPr fontId="3"/>
  </si>
  <si>
    <t>公債費（東日本大震災全国緊急防災施策等債償還費）</t>
    <rPh sb="0" eb="3">
      <t>コウサイヒ</t>
    </rPh>
    <phoneticPr fontId="3"/>
  </si>
  <si>
    <t>B0826</t>
    <phoneticPr fontId="3"/>
  </si>
  <si>
    <t>東日本大震災全国緊急防災施策等債償還費　（全国防災）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</si>
  <si>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B0827</t>
    <phoneticPr fontId="3"/>
  </si>
  <si>
    <t>東日本大震災全国緊急防災施策等債償還費　（緊急防災・減災）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</si>
  <si>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B1827</t>
    <phoneticPr fontId="3"/>
  </si>
  <si>
    <t>東日本大震災全国緊急防災施策等債償還費　（全国防災）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</si>
  <si>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B1828</t>
    <phoneticPr fontId="3"/>
  </si>
  <si>
    <t>東日本大震災全国緊急防災施策等債償還費　（緊急防災・減災）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</si>
  <si>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B2324</t>
    <phoneticPr fontId="3"/>
  </si>
  <si>
    <t>東日本大震災全国緊急防災施策等債償還費　（全国防災）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</si>
  <si>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B2325</t>
    <phoneticPr fontId="3"/>
  </si>
  <si>
    <t>東日本大震災全国緊急防災施策等債償還費　（緊急防災・減災）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</si>
  <si>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B2688</t>
    <phoneticPr fontId="3"/>
  </si>
  <si>
    <t>東日本大震災全国緊急防災施策等債償還費　（緊急防災・減災）　28年度同意等額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</si>
  <si>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B2923</t>
  </si>
  <si>
    <t>東日本大震災全国緊急防災施策等債償還費　（緊急防災・減災）　29年度同意等額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</si>
  <si>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B3186</t>
  </si>
  <si>
    <t>東日本大震災全国緊急防災施策等債償還費　（緊急防災・減災）　30年度同意等額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</si>
  <si>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B3982</t>
    <phoneticPr fontId="3"/>
  </si>
  <si>
    <t>東日本大震災全国緊急防災施策等債償還費　（緊急防災・減災）　R元年度同意等額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1" eb="32">
      <t>ガン</t>
    </rPh>
    <rPh sb="32" eb="34">
      <t>ネンド</t>
    </rPh>
    <rPh sb="34" eb="36">
      <t>ドウイ</t>
    </rPh>
    <rPh sb="36" eb="38">
      <t>トウガク</t>
    </rPh>
    <phoneticPr fontId="3"/>
  </si>
  <si>
    <t>B5163</t>
  </si>
  <si>
    <t>東日本大震災全国緊急防災施策等債償還費　（緊急防災・減災）　R2年度同意等額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</si>
  <si>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B5476</t>
  </si>
  <si>
    <t>東日本大震災全国緊急防災施策等債償還費　（緊急防災・減災）　R3年度同意等額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</si>
  <si>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B5759</t>
  </si>
  <si>
    <t>東日本大震災全国緊急防災施策等債償還費　（緊急防災・減災）　R4年度同意等額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</si>
  <si>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B6031</t>
  </si>
  <si>
    <t>東日本大震災全国緊急防災施策等債償還費　（緊急防災・減災）　R5年度同意等額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</si>
  <si>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（緊急防災・減災）　R6年度同意等額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</si>
  <si>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公債費（国土強靭化施策債償還費）</t>
    <rPh sb="0" eb="3">
      <t>コウサイヒ</t>
    </rPh>
    <rPh sb="4" eb="9">
      <t>コクドキョウジンカ</t>
    </rPh>
    <rPh sb="9" eb="10">
      <t>セ</t>
    </rPh>
    <rPh sb="10" eb="11">
      <t>サク</t>
    </rPh>
    <rPh sb="11" eb="12">
      <t>サイ</t>
    </rPh>
    <rPh sb="12" eb="15">
      <t>ショウカンヒ</t>
    </rPh>
    <phoneticPr fontId="3"/>
  </si>
  <si>
    <t>B3983</t>
    <phoneticPr fontId="3"/>
  </si>
  <si>
    <t>防災・減災・国土強靭化緊急対策事業債償還費（50.0％分）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</si>
  <si>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B5007</t>
    <phoneticPr fontId="3"/>
  </si>
  <si>
    <t>防災・減災・国土強靭化緊急対策事業債償還費（60.0％分）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</si>
  <si>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B3984</t>
    <phoneticPr fontId="3"/>
  </si>
  <si>
    <t>緊急自然災害防止対策事業債　R元年度同意等額</t>
    <rPh sb="0" eb="8">
      <t>キンキュウシゼンサイガイボウシ</t>
    </rPh>
    <rPh sb="8" eb="13">
      <t>タイサクジギョウサイ</t>
    </rPh>
    <rPh sb="15" eb="16">
      <t>ガン</t>
    </rPh>
    <rPh sb="16" eb="18">
      <t>ネンド</t>
    </rPh>
    <rPh sb="18" eb="22">
      <t>ドウイトウガク</t>
    </rPh>
    <phoneticPr fontId="3"/>
  </si>
  <si>
    <t>B5164</t>
  </si>
  <si>
    <t>防災・減災・国土強靭化緊急対策事業債償還費（50.0％分）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</si>
  <si>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B5165</t>
  </si>
  <si>
    <t>防災・減災・国土強靭化緊急対策事業債償還費（60.0％分）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</si>
  <si>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B5166</t>
  </si>
  <si>
    <t>緊急自然災害防止対策事業債　R2年度同意等額</t>
    <rPh sb="0" eb="8">
      <t>キンキュウシゼンサイガイボウシ</t>
    </rPh>
    <rPh sb="8" eb="13">
      <t>タイサクジギョウサイ</t>
    </rPh>
    <rPh sb="16" eb="18">
      <t>ネンド</t>
    </rPh>
    <rPh sb="18" eb="22">
      <t>ドウイトウガク</t>
    </rPh>
    <phoneticPr fontId="3"/>
  </si>
  <si>
    <t>B5477</t>
  </si>
  <si>
    <t>防災・減災・国土強靭化緊急対策事業債償還費（50.0％分）　R3年度同意等額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</si>
  <si>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B5478</t>
  </si>
  <si>
    <t>防災・減災・国土強靭化緊急対策事業債償還費（60.0％分）　R3年度同意等額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</si>
  <si>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B5479</t>
  </si>
  <si>
    <t>緊急自然災害防止対策事業債　R3年度同意等額</t>
    <rPh sb="0" eb="8">
      <t>キンキュウシゼンサイガイボウシ</t>
    </rPh>
    <rPh sb="8" eb="13">
      <t>タイサクジギョウサイ</t>
    </rPh>
    <rPh sb="16" eb="18">
      <t>ネンド</t>
    </rPh>
    <rPh sb="18" eb="22">
      <t>ドウイトウガク</t>
    </rPh>
    <phoneticPr fontId="3"/>
  </si>
  <si>
    <t>B5760</t>
  </si>
  <si>
    <t>防災・減災・国土強靭化緊急対策事業債償還費（50.0％分）　R4年度同意等額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</si>
  <si>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B5761</t>
  </si>
  <si>
    <t>防災・減災・国土強靭化緊急対策事業債償還費（60.0％分）　R4年度同意等額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</si>
  <si>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B5762</t>
  </si>
  <si>
    <t>緊急自然災害防止対策事業債　R4年度同意等額</t>
    <rPh sb="0" eb="8">
      <t>キンキュウシゼンサイガイボウシ</t>
    </rPh>
    <rPh sb="8" eb="13">
      <t>タイサクジギョウサイ</t>
    </rPh>
    <rPh sb="16" eb="18">
      <t>ネンド</t>
    </rPh>
    <rPh sb="18" eb="22">
      <t>ドウイトウガク</t>
    </rPh>
    <phoneticPr fontId="3"/>
  </si>
  <si>
    <t>B6032</t>
  </si>
  <si>
    <t>防災・減災・国土強靭化緊急対策事業債償還費（50.0％分）　R5年度同意等額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</si>
  <si>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B6033</t>
  </si>
  <si>
    <t>防災・減災・国土強靭化緊急対策事業債償還費（60.0％分）　R5年度同意等額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</si>
  <si>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B6034</t>
  </si>
  <si>
    <t>緊急自然災害防止対策事業債　R5年度同意等額</t>
    <rPh sb="0" eb="8">
      <t>キンキュウシゼンサイガイボウシ</t>
    </rPh>
    <rPh sb="8" eb="13">
      <t>タイサクジギョウサイ</t>
    </rPh>
    <rPh sb="16" eb="18">
      <t>ネンド</t>
    </rPh>
    <rPh sb="18" eb="22">
      <t>ドウイトウガク</t>
    </rPh>
    <phoneticPr fontId="3"/>
  </si>
  <si>
    <t>防災・減災・国土強靭化緊急対策事業債償還費（50.0％分）　R6年度同意等額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</si>
  <si>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防災・減災・国土強靭化緊急対策事業債償還費（60.0％分）　R6年度同意等額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</si>
  <si>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緊急自然災害防止対策事業債　R6年度同意等額</t>
    <rPh sb="0" eb="8">
      <t>キンキュウシゼンサイガイボウシ</t>
    </rPh>
    <rPh sb="8" eb="13">
      <t>タイサクジギョウサイ</t>
    </rPh>
    <rPh sb="16" eb="18">
      <t>ネンド</t>
    </rPh>
    <rPh sb="18" eb="22">
      <t>ドウイトウガク</t>
    </rPh>
    <phoneticPr fontId="3"/>
  </si>
  <si>
    <t>（財政力補正に係る附表）</t>
    <rPh sb="1" eb="4">
      <t>ザイセイリョク</t>
    </rPh>
    <rPh sb="4" eb="6">
      <t>ホセイ</t>
    </rPh>
    <rPh sb="7" eb="8">
      <t>カカ</t>
    </rPh>
    <rPh sb="9" eb="11">
      <t>フヒョウ</t>
    </rPh>
    <phoneticPr fontId="3"/>
  </si>
  <si>
    <t>市町村名</t>
    <rPh sb="0" eb="3">
      <t>シチョウソン</t>
    </rPh>
    <rPh sb="3" eb="4">
      <t>メイ</t>
    </rPh>
    <phoneticPr fontId="3"/>
  </si>
  <si>
    <t>1　事業費補正に用いる財政力指数に応じた算入率</t>
    <rPh sb="2" eb="5">
      <t>ジギョウヒ</t>
    </rPh>
    <rPh sb="5" eb="7">
      <t>ホセイ</t>
    </rPh>
    <rPh sb="8" eb="9">
      <t>モチ</t>
    </rPh>
    <rPh sb="11" eb="14">
      <t>ザイセイリョク</t>
    </rPh>
    <rPh sb="14" eb="16">
      <t>シスウ</t>
    </rPh>
    <rPh sb="17" eb="18">
      <t>オウ</t>
    </rPh>
    <rPh sb="20" eb="23">
      <t>サンニュウリツ</t>
    </rPh>
    <phoneticPr fontId="3"/>
  </si>
  <si>
    <t>（１）財政力指数の算出</t>
    <rPh sb="3" eb="6">
      <t>ザイセイリョク</t>
    </rPh>
    <rPh sb="6" eb="8">
      <t>シスウ</t>
    </rPh>
    <rPh sb="9" eb="11">
      <t>サンシュツ</t>
    </rPh>
    <phoneticPr fontId="3"/>
  </si>
  <si>
    <t>千円</t>
    <rPh sb="0" eb="2">
      <t>センエン</t>
    </rPh>
    <phoneticPr fontId="3"/>
  </si>
  <si>
    <t>＝</t>
    <phoneticPr fontId="3"/>
  </si>
  <si>
    <t>財政力指数</t>
    <rPh sb="0" eb="3">
      <t>ザイセイリョク</t>
    </rPh>
    <rPh sb="3" eb="5">
      <t>シスウ</t>
    </rPh>
    <phoneticPr fontId="3"/>
  </si>
  <si>
    <t>・・・（ア）</t>
    <phoneticPr fontId="3"/>
  </si>
  <si>
    <t>（ア）＋（イ）＋（ウ）</t>
    <phoneticPr fontId="3"/>
  </si>
  <si>
    <t>・・・（イ）</t>
    <phoneticPr fontId="3"/>
  </si>
  <si>
    <t>・・・（ウ）</t>
    <phoneticPr fontId="3"/>
  </si>
  <si>
    <t>・・・（エ）</t>
    <phoneticPr fontId="3"/>
  </si>
  <si>
    <t>（再算定があれば再算定額、錯誤額は除く。）</t>
    <rPh sb="1" eb="4">
      <t>サイサンテイ</t>
    </rPh>
    <rPh sb="8" eb="11">
      <t>サイサンテイ</t>
    </rPh>
    <rPh sb="11" eb="12">
      <t>ガク</t>
    </rPh>
    <rPh sb="13" eb="15">
      <t>サクゴ</t>
    </rPh>
    <rPh sb="15" eb="16">
      <t>ガク</t>
    </rPh>
    <rPh sb="17" eb="18">
      <t>ノゾ</t>
    </rPh>
    <phoneticPr fontId="3"/>
  </si>
  <si>
    <t>（ア）～（エ）は小数点以下2位未満四捨五入</t>
    <rPh sb="8" eb="11">
      <t>ショウスウテン</t>
    </rPh>
    <rPh sb="11" eb="13">
      <t>イカ</t>
    </rPh>
    <rPh sb="14" eb="15">
      <t>イ</t>
    </rPh>
    <rPh sb="15" eb="17">
      <t>ミマン</t>
    </rPh>
    <rPh sb="17" eb="21">
      <t>シシャゴニュウ</t>
    </rPh>
    <phoneticPr fontId="3"/>
  </si>
  <si>
    <t>（２）算入率算式</t>
    <rPh sb="3" eb="6">
      <t>サンニュウリツ</t>
    </rPh>
    <rPh sb="6" eb="8">
      <t>サンシキ</t>
    </rPh>
    <phoneticPr fontId="3"/>
  </si>
  <si>
    <t>財政力指数（エ）</t>
    <rPh sb="0" eb="3">
      <t>ザイセイリョク</t>
    </rPh>
    <rPh sb="3" eb="5">
      <t>シスウ</t>
    </rPh>
    <phoneticPr fontId="3"/>
  </si>
  <si>
    <t>乗率 (a)</t>
    <rPh sb="0" eb="2">
      <t>ジョウリツ</t>
    </rPh>
    <phoneticPr fontId="3"/>
  </si>
  <si>
    <t>係数 (b)</t>
    <rPh sb="0" eb="2">
      <t>ケイスウ</t>
    </rPh>
    <phoneticPr fontId="3"/>
  </si>
  <si>
    <t>乗率(a)</t>
    <rPh sb="0" eb="2">
      <t>ジョウリツ</t>
    </rPh>
    <phoneticPr fontId="3"/>
  </si>
  <si>
    <t>係数(b)</t>
    <rPh sb="0" eb="2">
      <t>ケイスウ</t>
    </rPh>
    <phoneticPr fontId="3"/>
  </si>
  <si>
    <t>×</t>
    <phoneticPr fontId="3"/>
  </si>
  <si>
    <t>＋</t>
    <phoneticPr fontId="3"/>
  </si>
  <si>
    <t>・・・（オ）</t>
    <phoneticPr fontId="3"/>
  </si>
  <si>
    <t>（小数点以下3位未満四捨五入）</t>
    <rPh sb="1" eb="4">
      <t>ショウスウテン</t>
    </rPh>
    <rPh sb="4" eb="6">
      <t>イカ</t>
    </rPh>
    <rPh sb="7" eb="8">
      <t>イ</t>
    </rPh>
    <rPh sb="8" eb="10">
      <t>ミマン</t>
    </rPh>
    <rPh sb="10" eb="14">
      <t>シシャゴニュウ</t>
    </rPh>
    <phoneticPr fontId="3"/>
  </si>
  <si>
    <t>　（オ）が0.300を下回る場合は0.300、
0.550を上回る場合は0.550とする。</t>
    <phoneticPr fontId="3"/>
  </si>
  <si>
    <t>・・・（オ）’</t>
    <phoneticPr fontId="3"/>
  </si>
  <si>
    <t>財政力指数に応じた算入率</t>
    <rPh sb="0" eb="3">
      <t>ザイセイリョク</t>
    </rPh>
    <rPh sb="3" eb="5">
      <t>シスウ</t>
    </rPh>
    <rPh sb="6" eb="7">
      <t>オウ</t>
    </rPh>
    <rPh sb="9" eb="12">
      <t>サンニュウリツ</t>
    </rPh>
    <phoneticPr fontId="3"/>
  </si>
  <si>
    <t>（オ）’</t>
    <phoneticPr fontId="3"/>
  </si>
  <si>
    <t>・・・α</t>
    <phoneticPr fontId="3"/>
  </si>
  <si>
    <t>（小数点以下3位未満四捨五入）</t>
    <phoneticPr fontId="3"/>
  </si>
  <si>
    <t>２　標準財政収入額の算出（災害復旧費等関係）</t>
    <rPh sb="2" eb="4">
      <t>ヒョウジュン</t>
    </rPh>
    <rPh sb="4" eb="6">
      <t>ザイセイ</t>
    </rPh>
    <rPh sb="6" eb="8">
      <t>シュウニュウ</t>
    </rPh>
    <rPh sb="8" eb="9">
      <t>ガク</t>
    </rPh>
    <rPh sb="10" eb="12">
      <t>サンシュツ</t>
    </rPh>
    <rPh sb="13" eb="15">
      <t>サイガイ</t>
    </rPh>
    <rPh sb="15" eb="17">
      <t>フッキュウ</t>
    </rPh>
    <rPh sb="17" eb="19">
      <t>ヒトウ</t>
    </rPh>
    <rPh sb="19" eb="21">
      <t>カンケイ</t>
    </rPh>
    <phoneticPr fontId="3"/>
  </si>
  <si>
    <t>基準財政収入額</t>
    <rPh sb="0" eb="2">
      <t>キジュン</t>
    </rPh>
    <rPh sb="2" eb="4">
      <t>ザイセイ</t>
    </rPh>
    <rPh sb="4" eb="7">
      <t>シュウニュウガク</t>
    </rPh>
    <phoneticPr fontId="3"/>
  </si>
  <si>
    <t>譲与税計</t>
    <rPh sb="0" eb="3">
      <t>ジョウヨゼイ</t>
    </rPh>
    <rPh sb="3" eb="4">
      <t>ケイ</t>
    </rPh>
    <phoneticPr fontId="3"/>
  </si>
  <si>
    <t>交通安全対策特別交付金</t>
    <rPh sb="0" eb="2">
      <t>コウツウ</t>
    </rPh>
    <rPh sb="2" eb="4">
      <t>アンゼン</t>
    </rPh>
    <rPh sb="4" eb="6">
      <t>タイサク</t>
    </rPh>
    <rPh sb="6" eb="8">
      <t>トクベツ</t>
    </rPh>
    <rPh sb="8" eb="11">
      <t>コウフキン</t>
    </rPh>
    <phoneticPr fontId="3"/>
  </si>
  <si>
    <t>）</t>
    <phoneticPr fontId="3"/>
  </si>
  <si>
    <t>（</t>
    <phoneticPr fontId="3"/>
  </si>
  <si>
    <t>－</t>
    <phoneticPr fontId="3"/>
  </si>
  <si>
    <t>市町村民税所得割に係る</t>
    <rPh sb="0" eb="3">
      <t>シチョウソン</t>
    </rPh>
    <phoneticPr fontId="3"/>
  </si>
  <si>
    <t>税源移譲相当額（三位一体の改革分）×0.25</t>
    <rPh sb="0" eb="2">
      <t>ゼイゲン</t>
    </rPh>
    <rPh sb="2" eb="4">
      <t>イジョウ</t>
    </rPh>
    <rPh sb="4" eb="7">
      <t>ソウトウガク</t>
    </rPh>
    <rPh sb="8" eb="12">
      <t>サンミイッタイ</t>
    </rPh>
    <rPh sb="13" eb="15">
      <t>カイカク</t>
    </rPh>
    <rPh sb="15" eb="16">
      <t>ブン</t>
    </rPh>
    <phoneticPr fontId="3"/>
  </si>
  <si>
    <t>税源移譲相当額（県費負担教職員分）×0.25</t>
    <rPh sb="0" eb="2">
      <t>ゼイゲン</t>
    </rPh>
    <rPh sb="2" eb="4">
      <t>イジョウ</t>
    </rPh>
    <rPh sb="4" eb="7">
      <t>ソウトウガク</t>
    </rPh>
    <rPh sb="8" eb="10">
      <t>ケンピ</t>
    </rPh>
    <rPh sb="10" eb="12">
      <t>フタン</t>
    </rPh>
    <rPh sb="12" eb="15">
      <t>キョウショクイン</t>
    </rPh>
    <rPh sb="15" eb="16">
      <t>ブン</t>
    </rPh>
    <phoneticPr fontId="3"/>
  </si>
  <si>
    <t>地方消費税交付金に係る</t>
    <rPh sb="0" eb="2">
      <t>チホウ</t>
    </rPh>
    <rPh sb="2" eb="5">
      <t>ショウヒゼイ</t>
    </rPh>
    <rPh sb="5" eb="8">
      <t>コウフキン</t>
    </rPh>
    <rPh sb="9" eb="10">
      <t>カカ</t>
    </rPh>
    <phoneticPr fontId="3"/>
  </si>
  <si>
    <t>分離課税所得割</t>
    <rPh sb="0" eb="2">
      <t>ブンリ</t>
    </rPh>
    <rPh sb="2" eb="4">
      <t>カゼイ</t>
    </rPh>
    <rPh sb="4" eb="7">
      <t>ショトクワリ</t>
    </rPh>
    <phoneticPr fontId="3"/>
  </si>
  <si>
    <t>税率引上げ分×0.25</t>
    <rPh sb="0" eb="2">
      <t>ゼイリツ</t>
    </rPh>
    <rPh sb="2" eb="4">
      <t>ヒキア</t>
    </rPh>
    <rPh sb="5" eb="6">
      <t>ブン</t>
    </rPh>
    <phoneticPr fontId="3"/>
  </si>
  <si>
    <t>交付金</t>
    <rPh sb="0" eb="3">
      <t>コウフキン</t>
    </rPh>
    <phoneticPr fontId="3"/>
  </si>
  <si>
    <t>譲与税計</t>
  </si>
  <si>
    <t>(航空機燃料譲与税及び</t>
    <rPh sb="1" eb="4">
      <t>コウクウキ</t>
    </rPh>
    <rPh sb="4" eb="6">
      <t>ネンリョウ</t>
    </rPh>
    <rPh sb="6" eb="9">
      <t>ジョウヨゼイ</t>
    </rPh>
    <rPh sb="9" eb="10">
      <t>オヨ</t>
    </rPh>
    <phoneticPr fontId="3"/>
  </si>
  <si>
    <t>森林環境譲与税を除く)</t>
    <rPh sb="0" eb="7">
      <t>シンリンカンキョウジョウヨゼイ</t>
    </rPh>
    <rPh sb="8" eb="9">
      <t>ノゾ</t>
    </rPh>
    <phoneticPr fontId="3"/>
  </si>
  <si>
    <t>×1.3333</t>
    <phoneticPr fontId="3"/>
  </si>
  <si>
    <t>・・・（カ）</t>
    <phoneticPr fontId="3"/>
  </si>
  <si>
    <t>・・・（キ）</t>
    <phoneticPr fontId="3"/>
  </si>
  <si>
    <t>・・・（ク）</t>
    <phoneticPr fontId="3"/>
  </si>
  <si>
    <t>標準財政収入額＝</t>
    <rPh sb="0" eb="2">
      <t>ヒョウジュン</t>
    </rPh>
    <rPh sb="2" eb="4">
      <t>ザイセイ</t>
    </rPh>
    <rPh sb="4" eb="7">
      <t>シュウニュウガク</t>
    </rPh>
    <phoneticPr fontId="3"/>
  </si>
  <si>
    <t>(ｶ)+(ｷ)+(ｸ)</t>
    <phoneticPr fontId="3"/>
  </si>
  <si>
    <t>千円・・・（ケ）</t>
    <rPh sb="0" eb="2">
      <t>センエン</t>
    </rPh>
    <phoneticPr fontId="3"/>
  </si>
  <si>
    <t>費目</t>
    <rPh sb="0" eb="2">
      <t>ヒモク</t>
    </rPh>
    <phoneticPr fontId="5"/>
  </si>
  <si>
    <t>消防費</t>
    <phoneticPr fontId="5"/>
  </si>
  <si>
    <t>市町村名</t>
    <rPh sb="0" eb="4">
      <t>シチョウソンメイ</t>
    </rPh>
    <phoneticPr fontId="5"/>
  </si>
  <si>
    <t>施設整備事業（一般財源化分）消防防災設備整備費補助金</t>
    <rPh sb="0" eb="2">
      <t>シセツ</t>
    </rPh>
    <rPh sb="2" eb="4">
      <t>セイビ</t>
    </rPh>
    <rPh sb="4" eb="6">
      <t>ジギョウ</t>
    </rPh>
    <rPh sb="7" eb="9">
      <t>イッパン</t>
    </rPh>
    <rPh sb="9" eb="12">
      <t>ザイゲンカ</t>
    </rPh>
    <rPh sb="12" eb="13">
      <t>ブン</t>
    </rPh>
    <rPh sb="14" eb="16">
      <t>ショウボウ</t>
    </rPh>
    <rPh sb="16" eb="18">
      <t>ボウサイ</t>
    </rPh>
    <rPh sb="18" eb="20">
      <t>セツビ</t>
    </rPh>
    <rPh sb="20" eb="23">
      <t>セイビヒ</t>
    </rPh>
    <rPh sb="23" eb="26">
      <t>ホジョキン</t>
    </rPh>
    <phoneticPr fontId="5"/>
  </si>
  <si>
    <t>同意等年度</t>
    <rPh sb="0" eb="3">
      <t>ドウイトウ</t>
    </rPh>
    <rPh sb="3" eb="4">
      <t>トシ</t>
    </rPh>
    <rPh sb="4" eb="5">
      <t>ド</t>
    </rPh>
    <phoneticPr fontId="5"/>
  </si>
  <si>
    <t>区　分</t>
    <rPh sb="0" eb="1">
      <t>ク</t>
    </rPh>
    <rPh sb="2" eb="3">
      <t>ブン</t>
    </rPh>
    <phoneticPr fontId="5"/>
  </si>
  <si>
    <t>同意等額</t>
    <rPh sb="0" eb="2">
      <t>ドウイ</t>
    </rPh>
    <rPh sb="2" eb="4">
      <t>トウガク</t>
    </rPh>
    <phoneticPr fontId="5"/>
  </si>
  <si>
    <t>算入予定割合</t>
    <rPh sb="0" eb="2">
      <t>サンニュウ</t>
    </rPh>
    <rPh sb="2" eb="4">
      <t>ヨテイ</t>
    </rPh>
    <rPh sb="4" eb="6">
      <t>ワリアイ</t>
    </rPh>
    <phoneticPr fontId="5"/>
  </si>
  <si>
    <t>(千円未満四捨五入）</t>
    <phoneticPr fontId="5"/>
  </si>
  <si>
    <t>18年度</t>
    <rPh sb="2" eb="4">
      <t>ネンド</t>
    </rPh>
    <phoneticPr fontId="5"/>
  </si>
  <si>
    <t>①</t>
    <phoneticPr fontId="5"/>
  </si>
  <si>
    <t>市場公募都市</t>
    <rPh sb="0" eb="2">
      <t>シジョウ</t>
    </rPh>
    <rPh sb="2" eb="4">
      <t>コウボ</t>
    </rPh>
    <rPh sb="4" eb="6">
      <t>トシ</t>
    </rPh>
    <phoneticPr fontId="5"/>
  </si>
  <si>
    <t>*</t>
    <phoneticPr fontId="5"/>
  </si>
  <si>
    <t>=</t>
    <phoneticPr fontId="5"/>
  </si>
  <si>
    <t>(ｱ)</t>
    <phoneticPr fontId="5"/>
  </si>
  <si>
    <t>②</t>
    <phoneticPr fontId="5"/>
  </si>
  <si>
    <t>その他の市町村</t>
    <rPh sb="2" eb="3">
      <t>タ</t>
    </rPh>
    <rPh sb="4" eb="7">
      <t>シチョウソン</t>
    </rPh>
    <phoneticPr fontId="5"/>
  </si>
  <si>
    <t>(ｲ)</t>
    <phoneticPr fontId="5"/>
  </si>
  <si>
    <t>19年度</t>
    <rPh sb="2" eb="4">
      <t>ネンド</t>
    </rPh>
    <phoneticPr fontId="5"/>
  </si>
  <si>
    <t>(ｳ)</t>
    <phoneticPr fontId="5"/>
  </si>
  <si>
    <t>(ｴ)</t>
    <phoneticPr fontId="5"/>
  </si>
  <si>
    <t>20年度</t>
    <rPh sb="2" eb="4">
      <t>ネンド</t>
    </rPh>
    <phoneticPr fontId="5"/>
  </si>
  <si>
    <t>(ｵ)</t>
    <phoneticPr fontId="5"/>
  </si>
  <si>
    <t>(ｶ)</t>
    <phoneticPr fontId="5"/>
  </si>
  <si>
    <t>21年度</t>
    <rPh sb="2" eb="4">
      <t>ネンド</t>
    </rPh>
    <phoneticPr fontId="5"/>
  </si>
  <si>
    <t>(ｷ)</t>
    <phoneticPr fontId="5"/>
  </si>
  <si>
    <t>(ｸ)</t>
    <phoneticPr fontId="5"/>
  </si>
  <si>
    <t>22年度</t>
    <rPh sb="2" eb="4">
      <t>ネンド</t>
    </rPh>
    <phoneticPr fontId="5"/>
  </si>
  <si>
    <t>(ｹ)</t>
    <phoneticPr fontId="5"/>
  </si>
  <si>
    <t>(ｺ)</t>
    <phoneticPr fontId="5"/>
  </si>
  <si>
    <t>23年度</t>
    <rPh sb="2" eb="4">
      <t>ネンド</t>
    </rPh>
    <phoneticPr fontId="5"/>
  </si>
  <si>
    <t>(ｻ)</t>
    <phoneticPr fontId="5"/>
  </si>
  <si>
    <t>(ｼ)</t>
    <phoneticPr fontId="5"/>
  </si>
  <si>
    <t>24年度</t>
    <rPh sb="2" eb="4">
      <t>ネンド</t>
    </rPh>
    <phoneticPr fontId="5"/>
  </si>
  <si>
    <t>(ｽ)</t>
    <phoneticPr fontId="5"/>
  </si>
  <si>
    <t>(ｾ)</t>
    <phoneticPr fontId="5"/>
  </si>
  <si>
    <t>25年度</t>
    <rPh sb="2" eb="4">
      <t>ネンド</t>
    </rPh>
    <phoneticPr fontId="5"/>
  </si>
  <si>
    <t>(ｿ)</t>
    <phoneticPr fontId="5"/>
  </si>
  <si>
    <t>(ﾀ)</t>
    <phoneticPr fontId="5"/>
  </si>
  <si>
    <t>26年度</t>
    <rPh sb="2" eb="4">
      <t>ネンド</t>
    </rPh>
    <phoneticPr fontId="5"/>
  </si>
  <si>
    <t>(ﾁ)</t>
    <phoneticPr fontId="5"/>
  </si>
  <si>
    <t>(ﾂ)</t>
    <phoneticPr fontId="5"/>
  </si>
  <si>
    <t>27年度</t>
    <rPh sb="2" eb="4">
      <t>ネンド</t>
    </rPh>
    <phoneticPr fontId="5"/>
  </si>
  <si>
    <t>(ﾃ)</t>
    <phoneticPr fontId="5"/>
  </si>
  <si>
    <t>(ﾄ)</t>
    <phoneticPr fontId="5"/>
  </si>
  <si>
    <t>28年度</t>
    <rPh sb="2" eb="4">
      <t>ネンド</t>
    </rPh>
    <phoneticPr fontId="5"/>
  </si>
  <si>
    <t>(ﾅ)</t>
    <phoneticPr fontId="5"/>
  </si>
  <si>
    <t>(ﾆ)</t>
    <phoneticPr fontId="5"/>
  </si>
  <si>
    <t>29年度</t>
    <rPh sb="2" eb="4">
      <t>ネンド</t>
    </rPh>
    <phoneticPr fontId="5"/>
  </si>
  <si>
    <t>(ﾇ)</t>
    <phoneticPr fontId="5"/>
  </si>
  <si>
    <t>(ﾈ)</t>
    <phoneticPr fontId="5"/>
  </si>
  <si>
    <t>30年度</t>
    <rPh sb="2" eb="4">
      <t>ネンド</t>
    </rPh>
    <phoneticPr fontId="5"/>
  </si>
  <si>
    <t>(ﾉ)</t>
    <phoneticPr fontId="5"/>
  </si>
  <si>
    <t>(ﾊ)</t>
    <phoneticPr fontId="5"/>
  </si>
  <si>
    <t>R元年度</t>
    <rPh sb="1" eb="3">
      <t>ガンネン</t>
    </rPh>
    <rPh sb="3" eb="4">
      <t>ド</t>
    </rPh>
    <phoneticPr fontId="5"/>
  </si>
  <si>
    <t>(ﾋ)</t>
    <phoneticPr fontId="5"/>
  </si>
  <si>
    <t>(ﾌ)</t>
    <phoneticPr fontId="5"/>
  </si>
  <si>
    <t>R２年度</t>
    <rPh sb="2" eb="4">
      <t>ネンド</t>
    </rPh>
    <rPh sb="3" eb="4">
      <t>ド</t>
    </rPh>
    <phoneticPr fontId="5"/>
  </si>
  <si>
    <t>(ﾍ)</t>
    <phoneticPr fontId="5"/>
  </si>
  <si>
    <t>(ﾎ)</t>
    <phoneticPr fontId="5"/>
  </si>
  <si>
    <t>R３年度</t>
    <rPh sb="2" eb="4">
      <t>ネンド</t>
    </rPh>
    <rPh sb="3" eb="4">
      <t>ド</t>
    </rPh>
    <phoneticPr fontId="5"/>
  </si>
  <si>
    <t>(ﾏ)</t>
    <phoneticPr fontId="5"/>
  </si>
  <si>
    <t>(ﾐ)</t>
    <phoneticPr fontId="5"/>
  </si>
  <si>
    <t>R４年度</t>
    <rPh sb="2" eb="4">
      <t>ネンド</t>
    </rPh>
    <rPh sb="3" eb="4">
      <t>ド</t>
    </rPh>
    <phoneticPr fontId="5"/>
  </si>
  <si>
    <t>(ﾑ)</t>
    <phoneticPr fontId="5"/>
  </si>
  <si>
    <t>(ﾒ)</t>
    <phoneticPr fontId="5"/>
  </si>
  <si>
    <t>R５年度</t>
    <rPh sb="2" eb="4">
      <t>ネンド</t>
    </rPh>
    <rPh sb="3" eb="4">
      <t>ド</t>
    </rPh>
    <phoneticPr fontId="5"/>
  </si>
  <si>
    <t>(ﾓ)</t>
    <phoneticPr fontId="5"/>
  </si>
  <si>
    <t>(ﾔ)</t>
    <phoneticPr fontId="5"/>
  </si>
  <si>
    <t>(ｱ)～(ﾔ)</t>
    <phoneticPr fontId="5"/>
  </si>
  <si>
    <t>計</t>
    <rPh sb="0" eb="1">
      <t>ケイ</t>
    </rPh>
    <phoneticPr fontId="5"/>
  </si>
  <si>
    <t>(a)</t>
    <phoneticPr fontId="5"/>
  </si>
  <si>
    <t>消防費合計</t>
    <rPh sb="0" eb="3">
      <t>ショウボウヒ</t>
    </rPh>
    <rPh sb="3" eb="5">
      <t>ゴウケイ</t>
    </rPh>
    <phoneticPr fontId="5"/>
  </si>
  <si>
    <t>臨時地方道整備事業債（一般分）</t>
    <rPh sb="0" eb="2">
      <t>リンジ</t>
    </rPh>
    <rPh sb="2" eb="4">
      <t>チホウ</t>
    </rPh>
    <rPh sb="4" eb="5">
      <t>ドウ</t>
    </rPh>
    <rPh sb="5" eb="7">
      <t>セイビ</t>
    </rPh>
    <rPh sb="7" eb="9">
      <t>ジギョウ</t>
    </rPh>
    <rPh sb="9" eb="10">
      <t>サイ</t>
    </rPh>
    <rPh sb="11" eb="13">
      <t>イッパン</t>
    </rPh>
    <rPh sb="13" eb="14">
      <t>ブン</t>
    </rPh>
    <phoneticPr fontId="5"/>
  </si>
  <si>
    <t>16年度</t>
    <rPh sb="2" eb="4">
      <t>ネンド</t>
    </rPh>
    <phoneticPr fontId="5"/>
  </si>
  <si>
    <t>(ｱ)</t>
  </si>
  <si>
    <t>17年度</t>
    <rPh sb="2" eb="4">
      <t>ネンド</t>
    </rPh>
    <phoneticPr fontId="5"/>
  </si>
  <si>
    <t>(ｲ)</t>
  </si>
  <si>
    <t>(ｳ)</t>
  </si>
  <si>
    <t>(ｴ)</t>
  </si>
  <si>
    <t>(ｵ)</t>
  </si>
  <si>
    <t>(ｶ)</t>
  </si>
  <si>
    <t>(ｷ)</t>
  </si>
  <si>
    <t>(ｸ)</t>
  </si>
  <si>
    <t>(ｹ)</t>
  </si>
  <si>
    <t>臨時地方道整備事業債（特定分）（財対債分以外）</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20" eb="22">
      <t>イガイ</t>
    </rPh>
    <phoneticPr fontId="5"/>
  </si>
  <si>
    <t>(b)</t>
    <phoneticPr fontId="5"/>
  </si>
  <si>
    <t>臨時地方道整備事業債（特定分）（財対債分）</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19" eb="20">
      <t>ブン</t>
    </rPh>
    <phoneticPr fontId="5"/>
  </si>
  <si>
    <t>(c)</t>
    <phoneticPr fontId="5"/>
  </si>
  <si>
    <t>臨時地方道整備事業債（復興特別分）</t>
    <rPh sb="0" eb="2">
      <t>リンジ</t>
    </rPh>
    <rPh sb="2" eb="4">
      <t>チホウ</t>
    </rPh>
    <rPh sb="4" eb="5">
      <t>ドウ</t>
    </rPh>
    <rPh sb="5" eb="7">
      <t>セイビ</t>
    </rPh>
    <rPh sb="7" eb="9">
      <t>ジギョウ</t>
    </rPh>
    <rPh sb="9" eb="10">
      <t>サイ</t>
    </rPh>
    <rPh sb="11" eb="13">
      <t>フッコウ</t>
    </rPh>
    <rPh sb="13" eb="15">
      <t>トクベツ</t>
    </rPh>
    <rPh sb="15" eb="16">
      <t>ブン</t>
    </rPh>
    <phoneticPr fontId="5"/>
  </si>
  <si>
    <t>(d)</t>
    <phoneticPr fontId="5"/>
  </si>
  <si>
    <t>一般公共事業債（高規格幹線道路（高速自動車国道を除く）分）</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phoneticPr fontId="5"/>
  </si>
  <si>
    <t>　同意等年度</t>
    <rPh sb="1" eb="4">
      <t>ドウイトウ</t>
    </rPh>
    <rPh sb="4" eb="5">
      <t>トシ</t>
    </rPh>
    <rPh sb="5" eb="6">
      <t>ド</t>
    </rPh>
    <phoneticPr fontId="5"/>
  </si>
  <si>
    <t>　　　区　分</t>
    <rPh sb="3" eb="4">
      <t>ク</t>
    </rPh>
    <rPh sb="5" eb="6">
      <t>ブン</t>
    </rPh>
    <phoneticPr fontId="5"/>
  </si>
  <si>
    <t>(ｲ)</t>
    <phoneticPr fontId="3"/>
  </si>
  <si>
    <t>(ｱ)～(ｲ)</t>
    <phoneticPr fontId="5"/>
  </si>
  <si>
    <t>(e)</t>
    <phoneticPr fontId="5"/>
  </si>
  <si>
    <t>地方道路等整備事業債（通常事業分）</t>
    <rPh sb="0" eb="2">
      <t>チホウ</t>
    </rPh>
    <rPh sb="2" eb="4">
      <t>ドウロ</t>
    </rPh>
    <rPh sb="4" eb="5">
      <t>トウ</t>
    </rPh>
    <rPh sb="5" eb="7">
      <t>セイビ</t>
    </rPh>
    <rPh sb="7" eb="10">
      <t>ジギョウサイ</t>
    </rPh>
    <rPh sb="11" eb="13">
      <t>ツウジョウ</t>
    </rPh>
    <rPh sb="13" eb="16">
      <t>ジギョウブン</t>
    </rPh>
    <phoneticPr fontId="5"/>
  </si>
  <si>
    <t>(ｱ)～(ｴ)</t>
    <phoneticPr fontId="5"/>
  </si>
  <si>
    <t>(f)</t>
    <phoneticPr fontId="5"/>
  </si>
  <si>
    <t>地方道路等整備事業債（臨時事業分（一般事業））</t>
    <rPh sb="0" eb="2">
      <t>チホウ</t>
    </rPh>
    <rPh sb="2" eb="4">
      <t>ドウロ</t>
    </rPh>
    <rPh sb="4" eb="5">
      <t>トウ</t>
    </rPh>
    <rPh sb="5" eb="7">
      <t>セイビ</t>
    </rPh>
    <rPh sb="7" eb="10">
      <t>ジギョウサイ</t>
    </rPh>
    <rPh sb="11" eb="13">
      <t>リンジ</t>
    </rPh>
    <rPh sb="13" eb="16">
      <t>ジギョウブン</t>
    </rPh>
    <rPh sb="17" eb="19">
      <t>イッパン</t>
    </rPh>
    <rPh sb="19" eb="21">
      <t>ジギョウ</t>
    </rPh>
    <phoneticPr fontId="5"/>
  </si>
  <si>
    <t>22年度</t>
    <rPh sb="2" eb="3">
      <t>ネン</t>
    </rPh>
    <rPh sb="3" eb="4">
      <t>ド</t>
    </rPh>
    <phoneticPr fontId="5"/>
  </si>
  <si>
    <t>(g)</t>
    <phoneticPr fontId="5"/>
  </si>
  <si>
    <t>地方道路等整備事業債（臨時事業分（特定事業））</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0" eb="21">
      <t>イチジ</t>
    </rPh>
    <phoneticPr fontId="5"/>
  </si>
  <si>
    <t>(ｸ)</t>
    <phoneticPr fontId="3"/>
  </si>
  <si>
    <t>(ｱ)～(ｸ)</t>
    <phoneticPr fontId="5"/>
  </si>
  <si>
    <t>(h)</t>
    <phoneticPr fontId="5"/>
  </si>
  <si>
    <t>地方道路等整備事業債（臨時事業分（特定事業（財対債分）））</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2" eb="23">
      <t>ザイ</t>
    </rPh>
    <rPh sb="23" eb="24">
      <t>ツイ</t>
    </rPh>
    <rPh sb="24" eb="25">
      <t>サイ</t>
    </rPh>
    <rPh sb="25" eb="26">
      <t>ブン</t>
    </rPh>
    <phoneticPr fontId="5"/>
  </si>
  <si>
    <t>(i)</t>
    <phoneticPr fontId="5"/>
  </si>
  <si>
    <t>１０</t>
    <phoneticPr fontId="5"/>
  </si>
  <si>
    <t>地方道路等整備事業債（臨時事業分（復興特別分））</t>
    <rPh sb="0" eb="2">
      <t>チホウ</t>
    </rPh>
    <rPh sb="2" eb="4">
      <t>ドウロ</t>
    </rPh>
    <rPh sb="4" eb="5">
      <t>トウ</t>
    </rPh>
    <rPh sb="5" eb="7">
      <t>セイビ</t>
    </rPh>
    <rPh sb="7" eb="10">
      <t>ジギョウサイ</t>
    </rPh>
    <rPh sb="11" eb="13">
      <t>リンジ</t>
    </rPh>
    <rPh sb="13" eb="16">
      <t>ジギョウブン</t>
    </rPh>
    <rPh sb="17" eb="19">
      <t>フッコウ</t>
    </rPh>
    <rPh sb="19" eb="21">
      <t>トクベツ</t>
    </rPh>
    <rPh sb="21" eb="22">
      <t>ブン</t>
    </rPh>
    <phoneticPr fontId="5"/>
  </si>
  <si>
    <t>(j)</t>
    <phoneticPr fontId="5"/>
  </si>
  <si>
    <t>１１</t>
    <phoneticPr fontId="5"/>
  </si>
  <si>
    <t>一般単独事業債（復興特別分）</t>
    <rPh sb="0" eb="2">
      <t>イッパン</t>
    </rPh>
    <rPh sb="2" eb="4">
      <t>タンドク</t>
    </rPh>
    <rPh sb="4" eb="7">
      <t>ジギョウサイ</t>
    </rPh>
    <rPh sb="8" eb="10">
      <t>フッコウ</t>
    </rPh>
    <rPh sb="10" eb="12">
      <t>トクベツ</t>
    </rPh>
    <rPh sb="12" eb="13">
      <t>ブン</t>
    </rPh>
    <phoneticPr fontId="5"/>
  </si>
  <si>
    <t>(k)</t>
    <phoneticPr fontId="5"/>
  </si>
  <si>
    <t>１２</t>
    <phoneticPr fontId="5"/>
  </si>
  <si>
    <t>公共事業等債（高規格幹線道路（高速自動車国道を除く）分）</t>
    <rPh sb="0" eb="2">
      <t>コウキョウ</t>
    </rPh>
    <rPh sb="2" eb="4">
      <t>ジギョウ</t>
    </rPh>
    <rPh sb="4" eb="6">
      <t>トウサイ</t>
    </rPh>
    <phoneticPr fontId="3"/>
  </si>
  <si>
    <t>R元年度</t>
    <rPh sb="1" eb="4">
      <t>ガンネンド</t>
    </rPh>
    <phoneticPr fontId="5"/>
  </si>
  <si>
    <t>R2年度</t>
    <rPh sb="2" eb="4">
      <t>ネンド</t>
    </rPh>
    <phoneticPr fontId="5"/>
  </si>
  <si>
    <t>R3年度</t>
    <rPh sb="2" eb="4">
      <t>ネンド</t>
    </rPh>
    <phoneticPr fontId="5"/>
  </si>
  <si>
    <t>R4年度</t>
    <rPh sb="2" eb="4">
      <t>ネンド</t>
    </rPh>
    <phoneticPr fontId="5"/>
  </si>
  <si>
    <t>R5年度</t>
    <rPh sb="2" eb="4">
      <t>ネンド</t>
    </rPh>
    <phoneticPr fontId="5"/>
  </si>
  <si>
    <t>(ｱ)～(ｽ)</t>
    <phoneticPr fontId="5"/>
  </si>
  <si>
    <t>(l)</t>
    <phoneticPr fontId="5"/>
  </si>
  <si>
    <t>１３</t>
    <phoneticPr fontId="5"/>
  </si>
  <si>
    <t>公共事業等債（旧地方道路（通常事業充当率）分）</t>
    <rPh sb="0" eb="2">
      <t>コウキョウ</t>
    </rPh>
    <rPh sb="2" eb="4">
      <t>ジギョウ</t>
    </rPh>
    <rPh sb="4" eb="6">
      <t>トウサイ</t>
    </rPh>
    <rPh sb="7" eb="8">
      <t>キュウ</t>
    </rPh>
    <rPh sb="8" eb="10">
      <t>チホウ</t>
    </rPh>
    <rPh sb="10" eb="12">
      <t>ドウロ</t>
    </rPh>
    <rPh sb="13" eb="15">
      <t>ツウジョウ</t>
    </rPh>
    <rPh sb="15" eb="17">
      <t>ジギョウ</t>
    </rPh>
    <rPh sb="17" eb="19">
      <t>ジュウトウ</t>
    </rPh>
    <rPh sb="19" eb="20">
      <t>リツ</t>
    </rPh>
    <rPh sb="21" eb="22">
      <t>ブン</t>
    </rPh>
    <phoneticPr fontId="5"/>
  </si>
  <si>
    <t>(m)</t>
    <phoneticPr fontId="5"/>
  </si>
  <si>
    <t>１４</t>
    <phoneticPr fontId="5"/>
  </si>
  <si>
    <t>公共事業等債（旧地方道路（臨時・一般事業充当率）分）</t>
    <rPh sb="0" eb="2">
      <t>コウキョウ</t>
    </rPh>
    <rPh sb="2" eb="4">
      <t>ジギョウ</t>
    </rPh>
    <rPh sb="4" eb="6">
      <t>トウサイ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phoneticPr fontId="5"/>
  </si>
  <si>
    <t>(n)</t>
    <phoneticPr fontId="5"/>
  </si>
  <si>
    <t>１５</t>
    <phoneticPr fontId="5"/>
  </si>
  <si>
    <t>公共事業等債（復興特別分）</t>
    <rPh sb="0" eb="2">
      <t>コウキョウ</t>
    </rPh>
    <rPh sb="2" eb="4">
      <t>ジギョウ</t>
    </rPh>
    <rPh sb="4" eb="6">
      <t>トウサイ</t>
    </rPh>
    <rPh sb="7" eb="9">
      <t>フッコウ</t>
    </rPh>
    <rPh sb="9" eb="11">
      <t>トクベツ</t>
    </rPh>
    <rPh sb="11" eb="12">
      <t>ブン</t>
    </rPh>
    <phoneticPr fontId="5"/>
  </si>
  <si>
    <t>(o)</t>
    <phoneticPr fontId="5"/>
  </si>
  <si>
    <t>１６</t>
    <phoneticPr fontId="5"/>
  </si>
  <si>
    <t>公共事業等債（各種災害関連（離島の防災機能強化・道路）分）</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phoneticPr fontId="5"/>
  </si>
  <si>
    <t>(p)</t>
    <phoneticPr fontId="5"/>
  </si>
  <si>
    <t>(a)～(p)</t>
    <phoneticPr fontId="5"/>
  </si>
  <si>
    <t>道路橋りょう費合計</t>
    <rPh sb="0" eb="2">
      <t>ドウロ</t>
    </rPh>
    <rPh sb="2" eb="3">
      <t>キョウ</t>
    </rPh>
    <rPh sb="6" eb="7">
      <t>ヒ</t>
    </rPh>
    <rPh sb="7" eb="9">
      <t>ゴウケイ</t>
    </rPh>
    <phoneticPr fontId="5"/>
  </si>
  <si>
    <t>港湾事業に係る地方債</t>
    <rPh sb="0" eb="2">
      <t>コウワン</t>
    </rPh>
    <rPh sb="2" eb="4">
      <t>ジギョウ</t>
    </rPh>
    <rPh sb="5" eb="6">
      <t>カカ</t>
    </rPh>
    <rPh sb="7" eb="10">
      <t>チホウサイ</t>
    </rPh>
    <phoneticPr fontId="5"/>
  </si>
  <si>
    <t>算入率</t>
    <rPh sb="0" eb="2">
      <t>サンニュウ</t>
    </rPh>
    <rPh sb="2" eb="3">
      <t>リツ</t>
    </rPh>
    <phoneticPr fontId="5"/>
  </si>
  <si>
    <t>港湾事業に係る地方債（公債費で算入されているものを除く）</t>
    <rPh sb="0" eb="2">
      <t>コウワン</t>
    </rPh>
    <rPh sb="2" eb="4">
      <t>ジギョウ</t>
    </rPh>
    <rPh sb="5" eb="6">
      <t>カカ</t>
    </rPh>
    <rPh sb="7" eb="10">
      <t>チホウサイ</t>
    </rPh>
    <rPh sb="11" eb="14">
      <t>コウサイヒ</t>
    </rPh>
    <rPh sb="15" eb="17">
      <t>サンニュウ</t>
    </rPh>
    <rPh sb="25" eb="26">
      <t>ノゾ</t>
    </rPh>
    <phoneticPr fontId="5"/>
  </si>
  <si>
    <t>(ｺ)</t>
  </si>
  <si>
    <t>(ｻ)</t>
  </si>
  <si>
    <t>(ｼ)</t>
  </si>
  <si>
    <t>(ｽ)</t>
  </si>
  <si>
    <t>(ｾ)</t>
  </si>
  <si>
    <t>(ｿ)</t>
  </si>
  <si>
    <t>(ﾀ)</t>
  </si>
  <si>
    <t>(ﾁ）</t>
  </si>
  <si>
    <t>(ﾂ）</t>
  </si>
  <si>
    <t>(ﾃ)</t>
  </si>
  <si>
    <t>(ﾄ）</t>
  </si>
  <si>
    <t>(ﾅ)</t>
  </si>
  <si>
    <t>(ﾆ）</t>
  </si>
  <si>
    <t>(ﾇ)</t>
  </si>
  <si>
    <t>(ﾈ）</t>
  </si>
  <si>
    <t>(ﾉ)</t>
  </si>
  <si>
    <t>(ﾊ）</t>
  </si>
  <si>
    <t>(ﾋ)</t>
  </si>
  <si>
    <t>(ﾌ）</t>
  </si>
  <si>
    <t>(ﾍ)</t>
  </si>
  <si>
    <t>(ﾎ）</t>
  </si>
  <si>
    <t>R元年度</t>
    <rPh sb="1" eb="2">
      <t>ガン</t>
    </rPh>
    <rPh sb="2" eb="4">
      <t>ネンド</t>
    </rPh>
    <phoneticPr fontId="5"/>
  </si>
  <si>
    <t>(ﾏ)</t>
  </si>
  <si>
    <t>(ﾐ）</t>
  </si>
  <si>
    <t>(ﾑ)</t>
  </si>
  <si>
    <t>(ﾒ）</t>
  </si>
  <si>
    <t>(ﾓ)</t>
  </si>
  <si>
    <t>(ﾔ）</t>
  </si>
  <si>
    <t>(ﾕ)</t>
  </si>
  <si>
    <t>(ﾖ)</t>
  </si>
  <si>
    <t>(ﾗ)</t>
    <phoneticPr fontId="3"/>
  </si>
  <si>
    <t>(ﾘ)</t>
    <phoneticPr fontId="3"/>
  </si>
  <si>
    <t>(ｱ)～(ﾘ)</t>
    <phoneticPr fontId="5"/>
  </si>
  <si>
    <t>(a)+(b)</t>
    <phoneticPr fontId="5"/>
  </si>
  <si>
    <t>港湾費(港湾)合計</t>
    <rPh sb="0" eb="2">
      <t>コウワン</t>
    </rPh>
    <rPh sb="2" eb="3">
      <t>ヒ</t>
    </rPh>
    <rPh sb="4" eb="6">
      <t>コウワン</t>
    </rPh>
    <rPh sb="7" eb="9">
      <t>ゴウケイ</t>
    </rPh>
    <phoneticPr fontId="5"/>
  </si>
  <si>
    <t>漁港事業に係る地方債</t>
    <rPh sb="0" eb="2">
      <t>ギョコウ</t>
    </rPh>
    <rPh sb="2" eb="4">
      <t>ジギョウ</t>
    </rPh>
    <rPh sb="5" eb="6">
      <t>カカ</t>
    </rPh>
    <rPh sb="7" eb="10">
      <t>チホウサイ</t>
    </rPh>
    <phoneticPr fontId="5"/>
  </si>
  <si>
    <t>漁港事業に係る地方債（公債費で算入されているものを除く）</t>
    <rPh sb="0" eb="2">
      <t>ギョコウ</t>
    </rPh>
    <rPh sb="2" eb="4">
      <t>ジギョウ</t>
    </rPh>
    <rPh sb="5" eb="6">
      <t>カカ</t>
    </rPh>
    <rPh sb="7" eb="10">
      <t>チホウサイ</t>
    </rPh>
    <rPh sb="11" eb="14">
      <t>コウサイヒ</t>
    </rPh>
    <rPh sb="15" eb="17">
      <t>サンニュウ</t>
    </rPh>
    <rPh sb="25" eb="26">
      <t>ノゾ</t>
    </rPh>
    <phoneticPr fontId="5"/>
  </si>
  <si>
    <t>港湾費(漁港)合計</t>
    <rPh sb="0" eb="2">
      <t>コウワン</t>
    </rPh>
    <rPh sb="2" eb="3">
      <t>ヒ</t>
    </rPh>
    <rPh sb="4" eb="6">
      <t>ギョコウ</t>
    </rPh>
    <rPh sb="7" eb="9">
      <t>ゴウケイ</t>
    </rPh>
    <phoneticPr fontId="5"/>
  </si>
  <si>
    <t>地下高速鉄道建設事業等（補助金債元利償還分）</t>
    <rPh sb="0" eb="2">
      <t>チカ</t>
    </rPh>
    <rPh sb="2" eb="4">
      <t>コウソク</t>
    </rPh>
    <rPh sb="4" eb="6">
      <t>テツドウ</t>
    </rPh>
    <rPh sb="6" eb="8">
      <t>ケンセツ</t>
    </rPh>
    <rPh sb="8" eb="11">
      <t>ジギョウトウ</t>
    </rPh>
    <rPh sb="12" eb="15">
      <t>ホジョキン</t>
    </rPh>
    <rPh sb="15" eb="16">
      <t>サイ</t>
    </rPh>
    <rPh sb="16" eb="18">
      <t>ガンリ</t>
    </rPh>
    <rPh sb="18" eb="20">
      <t>ショウカン</t>
    </rPh>
    <rPh sb="20" eb="21">
      <t>ブン</t>
    </rPh>
    <phoneticPr fontId="5"/>
  </si>
  <si>
    <t>同意等年度</t>
    <rPh sb="0" eb="3">
      <t>ドウイトウ</t>
    </rPh>
    <rPh sb="3" eb="5">
      <t>ネンド</t>
    </rPh>
    <phoneticPr fontId="5"/>
  </si>
  <si>
    <t>(総務大臣通知額)</t>
    <phoneticPr fontId="5"/>
  </si>
  <si>
    <t>13年度</t>
    <rPh sb="2" eb="4">
      <t>ネンド</t>
    </rPh>
    <phoneticPr fontId="5"/>
  </si>
  <si>
    <t>14年度</t>
    <rPh sb="2" eb="4">
      <t>ネンド</t>
    </rPh>
    <phoneticPr fontId="5"/>
  </si>
  <si>
    <t>15年度</t>
    <rPh sb="2" eb="4">
      <t>ネンド</t>
    </rPh>
    <phoneticPr fontId="5"/>
  </si>
  <si>
    <t>①</t>
  </si>
  <si>
    <t>(ﾕ)</t>
    <phoneticPr fontId="3"/>
  </si>
  <si>
    <t>②</t>
  </si>
  <si>
    <t>(ﾖ)</t>
    <phoneticPr fontId="3"/>
  </si>
  <si>
    <t>(22)</t>
    <phoneticPr fontId="3"/>
  </si>
  <si>
    <t>(23)</t>
    <phoneticPr fontId="3"/>
  </si>
  <si>
    <t>(ﾙ)</t>
    <phoneticPr fontId="3"/>
  </si>
  <si>
    <t>(ﾚ)</t>
    <phoneticPr fontId="3"/>
  </si>
  <si>
    <t>(千円未満四捨五入）</t>
    <rPh sb="1" eb="3">
      <t>センエン</t>
    </rPh>
    <rPh sb="3" eb="5">
      <t>ミマン</t>
    </rPh>
    <rPh sb="5" eb="9">
      <t>シシャゴニュウ</t>
    </rPh>
    <phoneticPr fontId="5"/>
  </si>
  <si>
    <t>地下鉄事業再特例債（27年度以降同意等分）</t>
    <rPh sb="0" eb="3">
      <t>チカテツ</t>
    </rPh>
    <rPh sb="3" eb="5">
      <t>ジギョウ</t>
    </rPh>
    <rPh sb="5" eb="6">
      <t>サイ</t>
    </rPh>
    <rPh sb="6" eb="9">
      <t>トクレイサイ</t>
    </rPh>
    <rPh sb="12" eb="14">
      <t>ネンド</t>
    </rPh>
    <rPh sb="14" eb="16">
      <t>イコウ</t>
    </rPh>
    <rPh sb="16" eb="18">
      <t>ドウイ</t>
    </rPh>
    <rPh sb="18" eb="20">
      <t>トウブン</t>
    </rPh>
    <phoneticPr fontId="5"/>
  </si>
  <si>
    <t>(ｿ)</t>
    <phoneticPr fontId="3"/>
  </si>
  <si>
    <t>(ﾀ)</t>
    <phoneticPr fontId="3"/>
  </si>
  <si>
    <t>(d-1)</t>
    <phoneticPr fontId="5"/>
  </si>
  <si>
    <t>地下鉄事業再々特例債</t>
    <rPh sb="0" eb="3">
      <t>チカテツ</t>
    </rPh>
    <rPh sb="3" eb="5">
      <t>ジギョウ</t>
    </rPh>
    <rPh sb="5" eb="7">
      <t>サイサイ</t>
    </rPh>
    <rPh sb="7" eb="10">
      <t>トクレイサイ</t>
    </rPh>
    <phoneticPr fontId="5"/>
  </si>
  <si>
    <t>(d-2)</t>
    <phoneticPr fontId="5"/>
  </si>
  <si>
    <t>地下鉄事業出資債</t>
    <rPh sb="0" eb="3">
      <t>チカテツ</t>
    </rPh>
    <rPh sb="3" eb="5">
      <t>ジギョウ</t>
    </rPh>
    <rPh sb="5" eb="7">
      <t>シュッシ</t>
    </rPh>
    <rPh sb="7" eb="8">
      <t>サイ</t>
    </rPh>
    <phoneticPr fontId="5"/>
  </si>
  <si>
    <t>12年度</t>
    <rPh sb="2" eb="4">
      <t>ネンド</t>
    </rPh>
    <phoneticPr fontId="5"/>
  </si>
  <si>
    <t>(ﾔ)</t>
  </si>
  <si>
    <t>(ﾛ)</t>
    <phoneticPr fontId="3"/>
  </si>
  <si>
    <t>地下鉄緊急整備事業企業債（特別分）</t>
    <rPh sb="0" eb="3">
      <t>チカテツ</t>
    </rPh>
    <rPh sb="3" eb="5">
      <t>キンキュウ</t>
    </rPh>
    <rPh sb="5" eb="7">
      <t>セイビ</t>
    </rPh>
    <rPh sb="7" eb="9">
      <t>ジギョウ</t>
    </rPh>
    <rPh sb="9" eb="11">
      <t>キギョウ</t>
    </rPh>
    <rPh sb="11" eb="12">
      <t>サイ</t>
    </rPh>
    <rPh sb="13" eb="15">
      <t>トクベツ</t>
    </rPh>
    <rPh sb="15" eb="16">
      <t>ブン</t>
    </rPh>
    <phoneticPr fontId="5"/>
  </si>
  <si>
    <t>地下鉄緊急整備事業出資債（地方単独整備区間分）</t>
    <rPh sb="0" eb="3">
      <t>チカテツ</t>
    </rPh>
    <rPh sb="3" eb="5">
      <t>キンキュウ</t>
    </rPh>
    <rPh sb="5" eb="7">
      <t>セイビ</t>
    </rPh>
    <rPh sb="7" eb="9">
      <t>ジギョウ</t>
    </rPh>
    <rPh sb="9" eb="11">
      <t>シュッシ</t>
    </rPh>
    <rPh sb="11" eb="12">
      <t>サイ</t>
    </rPh>
    <rPh sb="13" eb="15">
      <t>チホウ</t>
    </rPh>
    <rPh sb="15" eb="17">
      <t>タンドク</t>
    </rPh>
    <rPh sb="17" eb="19">
      <t>セイビ</t>
    </rPh>
    <rPh sb="19" eb="21">
      <t>クカン</t>
    </rPh>
    <rPh sb="21" eb="22">
      <t>ブン</t>
    </rPh>
    <phoneticPr fontId="5"/>
  </si>
  <si>
    <t>地下鉄輸送力増強等事業出資債</t>
    <rPh sb="0" eb="3">
      <t>チカテツ</t>
    </rPh>
    <rPh sb="3" eb="6">
      <t>ユソウリョク</t>
    </rPh>
    <rPh sb="6" eb="8">
      <t>ゾウキョウ</t>
    </rPh>
    <rPh sb="8" eb="9">
      <t>ナド</t>
    </rPh>
    <rPh sb="9" eb="11">
      <t>ジギョウ</t>
    </rPh>
    <rPh sb="11" eb="13">
      <t>シュッシ</t>
    </rPh>
    <rPh sb="13" eb="14">
      <t>サイ</t>
    </rPh>
    <phoneticPr fontId="5"/>
  </si>
  <si>
    <t>許可年度</t>
    <rPh sb="0" eb="2">
      <t>キョカ</t>
    </rPh>
    <rPh sb="2" eb="4">
      <t>ネンド</t>
    </rPh>
    <phoneticPr fontId="5"/>
  </si>
  <si>
    <t>許可額</t>
    <rPh sb="0" eb="2">
      <t>キョカ</t>
    </rPh>
    <rPh sb="2" eb="3">
      <t>ガク</t>
    </rPh>
    <phoneticPr fontId="5"/>
  </si>
  <si>
    <t>地下鉄緊急改良事業出資債</t>
    <rPh sb="0" eb="3">
      <t>チカテツ</t>
    </rPh>
    <rPh sb="3" eb="5">
      <t>キンキュウ</t>
    </rPh>
    <rPh sb="5" eb="7">
      <t>カイリョウ</t>
    </rPh>
    <rPh sb="7" eb="9">
      <t>ジギョウ</t>
    </rPh>
    <rPh sb="9" eb="11">
      <t>シュッシ</t>
    </rPh>
    <rPh sb="11" eb="12">
      <t>サイ</t>
    </rPh>
    <phoneticPr fontId="5"/>
  </si>
  <si>
    <t>地下鉄安全性向上対策事業出資債</t>
    <rPh sb="0" eb="3">
      <t>チカテツ</t>
    </rPh>
    <rPh sb="3" eb="6">
      <t>アンゼンセイ</t>
    </rPh>
    <rPh sb="6" eb="8">
      <t>コウジョウ</t>
    </rPh>
    <rPh sb="8" eb="10">
      <t>タイサク</t>
    </rPh>
    <rPh sb="10" eb="12">
      <t>ジギョウ</t>
    </rPh>
    <rPh sb="12" eb="15">
      <t>シュッシサイ</t>
    </rPh>
    <phoneticPr fontId="5"/>
  </si>
  <si>
    <t>地下鉄等防災・安全対策事業出資債</t>
    <rPh sb="0" eb="3">
      <t>チカテツ</t>
    </rPh>
    <rPh sb="3" eb="4">
      <t>トウ</t>
    </rPh>
    <rPh sb="4" eb="6">
      <t>ボウサイ</t>
    </rPh>
    <rPh sb="7" eb="9">
      <t>アンゼン</t>
    </rPh>
    <rPh sb="9" eb="11">
      <t>タイサク</t>
    </rPh>
    <rPh sb="11" eb="13">
      <t>ジギョウ</t>
    </rPh>
    <rPh sb="13" eb="16">
      <t>シュッシサイ</t>
    </rPh>
    <phoneticPr fontId="5"/>
  </si>
  <si>
    <t>同意等年度</t>
    <rPh sb="0" eb="2">
      <t>ドウイ</t>
    </rPh>
    <rPh sb="2" eb="3">
      <t>トウ</t>
    </rPh>
    <rPh sb="3" eb="5">
      <t>ネンド</t>
    </rPh>
    <phoneticPr fontId="5"/>
  </si>
  <si>
    <t>同意等額</t>
    <rPh sb="0" eb="2">
      <t>ドウイ</t>
    </rPh>
    <rPh sb="2" eb="3">
      <t>トウ</t>
    </rPh>
    <rPh sb="3" eb="4">
      <t>ガク</t>
    </rPh>
    <phoneticPr fontId="5"/>
  </si>
  <si>
    <t>(ﾐ)</t>
  </si>
  <si>
    <t>(ﾑ)</t>
    <phoneticPr fontId="3"/>
  </si>
  <si>
    <t>(ﾒ)</t>
    <phoneticPr fontId="3"/>
  </si>
  <si>
    <t>(ﾓ)</t>
    <phoneticPr fontId="3"/>
  </si>
  <si>
    <t>(ﾔ)</t>
    <phoneticPr fontId="3"/>
  </si>
  <si>
    <t>(q)</t>
    <phoneticPr fontId="5"/>
  </si>
  <si>
    <t>(r)</t>
    <phoneticPr fontId="5"/>
  </si>
  <si>
    <t>ニュータウン鉄道出資債</t>
    <rPh sb="6" eb="8">
      <t>テツドウ</t>
    </rPh>
    <rPh sb="8" eb="11">
      <t>シュッシサイ</t>
    </rPh>
    <phoneticPr fontId="5"/>
  </si>
  <si>
    <t>(s)</t>
    <phoneticPr fontId="5"/>
  </si>
  <si>
    <t>ニュータウン鉄道建設事業（補助金債元利償還分）</t>
    <rPh sb="6" eb="8">
      <t>テツドウ</t>
    </rPh>
    <rPh sb="8" eb="10">
      <t>ケンセツ</t>
    </rPh>
    <rPh sb="10" eb="12">
      <t>ジギョウ</t>
    </rPh>
    <rPh sb="13" eb="16">
      <t>ホジョキン</t>
    </rPh>
    <rPh sb="16" eb="17">
      <t>サイ</t>
    </rPh>
    <rPh sb="17" eb="19">
      <t>ガンリ</t>
    </rPh>
    <rPh sb="19" eb="22">
      <t>ショウカンブン</t>
    </rPh>
    <phoneticPr fontId="5"/>
  </si>
  <si>
    <t>年度</t>
    <rPh sb="0" eb="2">
      <t>ネンド</t>
    </rPh>
    <phoneticPr fontId="5"/>
  </si>
  <si>
    <t>(t)</t>
    <phoneticPr fontId="5"/>
  </si>
  <si>
    <t>都市高速鉄道事業債（地下鉄３セク）</t>
    <rPh sb="0" eb="2">
      <t>トシ</t>
    </rPh>
    <rPh sb="2" eb="4">
      <t>コウソク</t>
    </rPh>
    <rPh sb="4" eb="6">
      <t>テツドウ</t>
    </rPh>
    <rPh sb="6" eb="9">
      <t>ジギョウサイ</t>
    </rPh>
    <rPh sb="10" eb="13">
      <t>チカテツ</t>
    </rPh>
    <phoneticPr fontId="5"/>
  </si>
  <si>
    <t>同意等年度</t>
    <rPh sb="0" eb="2">
      <t>ドウイ</t>
    </rPh>
    <rPh sb="2" eb="3">
      <t>トウ</t>
    </rPh>
    <rPh sb="3" eb="4">
      <t>トシ</t>
    </rPh>
    <rPh sb="4" eb="5">
      <t>ド</t>
    </rPh>
    <phoneticPr fontId="5"/>
  </si>
  <si>
    <t>６年度</t>
    <rPh sb="1" eb="3">
      <t>ネンド</t>
    </rPh>
    <phoneticPr fontId="5"/>
  </si>
  <si>
    <t>７年度</t>
    <rPh sb="1" eb="3">
      <t>ネンド</t>
    </rPh>
    <phoneticPr fontId="5"/>
  </si>
  <si>
    <t>８年度</t>
    <rPh sb="1" eb="3">
      <t>ネンド</t>
    </rPh>
    <phoneticPr fontId="5"/>
  </si>
  <si>
    <t>９年度</t>
    <rPh sb="1" eb="3">
      <t>ネンド</t>
    </rPh>
    <phoneticPr fontId="5"/>
  </si>
  <si>
    <t>10年度</t>
    <rPh sb="2" eb="4">
      <t>ネンド</t>
    </rPh>
    <phoneticPr fontId="5"/>
  </si>
  <si>
    <t>11年度</t>
    <rPh sb="2" eb="4">
      <t>ネンド</t>
    </rPh>
    <phoneticPr fontId="5"/>
  </si>
  <si>
    <t>13年度以降新規採択路線</t>
    <rPh sb="2" eb="4">
      <t>ネンド</t>
    </rPh>
    <rPh sb="4" eb="6">
      <t>イコウ</t>
    </rPh>
    <rPh sb="6" eb="8">
      <t>シンキ</t>
    </rPh>
    <rPh sb="8" eb="10">
      <t>サイタク</t>
    </rPh>
    <rPh sb="10" eb="12">
      <t>ロセン</t>
    </rPh>
    <phoneticPr fontId="5"/>
  </si>
  <si>
    <t>12年度以前採択路線</t>
    <rPh sb="2" eb="4">
      <t>ネンド</t>
    </rPh>
    <rPh sb="4" eb="6">
      <t>イゼン</t>
    </rPh>
    <rPh sb="6" eb="8">
      <t>サイタク</t>
    </rPh>
    <rPh sb="8" eb="10">
      <t>ロセン</t>
    </rPh>
    <phoneticPr fontId="5"/>
  </si>
  <si>
    <t>13以降新規</t>
    <rPh sb="2" eb="4">
      <t>イコウ</t>
    </rPh>
    <rPh sb="4" eb="6">
      <t>シンキ</t>
    </rPh>
    <phoneticPr fontId="5"/>
  </si>
  <si>
    <t>(ﾁ)</t>
  </si>
  <si>
    <t>(ﾂ)</t>
  </si>
  <si>
    <t>12以前採択</t>
    <rPh sb="2" eb="4">
      <t>イゼン</t>
    </rPh>
    <rPh sb="4" eb="6">
      <t>サイタク</t>
    </rPh>
    <phoneticPr fontId="5"/>
  </si>
  <si>
    <t>(ﾄ)</t>
  </si>
  <si>
    <t>(ﾆ)</t>
  </si>
  <si>
    <t>(ﾈ)</t>
  </si>
  <si>
    <t>(ﾊ)</t>
  </si>
  <si>
    <t>(ﾌ)</t>
  </si>
  <si>
    <t>(ﾎ)</t>
  </si>
  <si>
    <t>(ﾒ)</t>
  </si>
  <si>
    <t>(ﾗ)</t>
  </si>
  <si>
    <t>(u)</t>
    <phoneticPr fontId="5"/>
  </si>
  <si>
    <t>都市高速鉄道事業債（モノレール等）</t>
    <rPh sb="0" eb="2">
      <t>トシ</t>
    </rPh>
    <rPh sb="2" eb="4">
      <t>コウソク</t>
    </rPh>
    <rPh sb="4" eb="6">
      <t>テツドウ</t>
    </rPh>
    <rPh sb="6" eb="9">
      <t>ジギョウサイ</t>
    </rPh>
    <rPh sb="15" eb="16">
      <t>トウ</t>
    </rPh>
    <phoneticPr fontId="5"/>
  </si>
  <si>
    <t>５年度</t>
    <rPh sb="1" eb="3">
      <t>ネンド</t>
    </rPh>
    <phoneticPr fontId="5"/>
  </si>
  <si>
    <t>公営</t>
    <rPh sb="0" eb="2">
      <t>コウエイ</t>
    </rPh>
    <phoneticPr fontId="5"/>
  </si>
  <si>
    <t>３セク</t>
    <phoneticPr fontId="5"/>
  </si>
  <si>
    <t>都市高速鉄道事業債（モノレール等）　（つづき）</t>
    <rPh sb="0" eb="2">
      <t>トシ</t>
    </rPh>
    <rPh sb="2" eb="4">
      <t>コウソク</t>
    </rPh>
    <rPh sb="4" eb="6">
      <t>テツドウ</t>
    </rPh>
    <rPh sb="6" eb="9">
      <t>ジギョウサイ</t>
    </rPh>
    <rPh sb="15" eb="16">
      <t>トウ</t>
    </rPh>
    <phoneticPr fontId="5"/>
  </si>
  <si>
    <t>(ﾘ)</t>
  </si>
  <si>
    <t>(ﾛ)</t>
  </si>
  <si>
    <t>(ﾜ)</t>
  </si>
  <si>
    <t>(ｦ)</t>
  </si>
  <si>
    <t>三セク</t>
    <rPh sb="0" eb="1">
      <t>サン</t>
    </rPh>
    <phoneticPr fontId="5"/>
  </si>
  <si>
    <t>(ﾝ)</t>
  </si>
  <si>
    <t>(v)</t>
    <phoneticPr fontId="5"/>
  </si>
  <si>
    <t>都市高速鉄道事業債（ニュータウン鉄道等３セク）</t>
    <rPh sb="0" eb="2">
      <t>トシ</t>
    </rPh>
    <rPh sb="2" eb="4">
      <t>コウソク</t>
    </rPh>
    <rPh sb="4" eb="6">
      <t>テツドウ</t>
    </rPh>
    <rPh sb="6" eb="9">
      <t>ジギョウサイ</t>
    </rPh>
    <rPh sb="16" eb="18">
      <t>テツドウ</t>
    </rPh>
    <rPh sb="18" eb="19">
      <t>トウ</t>
    </rPh>
    <phoneticPr fontId="5"/>
  </si>
  <si>
    <t>(w)</t>
    <phoneticPr fontId="5"/>
  </si>
  <si>
    <t>一般公共事業債（平成23年度より公共事業等債）</t>
    <rPh sb="0" eb="2">
      <t>イッパン</t>
    </rPh>
    <rPh sb="2" eb="4">
      <t>コウキョウ</t>
    </rPh>
    <rPh sb="4" eb="7">
      <t>ジギョウサイ</t>
    </rPh>
    <rPh sb="8" eb="10">
      <t>ヘイセイ</t>
    </rPh>
    <rPh sb="12" eb="14">
      <t>ネンド</t>
    </rPh>
    <rPh sb="16" eb="18">
      <t>コウキョウ</t>
    </rPh>
    <rPh sb="18" eb="21">
      <t>ジギョウトウ</t>
    </rPh>
    <rPh sb="21" eb="22">
      <t>サイ</t>
    </rPh>
    <phoneticPr fontId="5"/>
  </si>
  <si>
    <t>（復興特別分・土地区画整理事業及び市街地再開発事業）</t>
    <rPh sb="1" eb="3">
      <t>フッコウ</t>
    </rPh>
    <rPh sb="3" eb="5">
      <t>トクベツ</t>
    </rPh>
    <rPh sb="5" eb="6">
      <t>ブン</t>
    </rPh>
    <rPh sb="7" eb="9">
      <t>トチ</t>
    </rPh>
    <rPh sb="9" eb="11">
      <t>クカク</t>
    </rPh>
    <rPh sb="11" eb="13">
      <t>セイリ</t>
    </rPh>
    <rPh sb="13" eb="15">
      <t>ジギョウ</t>
    </rPh>
    <rPh sb="15" eb="16">
      <t>オヨ</t>
    </rPh>
    <rPh sb="17" eb="20">
      <t>シガイチ</t>
    </rPh>
    <rPh sb="20" eb="23">
      <t>サイカイハツ</t>
    </rPh>
    <rPh sb="23" eb="25">
      <t>ジギョウ</t>
    </rPh>
    <phoneticPr fontId="3"/>
  </si>
  <si>
    <t>(x)</t>
    <phoneticPr fontId="5"/>
  </si>
  <si>
    <t>公共事業等債</t>
    <rPh sb="0" eb="2">
      <t>コウキョウ</t>
    </rPh>
    <rPh sb="2" eb="5">
      <t>ジギョウトウ</t>
    </rPh>
    <rPh sb="5" eb="6">
      <t>サイ</t>
    </rPh>
    <phoneticPr fontId="5"/>
  </si>
  <si>
    <t>（復興特別分・小規模住宅地区改良事業及び都市防災総合推進事業）</t>
  </si>
  <si>
    <t>(ｶ)</t>
    <phoneticPr fontId="3"/>
  </si>
  <si>
    <t>(ｷ)</t>
    <phoneticPr fontId="3"/>
  </si>
  <si>
    <t>(ｹ)</t>
    <phoneticPr fontId="3"/>
  </si>
  <si>
    <t>(ｺ)</t>
    <phoneticPr fontId="3"/>
  </si>
  <si>
    <t>(y)</t>
    <phoneticPr fontId="5"/>
  </si>
  <si>
    <t>公共事業等債（復興特別分・街路事業）</t>
    <rPh sb="0" eb="2">
      <t>コウキョウ</t>
    </rPh>
    <rPh sb="2" eb="5">
      <t>ジギョウトウ</t>
    </rPh>
    <rPh sb="5" eb="6">
      <t>サイ</t>
    </rPh>
    <rPh sb="7" eb="12">
      <t>フッコウトクベツブン</t>
    </rPh>
    <rPh sb="13" eb="15">
      <t>ガイロ</t>
    </rPh>
    <rPh sb="15" eb="17">
      <t>ジギョウ</t>
    </rPh>
    <phoneticPr fontId="5"/>
  </si>
  <si>
    <t>(z)</t>
    <phoneticPr fontId="5"/>
  </si>
  <si>
    <t>(a)～(z)</t>
    <phoneticPr fontId="5"/>
  </si>
  <si>
    <t>都市計画費合計</t>
    <rPh sb="0" eb="2">
      <t>トシ</t>
    </rPh>
    <rPh sb="2" eb="4">
      <t>ケイカク</t>
    </rPh>
    <rPh sb="4" eb="5">
      <t>ヒ</t>
    </rPh>
    <rPh sb="5" eb="7">
      <t>ゴウケイ</t>
    </rPh>
    <phoneticPr fontId="5"/>
  </si>
  <si>
    <t>公園緑地事業債（補助）</t>
    <rPh sb="0" eb="2">
      <t>コウエン</t>
    </rPh>
    <rPh sb="2" eb="4">
      <t>リョクチ</t>
    </rPh>
    <rPh sb="4" eb="7">
      <t>ジギョウサイ</t>
    </rPh>
    <rPh sb="8" eb="10">
      <t>ホジョ</t>
    </rPh>
    <phoneticPr fontId="5"/>
  </si>
  <si>
    <t>公園費合計</t>
    <rPh sb="0" eb="2">
      <t>コウエン</t>
    </rPh>
    <rPh sb="2" eb="3">
      <t>ヒ</t>
    </rPh>
    <rPh sb="3" eb="5">
      <t>ゴウケイ</t>
    </rPh>
    <phoneticPr fontId="5"/>
  </si>
  <si>
    <t>流域下水道事業及び公共下水道事業に係る地方債</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phoneticPr fontId="5"/>
  </si>
  <si>
    <t>流域下水道事業及び公共下水道事業に係る地方債（12年度以降同意等債に</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2">
      <t>ナド</t>
    </rPh>
    <rPh sb="32" eb="33">
      <t>サイ</t>
    </rPh>
    <phoneticPr fontId="5"/>
  </si>
  <si>
    <t>係るもの）</t>
    <phoneticPr fontId="5"/>
  </si>
  <si>
    <t>(新設分)</t>
    <phoneticPr fontId="5"/>
  </si>
  <si>
    <t>(ｱ)～(ｷ)</t>
    <phoneticPr fontId="5"/>
  </si>
  <si>
    <t>償還予定割合</t>
    <rPh sb="0" eb="2">
      <t>ショウカン</t>
    </rPh>
    <rPh sb="2" eb="4">
      <t>ヨテイ</t>
    </rPh>
    <rPh sb="4" eb="6">
      <t>ワリアイ</t>
    </rPh>
    <phoneticPr fontId="5"/>
  </si>
  <si>
    <t>償還予定額</t>
    <rPh sb="0" eb="2">
      <t>ショウカン</t>
    </rPh>
    <rPh sb="2" eb="5">
      <t>ヨテイガク</t>
    </rPh>
    <phoneticPr fontId="5"/>
  </si>
  <si>
    <t>(ﾕ)</t>
    <phoneticPr fontId="5"/>
  </si>
  <si>
    <t>R6年度</t>
    <rPh sb="2" eb="4">
      <t>ネンド</t>
    </rPh>
    <phoneticPr fontId="5"/>
  </si>
  <si>
    <t>(ﾜ)</t>
    <phoneticPr fontId="3"/>
  </si>
  <si>
    <t>(ｦ)</t>
    <phoneticPr fontId="3"/>
  </si>
  <si>
    <t>小　計</t>
    <rPh sb="0" eb="1">
      <t>ショウ</t>
    </rPh>
    <rPh sb="2" eb="3">
      <t>ケイ</t>
    </rPh>
    <phoneticPr fontId="5"/>
  </si>
  <si>
    <t>(ﾝ)</t>
    <phoneticPr fontId="3"/>
  </si>
  <si>
    <t>（公営企業会計適用債）</t>
    <rPh sb="1" eb="3">
      <t>コウエイ</t>
    </rPh>
    <rPh sb="3" eb="5">
      <t>キギョウ</t>
    </rPh>
    <rPh sb="5" eb="7">
      <t>カイケイ</t>
    </rPh>
    <rPh sb="7" eb="9">
      <t>テキヨウ</t>
    </rPh>
    <rPh sb="9" eb="10">
      <t>サイ</t>
    </rPh>
    <phoneticPr fontId="5"/>
  </si>
  <si>
    <t>(ｱｱ)</t>
  </si>
  <si>
    <t>(ｱｲ)</t>
  </si>
  <si>
    <t>(ｱｳ)</t>
  </si>
  <si>
    <t>(ｱｴ)</t>
  </si>
  <si>
    <t>(ｱｵ)</t>
  </si>
  <si>
    <t>(ｱｶ)</t>
  </si>
  <si>
    <t>(ｱｷ)</t>
  </si>
  <si>
    <t>(ｱｸ)</t>
  </si>
  <si>
    <t>(ｱｹ)</t>
  </si>
  <si>
    <t>(ｱｺ)</t>
  </si>
  <si>
    <t>(ｱｻ)</t>
  </si>
  <si>
    <t>(ｱｼ)</t>
  </si>
  <si>
    <t>(ｱｽ)</t>
  </si>
  <si>
    <t>(ｱｾ)</t>
  </si>
  <si>
    <t>(ｱｿ)</t>
  </si>
  <si>
    <t>(ｱﾀ)</t>
  </si>
  <si>
    <t>(ｱﾁ)</t>
    <phoneticPr fontId="3"/>
  </si>
  <si>
    <t>(ｱﾂ)</t>
    <phoneticPr fontId="3"/>
  </si>
  <si>
    <t>(ｱﾃ)</t>
    <phoneticPr fontId="3"/>
  </si>
  <si>
    <t>(ｱﾄ)</t>
    <phoneticPr fontId="3"/>
  </si>
  <si>
    <t>(ｱﾅ)</t>
    <phoneticPr fontId="5"/>
  </si>
  <si>
    <t>(ﾝ)+(ｱﾅ)</t>
    <phoneticPr fontId="3"/>
  </si>
  <si>
    <t>(ｱﾆ)</t>
    <phoneticPr fontId="5"/>
  </si>
  <si>
    <t>処理区域内人口密度(附表より転記)</t>
    <rPh sb="0" eb="2">
      <t>ショリ</t>
    </rPh>
    <rPh sb="2" eb="5">
      <t>クイキナイ</t>
    </rPh>
    <rPh sb="5" eb="7">
      <t>ジンコウ</t>
    </rPh>
    <rPh sb="7" eb="9">
      <t>ミツド</t>
    </rPh>
    <rPh sb="10" eb="12">
      <t>フヒョウ</t>
    </rPh>
    <rPh sb="14" eb="16">
      <t>テンキ</t>
    </rPh>
    <phoneticPr fontId="5"/>
  </si>
  <si>
    <t>合流管比率</t>
    <rPh sb="0" eb="1">
      <t>ゴウ</t>
    </rPh>
    <rPh sb="1" eb="2">
      <t>リュウ</t>
    </rPh>
    <rPh sb="2" eb="3">
      <t>カン</t>
    </rPh>
    <rPh sb="3" eb="5">
      <t>ヒリツ</t>
    </rPh>
    <phoneticPr fontId="5"/>
  </si>
  <si>
    <t>分流管比率</t>
    <rPh sb="0" eb="2">
      <t>ブンリュウ</t>
    </rPh>
    <rPh sb="2" eb="3">
      <t>クダ</t>
    </rPh>
    <rPh sb="3" eb="5">
      <t>ヒリツ</t>
    </rPh>
    <phoneticPr fontId="5"/>
  </si>
  <si>
    <t>附表より転記</t>
    <rPh sb="0" eb="2">
      <t>フヒョウ</t>
    </rPh>
    <rPh sb="4" eb="6">
      <t>テンキ</t>
    </rPh>
    <phoneticPr fontId="3"/>
  </si>
  <si>
    <t>*(</t>
    <phoneticPr fontId="5"/>
  </si>
  <si>
    <t>１－</t>
    <phoneticPr fontId="5"/>
  </si>
  <si>
    <t>)*</t>
    <phoneticPr fontId="5"/>
  </si>
  <si>
    <t>その他の下水道事業に係る地方債</t>
    <rPh sb="2" eb="3">
      <t>タ</t>
    </rPh>
    <rPh sb="4" eb="7">
      <t>ゲスイドウ</t>
    </rPh>
    <rPh sb="7" eb="9">
      <t>ジギョウ</t>
    </rPh>
    <rPh sb="10" eb="11">
      <t>カカ</t>
    </rPh>
    <rPh sb="12" eb="15">
      <t>チホウサイ</t>
    </rPh>
    <phoneticPr fontId="5"/>
  </si>
  <si>
    <t>下水道普及特別対策事業（8年度以降分）</t>
    <rPh sb="0" eb="3">
      <t>ゲスイドウ</t>
    </rPh>
    <rPh sb="3" eb="5">
      <t>フキュウ</t>
    </rPh>
    <rPh sb="5" eb="7">
      <t>トクベツ</t>
    </rPh>
    <rPh sb="7" eb="9">
      <t>タイサク</t>
    </rPh>
    <rPh sb="9" eb="11">
      <t>ジギョウ</t>
    </rPh>
    <rPh sb="13" eb="14">
      <t>ネン</t>
    </rPh>
    <rPh sb="14" eb="15">
      <t>ド</t>
    </rPh>
    <rPh sb="15" eb="17">
      <t>イコウ</t>
    </rPh>
    <rPh sb="17" eb="18">
      <t>ブン</t>
    </rPh>
    <phoneticPr fontId="5"/>
  </si>
  <si>
    <t>４’</t>
    <phoneticPr fontId="3"/>
  </si>
  <si>
    <t>下水道事業債特例措置分</t>
    <rPh sb="0" eb="3">
      <t>ゲスイドウ</t>
    </rPh>
    <rPh sb="3" eb="6">
      <t>ジギョウサイ</t>
    </rPh>
    <rPh sb="6" eb="8">
      <t>トクレイ</t>
    </rPh>
    <rPh sb="8" eb="10">
      <t>ソチ</t>
    </rPh>
    <rPh sb="10" eb="11">
      <t>ブン</t>
    </rPh>
    <phoneticPr fontId="5"/>
  </si>
  <si>
    <t>(f')</t>
    <phoneticPr fontId="5"/>
  </si>
  <si>
    <t>５</t>
    <phoneticPr fontId="3"/>
  </si>
  <si>
    <t>下水道事業債臨時措置分</t>
    <rPh sb="0" eb="3">
      <t>ゲスイドウ</t>
    </rPh>
    <rPh sb="3" eb="6">
      <t>ジギョウサイ</t>
    </rPh>
    <rPh sb="6" eb="8">
      <t>リンジ</t>
    </rPh>
    <rPh sb="8" eb="10">
      <t>ソチ</t>
    </rPh>
    <rPh sb="10" eb="11">
      <t>ブン</t>
    </rPh>
    <phoneticPr fontId="5"/>
  </si>
  <si>
    <t>(ｱ)～(ｦ)</t>
    <phoneticPr fontId="5"/>
  </si>
  <si>
    <t>(ｱｱ)～(ｱﾄ)</t>
    <phoneticPr fontId="5"/>
  </si>
  <si>
    <t>下水道事業普及特別対策事業に係る地方債</t>
    <rPh sb="0" eb="3">
      <t>ゲスイドウ</t>
    </rPh>
    <rPh sb="3" eb="5">
      <t>ジギョウ</t>
    </rPh>
    <rPh sb="5" eb="7">
      <t>フキュウ</t>
    </rPh>
    <rPh sb="7" eb="9">
      <t>トクベツ</t>
    </rPh>
    <rPh sb="9" eb="11">
      <t>タイサク</t>
    </rPh>
    <rPh sb="11" eb="13">
      <t>ジギョウ</t>
    </rPh>
    <rPh sb="14" eb="15">
      <t>カカ</t>
    </rPh>
    <rPh sb="16" eb="19">
      <t>チホウサイ</t>
    </rPh>
    <phoneticPr fontId="5"/>
  </si>
  <si>
    <t>(ｱ)～(ｳ)</t>
    <phoneticPr fontId="5"/>
  </si>
  <si>
    <t>(ﾖ)</t>
    <phoneticPr fontId="5"/>
  </si>
  <si>
    <t>(ﾗ)</t>
    <phoneticPr fontId="5"/>
  </si>
  <si>
    <t>(ﾘ)</t>
    <phoneticPr fontId="5"/>
  </si>
  <si>
    <t>(ﾙ)</t>
    <phoneticPr fontId="5"/>
  </si>
  <si>
    <t>(ﾚ)</t>
    <phoneticPr fontId="5"/>
  </si>
  <si>
    <t>(ﾛ)</t>
    <phoneticPr fontId="5"/>
  </si>
  <si>
    <t>(ﾜ)</t>
    <phoneticPr fontId="5"/>
  </si>
  <si>
    <t>(ｦ)</t>
    <phoneticPr fontId="5"/>
  </si>
  <si>
    <t>９</t>
    <phoneticPr fontId="3"/>
  </si>
  <si>
    <t>下水道事業債広域化・共同化分</t>
    <rPh sb="0" eb="3">
      <t>ゲスイドウ</t>
    </rPh>
    <rPh sb="3" eb="6">
      <t>ジギョウサイ</t>
    </rPh>
    <rPh sb="6" eb="9">
      <t>コウイキカ</t>
    </rPh>
    <rPh sb="10" eb="13">
      <t>キョウドウカ</t>
    </rPh>
    <rPh sb="13" eb="14">
      <t>ブン</t>
    </rPh>
    <phoneticPr fontId="5"/>
  </si>
  <si>
    <t>②</t>
    <phoneticPr fontId="3"/>
  </si>
  <si>
    <t>③</t>
    <phoneticPr fontId="3"/>
  </si>
  <si>
    <t>④</t>
    <phoneticPr fontId="5"/>
  </si>
  <si>
    <t>(ﾝ)</t>
    <phoneticPr fontId="5"/>
  </si>
  <si>
    <t>(ｱｱ)</t>
    <phoneticPr fontId="5"/>
  </si>
  <si>
    <t>(ｱｲ)</t>
    <phoneticPr fontId="5"/>
  </si>
  <si>
    <t>(ｱｳ)</t>
    <phoneticPr fontId="5"/>
  </si>
  <si>
    <t>(ｱｴ)</t>
    <phoneticPr fontId="5"/>
  </si>
  <si>
    <t>(ｱｵ)</t>
    <phoneticPr fontId="5"/>
  </si>
  <si>
    <t>(ｱｶ)</t>
    <phoneticPr fontId="5"/>
  </si>
  <si>
    <t>(ｱｷ)</t>
    <phoneticPr fontId="5"/>
  </si>
  <si>
    <t>(ｱｸ)</t>
    <phoneticPr fontId="5"/>
  </si>
  <si>
    <t>(ｱｹ)</t>
    <phoneticPr fontId="5"/>
  </si>
  <si>
    <t>※R4以降は流域下水道への接続分を除く</t>
    <rPh sb="3" eb="5">
      <t>イコウ</t>
    </rPh>
    <rPh sb="6" eb="8">
      <t>リュウイキ</t>
    </rPh>
    <rPh sb="8" eb="11">
      <t>ゲスイドウ</t>
    </rPh>
    <rPh sb="13" eb="15">
      <t>セツゾク</t>
    </rPh>
    <rPh sb="15" eb="16">
      <t>ブン</t>
    </rPh>
    <rPh sb="17" eb="18">
      <t>ノゾ</t>
    </rPh>
    <phoneticPr fontId="3"/>
  </si>
  <si>
    <t>(ｱ)～(ﾑ)</t>
    <phoneticPr fontId="5"/>
  </si>
  <si>
    <t>(ｱｺ)</t>
    <phoneticPr fontId="5"/>
  </si>
  <si>
    <t>(ﾒ)～(ﾓ)</t>
    <phoneticPr fontId="5"/>
  </si>
  <si>
    <t>(ｱｻ)</t>
    <phoneticPr fontId="5"/>
  </si>
  <si>
    <t>(ｱｼ)</t>
    <phoneticPr fontId="5"/>
  </si>
  <si>
    <t>(ｱｽ)</t>
    <phoneticPr fontId="5"/>
  </si>
  <si>
    <t>(ｱｾ)</t>
    <phoneticPr fontId="5"/>
  </si>
  <si>
    <t>(ｱｿ)</t>
    <phoneticPr fontId="5"/>
  </si>
  <si>
    <t>(ｱﾀ)</t>
    <phoneticPr fontId="5"/>
  </si>
  <si>
    <t>(ｱﾁ)</t>
    <phoneticPr fontId="5"/>
  </si>
  <si>
    <t>(ｱﾂ)</t>
    <phoneticPr fontId="5"/>
  </si>
  <si>
    <t>(ｱｺ)+(ｱｾ)+(ｱｿ)+(ｱﾀ)+(ｱﾁ)+(ｱﾂ)</t>
    <phoneticPr fontId="5"/>
  </si>
  <si>
    <t>(k)</t>
  </si>
  <si>
    <t>９’</t>
    <phoneticPr fontId="3"/>
  </si>
  <si>
    <t>下水道事業債広域化・共同化分同意等額（流域下水道への接続分）（令和４年度～）</t>
    <rPh sb="0" eb="3">
      <t>ゲスイドウ</t>
    </rPh>
    <rPh sb="3" eb="6">
      <t>ジギョウサイ</t>
    </rPh>
    <rPh sb="6" eb="9">
      <t>コウイキカ</t>
    </rPh>
    <rPh sb="10" eb="13">
      <t>キョウドウカ</t>
    </rPh>
    <rPh sb="13" eb="14">
      <t>ブン</t>
    </rPh>
    <rPh sb="14" eb="16">
      <t>ドウイ</t>
    </rPh>
    <rPh sb="16" eb="17">
      <t>トウ</t>
    </rPh>
    <rPh sb="17" eb="18">
      <t>ガク</t>
    </rPh>
    <rPh sb="19" eb="21">
      <t>リュウイキ</t>
    </rPh>
    <rPh sb="21" eb="24">
      <t>ゲスイドウ</t>
    </rPh>
    <rPh sb="26" eb="28">
      <t>セツゾク</t>
    </rPh>
    <rPh sb="28" eb="29">
      <t>ブン</t>
    </rPh>
    <rPh sb="31" eb="33">
      <t>レイワ</t>
    </rPh>
    <rPh sb="34" eb="36">
      <t>ネンド</t>
    </rPh>
    <phoneticPr fontId="3"/>
  </si>
  <si>
    <t>(ｵ)</t>
    <phoneticPr fontId="3"/>
  </si>
  <si>
    <t>(ｻ)</t>
    <phoneticPr fontId="3"/>
  </si>
  <si>
    <t>(ｼ)</t>
    <phoneticPr fontId="3"/>
  </si>
  <si>
    <t>(ｱ)+(ｲ)+(ｵ)+(ｶ)+(ｹ)+(ｺ)</t>
    <phoneticPr fontId="5"/>
  </si>
  <si>
    <t>(ｽ)</t>
    <phoneticPr fontId="3"/>
  </si>
  <si>
    <t>(ｳ)+(ｴ)+(ｷ)+(ｸ)+(ｻ)+(ｼ)</t>
    <phoneticPr fontId="5"/>
  </si>
  <si>
    <t>(ｾ)</t>
    <phoneticPr fontId="3"/>
  </si>
  <si>
    <t>(ｾ)～(ﾀ)</t>
    <phoneticPr fontId="5"/>
  </si>
  <si>
    <t>(k')</t>
    <phoneticPr fontId="3"/>
  </si>
  <si>
    <t>下水道事業（更新分）に係る地方債</t>
    <rPh sb="0" eb="3">
      <t>ゲスイドウ</t>
    </rPh>
    <rPh sb="3" eb="5">
      <t>ジギョウ</t>
    </rPh>
    <rPh sb="6" eb="8">
      <t>コウシン</t>
    </rPh>
    <rPh sb="11" eb="12">
      <t>カカ</t>
    </rPh>
    <rPh sb="13" eb="16">
      <t>チホウサイ</t>
    </rPh>
    <phoneticPr fontId="5"/>
  </si>
  <si>
    <t>下水道事業（旧公害防止対策事業分）に係る地方債</t>
    <rPh sb="0" eb="3">
      <t>ゲスイドウ</t>
    </rPh>
    <rPh sb="3" eb="5">
      <t>ジギョウ</t>
    </rPh>
    <rPh sb="6" eb="13">
      <t>キュウコウガイボウシタイサク</t>
    </rPh>
    <rPh sb="13" eb="15">
      <t>ジギョウ</t>
    </rPh>
    <rPh sb="15" eb="16">
      <t>ブン</t>
    </rPh>
    <rPh sb="18" eb="19">
      <t>カカ</t>
    </rPh>
    <rPh sb="20" eb="23">
      <t>チホウサイ</t>
    </rPh>
    <phoneticPr fontId="5"/>
  </si>
  <si>
    <t>*</t>
    <phoneticPr fontId="3"/>
  </si>
  <si>
    <t>(a)～(m)</t>
    <phoneticPr fontId="5"/>
  </si>
  <si>
    <t>下水道費シート計</t>
    <rPh sb="0" eb="3">
      <t>ゲスイドウ</t>
    </rPh>
    <rPh sb="3" eb="4">
      <t>ヒ</t>
    </rPh>
    <rPh sb="7" eb="8">
      <t>ケイ</t>
    </rPh>
    <phoneticPr fontId="5"/>
  </si>
  <si>
    <t>(あ)</t>
    <phoneticPr fontId="3"/>
  </si>
  <si>
    <t>○　下水道費(附表)</t>
    <rPh sb="2" eb="5">
      <t>ゲスイドウ</t>
    </rPh>
    <rPh sb="5" eb="6">
      <t>ヒ</t>
    </rPh>
    <rPh sb="7" eb="9">
      <t>フヒョウ</t>
    </rPh>
    <phoneticPr fontId="3"/>
  </si>
  <si>
    <t>団体
区分</t>
    <rPh sb="0" eb="2">
      <t>ダンタイ</t>
    </rPh>
    <rPh sb="3" eb="5">
      <t>クブン</t>
    </rPh>
    <phoneticPr fontId="3"/>
  </si>
  <si>
    <t>合流管比率</t>
    <rPh sb="0" eb="2">
      <t>ゴウリュウ</t>
    </rPh>
    <rPh sb="2" eb="3">
      <t>クダ</t>
    </rPh>
    <rPh sb="3" eb="5">
      <t>ヒリツ</t>
    </rPh>
    <phoneticPr fontId="3"/>
  </si>
  <si>
    <t>処理区域内人口密度</t>
    <rPh sb="0" eb="2">
      <t>ショリ</t>
    </rPh>
    <rPh sb="2" eb="5">
      <t>クイキナイ</t>
    </rPh>
    <rPh sb="5" eb="7">
      <t>ジンコウ</t>
    </rPh>
    <rPh sb="7" eb="9">
      <t>ミツド</t>
    </rPh>
    <phoneticPr fontId="3"/>
  </si>
  <si>
    <t>η</t>
    <phoneticPr fontId="3"/>
  </si>
  <si>
    <t>乗数εに係る算式</t>
    <rPh sb="0" eb="1">
      <t>ジョウ</t>
    </rPh>
    <rPh sb="1" eb="2">
      <t>カズ</t>
    </rPh>
    <rPh sb="4" eb="5">
      <t>カカ</t>
    </rPh>
    <rPh sb="6" eb="8">
      <t>サンシキ</t>
    </rPh>
    <phoneticPr fontId="3"/>
  </si>
  <si>
    <t>ε</t>
    <phoneticPr fontId="3"/>
  </si>
  <si>
    <t>公募</t>
    <rPh sb="0" eb="2">
      <t>コウボ</t>
    </rPh>
    <phoneticPr fontId="3"/>
  </si>
  <si>
    <t>ζ×1.143＋（1－ζ）×η＝</t>
    <phoneticPr fontId="3"/>
  </si>
  <si>
    <t>↓消さないこと</t>
    <rPh sb="1" eb="2">
      <t>ケ</t>
    </rPh>
    <phoneticPr fontId="3"/>
  </si>
  <si>
    <t>その他</t>
    <rPh sb="2" eb="3">
      <t>タ</t>
    </rPh>
    <phoneticPr fontId="3"/>
  </si>
  <si>
    <t>η：処理区域内人口密度に応じた、以下の乗率</t>
    <rPh sb="2" eb="4">
      <t>ショリ</t>
    </rPh>
    <rPh sb="4" eb="7">
      <t>クイキナイ</t>
    </rPh>
    <rPh sb="7" eb="9">
      <t>ジンコウ</t>
    </rPh>
    <rPh sb="9" eb="11">
      <t>ミツド</t>
    </rPh>
    <rPh sb="12" eb="13">
      <t>オウ</t>
    </rPh>
    <rPh sb="16" eb="18">
      <t>イカ</t>
    </rPh>
    <rPh sb="19" eb="20">
      <t>ジョウ</t>
    </rPh>
    <rPh sb="20" eb="21">
      <t>リツ</t>
    </rPh>
    <phoneticPr fontId="3"/>
  </si>
  <si>
    <t>25人未満</t>
    <rPh sb="2" eb="3">
      <t>ニン</t>
    </rPh>
    <rPh sb="3" eb="5">
      <t>ミマン</t>
    </rPh>
    <phoneticPr fontId="3"/>
  </si>
  <si>
    <t>25人以上50人未満</t>
    <rPh sb="2" eb="5">
      <t>ニンイジョウ</t>
    </rPh>
    <rPh sb="7" eb="8">
      <t>ニン</t>
    </rPh>
    <rPh sb="8" eb="10">
      <t>ミマン</t>
    </rPh>
    <phoneticPr fontId="3"/>
  </si>
  <si>
    <t>50人以上75人未満</t>
    <rPh sb="2" eb="3">
      <t>ニン</t>
    </rPh>
    <rPh sb="3" eb="5">
      <t>イジョウ</t>
    </rPh>
    <rPh sb="7" eb="8">
      <t>ニン</t>
    </rPh>
    <rPh sb="8" eb="10">
      <t>ミマン</t>
    </rPh>
    <phoneticPr fontId="3"/>
  </si>
  <si>
    <t>75人以上100人未満</t>
    <rPh sb="2" eb="5">
      <t>ニンイジョウ</t>
    </rPh>
    <rPh sb="8" eb="9">
      <t>ニン</t>
    </rPh>
    <rPh sb="9" eb="11">
      <t>ミマン</t>
    </rPh>
    <phoneticPr fontId="3"/>
  </si>
  <si>
    <t>100人以上</t>
    <rPh sb="3" eb="6">
      <t>ニンイジョウ</t>
    </rPh>
    <phoneticPr fontId="3"/>
  </si>
  <si>
    <t>　　公共下水道処理区域内人口（10表１行11列）</t>
    <rPh sb="2" eb="4">
      <t>コウキョウ</t>
    </rPh>
    <rPh sb="4" eb="7">
      <t>ゲスイドウ</t>
    </rPh>
    <rPh sb="7" eb="9">
      <t>ショリ</t>
    </rPh>
    <rPh sb="9" eb="12">
      <t>クイキナイ</t>
    </rPh>
    <rPh sb="12" eb="14">
      <t>ジンコウ</t>
    </rPh>
    <rPh sb="17" eb="18">
      <t>ヒョウ</t>
    </rPh>
    <rPh sb="19" eb="20">
      <t>ギョウ</t>
    </rPh>
    <rPh sb="22" eb="23">
      <t>レツ</t>
    </rPh>
    <phoneticPr fontId="3"/>
  </si>
  <si>
    <t>　　公共下水道処理区域内面積（10表１行17列）</t>
    <rPh sb="2" eb="4">
      <t>コウキョウ</t>
    </rPh>
    <rPh sb="4" eb="7">
      <t>ゲスイドウ</t>
    </rPh>
    <rPh sb="7" eb="9">
      <t>ショリ</t>
    </rPh>
    <rPh sb="9" eb="12">
      <t>クイキナイ</t>
    </rPh>
    <rPh sb="12" eb="14">
      <t>メンセキ</t>
    </rPh>
    <rPh sb="17" eb="18">
      <t>ヒョウ</t>
    </rPh>
    <rPh sb="19" eb="20">
      <t>ギョウ</t>
    </rPh>
    <rPh sb="22" eb="23">
      <t>レツ</t>
    </rPh>
    <phoneticPr fontId="3"/>
  </si>
  <si>
    <t>（小数点以下1位未満四捨五入）</t>
    <rPh sb="1" eb="4">
      <t>ショウスウテン</t>
    </rPh>
    <rPh sb="4" eb="6">
      <t>イカ</t>
    </rPh>
    <rPh sb="7" eb="8">
      <t>イ</t>
    </rPh>
    <rPh sb="8" eb="10">
      <t>ミマン</t>
    </rPh>
    <rPh sb="10" eb="14">
      <t>シシャゴニュウ</t>
    </rPh>
    <phoneticPr fontId="3"/>
  </si>
  <si>
    <t>　　公共下水道合流管延長（10表１行34列）</t>
    <rPh sb="2" eb="4">
      <t>コウキョウ</t>
    </rPh>
    <rPh sb="4" eb="7">
      <t>ゲスイドウ</t>
    </rPh>
    <rPh sb="7" eb="9">
      <t>ゴウリュウ</t>
    </rPh>
    <rPh sb="9" eb="10">
      <t>クダ</t>
    </rPh>
    <rPh sb="10" eb="12">
      <t>エンチョウ</t>
    </rPh>
    <rPh sb="15" eb="16">
      <t>ヒョウ</t>
    </rPh>
    <rPh sb="17" eb="18">
      <t>ギョウ</t>
    </rPh>
    <rPh sb="20" eb="21">
      <t>レツ</t>
    </rPh>
    <phoneticPr fontId="3"/>
  </si>
  <si>
    <t>　　公共下水道下水管布設延長（10表１行31列）</t>
    <rPh sb="2" eb="4">
      <t>コウキョウ</t>
    </rPh>
    <rPh sb="4" eb="7">
      <t>ゲスイドウ</t>
    </rPh>
    <rPh sb="7" eb="10">
      <t>ゲスイカン</t>
    </rPh>
    <rPh sb="10" eb="12">
      <t>フセツ</t>
    </rPh>
    <rPh sb="12" eb="14">
      <t>エンチョウ</t>
    </rPh>
    <rPh sb="17" eb="18">
      <t>ヒョウ</t>
    </rPh>
    <rPh sb="19" eb="20">
      <t>ギョウ</t>
    </rPh>
    <rPh sb="22" eb="23">
      <t>レツ</t>
    </rPh>
    <phoneticPr fontId="3"/>
  </si>
  <si>
    <t>下水道資本費平準化債</t>
    <rPh sb="0" eb="3">
      <t>ゲスイドウ</t>
    </rPh>
    <rPh sb="3" eb="6">
      <t>シホンヒ</t>
    </rPh>
    <rPh sb="6" eb="9">
      <t>ヘイジュンカ</t>
    </rPh>
    <rPh sb="9" eb="10">
      <t>サイ</t>
    </rPh>
    <phoneticPr fontId="5"/>
  </si>
  <si>
    <t>①市場公募都市</t>
    <rPh sb="1" eb="3">
      <t>シジョウ</t>
    </rPh>
    <rPh sb="3" eb="5">
      <t>コウボ</t>
    </rPh>
    <rPh sb="5" eb="7">
      <t>トシ</t>
    </rPh>
    <phoneticPr fontId="5"/>
  </si>
  <si>
    <t>(下水分）</t>
    <rPh sb="1" eb="3">
      <t>ゲスイ</t>
    </rPh>
    <rPh sb="3" eb="4">
      <t>ブン</t>
    </rPh>
    <phoneticPr fontId="5"/>
  </si>
  <si>
    <t>②その他の団体</t>
    <rPh sb="3" eb="4">
      <t>タ</t>
    </rPh>
    <rPh sb="5" eb="7">
      <t>ダンタイ</t>
    </rPh>
    <phoneticPr fontId="5"/>
  </si>
  <si>
    <t>(公防分）</t>
    <rPh sb="1" eb="3">
      <t>コウボウ</t>
    </rPh>
    <rPh sb="3" eb="4">
      <t>ブン</t>
    </rPh>
    <phoneticPr fontId="5"/>
  </si>
  <si>
    <t>(ﾙ)</t>
  </si>
  <si>
    <t>(ﾚ)</t>
  </si>
  <si>
    <t>(ｱﾁ)</t>
  </si>
  <si>
    <t>(ｱﾂ)</t>
  </si>
  <si>
    <t>(ｱﾃ)</t>
  </si>
  <si>
    <t>(ｱﾄ)</t>
  </si>
  <si>
    <t>(ｱﾅ)</t>
  </si>
  <si>
    <t>(ｱﾆ)</t>
  </si>
  <si>
    <t>(ｱﾇ)</t>
  </si>
  <si>
    <t>(ｱﾈ)</t>
  </si>
  <si>
    <t>(ｱﾉ)</t>
  </si>
  <si>
    <t>(ｱﾊ)</t>
  </si>
  <si>
    <t>(ｱﾋ)</t>
  </si>
  <si>
    <t>(旧公防分）</t>
    <rPh sb="1" eb="2">
      <t>キュウ</t>
    </rPh>
    <rPh sb="2" eb="4">
      <t>コウボウ</t>
    </rPh>
    <rPh sb="4" eb="5">
      <t>ブン</t>
    </rPh>
    <phoneticPr fontId="5"/>
  </si>
  <si>
    <t>(ｱﾌ)</t>
  </si>
  <si>
    <t>(ｱﾍ)</t>
  </si>
  <si>
    <t>(ｱﾎ)</t>
  </si>
  <si>
    <t>(ｱﾏ)</t>
  </si>
  <si>
    <t>(ｱﾐ)</t>
  </si>
  <si>
    <t>(ｱﾑ)</t>
  </si>
  <si>
    <t>(ｱﾒ)</t>
  </si>
  <si>
    <t>(ｱﾓ)</t>
  </si>
  <si>
    <t>(ｱﾔ)</t>
    <phoneticPr fontId="3"/>
  </si>
  <si>
    <t>(ｱﾕ)</t>
    <phoneticPr fontId="3"/>
  </si>
  <si>
    <t>(ｱﾖ)</t>
    <phoneticPr fontId="3"/>
  </si>
  <si>
    <t>(ｱﾗ)</t>
    <phoneticPr fontId="3"/>
  </si>
  <si>
    <t>(ｱﾘ)</t>
    <phoneticPr fontId="3"/>
  </si>
  <si>
    <t>下水道事業債（特別措置分）</t>
    <rPh sb="0" eb="3">
      <t>ゲスイドウ</t>
    </rPh>
    <rPh sb="3" eb="6">
      <t>ジギョウサイ</t>
    </rPh>
    <rPh sb="7" eb="9">
      <t>トクベツ</t>
    </rPh>
    <rPh sb="9" eb="11">
      <t>ソチ</t>
    </rPh>
    <rPh sb="11" eb="12">
      <t>ブン</t>
    </rPh>
    <phoneticPr fontId="5"/>
  </si>
  <si>
    <t>（１）平成18年度分</t>
    <rPh sb="3" eb="5">
      <t>ヘイセイ</t>
    </rPh>
    <rPh sb="7" eb="9">
      <t>ネンド</t>
    </rPh>
    <rPh sb="9" eb="10">
      <t>ブン</t>
    </rPh>
    <phoneticPr fontId="5"/>
  </si>
  <si>
    <t>団体
区分</t>
    <rPh sb="0" eb="2">
      <t>ダンタイ</t>
    </rPh>
    <rPh sb="3" eb="5">
      <t>クブン</t>
    </rPh>
    <phoneticPr fontId="5"/>
  </si>
  <si>
    <t>18年度一本算定</t>
    <rPh sb="2" eb="4">
      <t>ネンド</t>
    </rPh>
    <rPh sb="4" eb="6">
      <t>イッポン</t>
    </rPh>
    <rPh sb="6" eb="8">
      <t>サンテイ</t>
    </rPh>
    <phoneticPr fontId="5"/>
  </si>
  <si>
    <t>発行可能額</t>
    <rPh sb="0" eb="2">
      <t>ハッコウ</t>
    </rPh>
    <rPh sb="2" eb="5">
      <t>カノウガク</t>
    </rPh>
    <phoneticPr fontId="5"/>
  </si>
  <si>
    <t>19年度算出資料</t>
    <rPh sb="2" eb="4">
      <t>ネンド</t>
    </rPh>
    <rPh sb="4" eb="6">
      <t>サンシュツ</t>
    </rPh>
    <rPh sb="6" eb="8">
      <t>シリョウ</t>
    </rPh>
    <phoneticPr fontId="5"/>
  </si>
  <si>
    <t>P37(X)欄</t>
    <phoneticPr fontId="5"/>
  </si>
  <si>
    <t>公募</t>
    <rPh sb="0" eb="2">
      <t>コウボ</t>
    </rPh>
    <phoneticPr fontId="5"/>
  </si>
  <si>
    <t>その他</t>
    <rPh sb="2" eb="3">
      <t>タ</t>
    </rPh>
    <phoneticPr fontId="5"/>
  </si>
  <si>
    <t>（２）平成19年度分</t>
    <rPh sb="3" eb="5">
      <t>ヘイセイ</t>
    </rPh>
    <rPh sb="7" eb="9">
      <t>ネンド</t>
    </rPh>
    <rPh sb="9" eb="10">
      <t>ブン</t>
    </rPh>
    <phoneticPr fontId="5"/>
  </si>
  <si>
    <t>19年度一本算定</t>
    <rPh sb="2" eb="4">
      <t>ネンド</t>
    </rPh>
    <rPh sb="4" eb="6">
      <t>イッポン</t>
    </rPh>
    <rPh sb="6" eb="8">
      <t>サンテイ</t>
    </rPh>
    <phoneticPr fontId="5"/>
  </si>
  <si>
    <t>20年度算出資料</t>
    <rPh sb="2" eb="4">
      <t>ネンド</t>
    </rPh>
    <rPh sb="4" eb="6">
      <t>サンシュツ</t>
    </rPh>
    <rPh sb="6" eb="8">
      <t>シリョウ</t>
    </rPh>
    <phoneticPr fontId="5"/>
  </si>
  <si>
    <t>P39(X)欄</t>
    <phoneticPr fontId="5"/>
  </si>
  <si>
    <t>（３）平成20年度分</t>
    <rPh sb="3" eb="5">
      <t>ヘイセイ</t>
    </rPh>
    <rPh sb="7" eb="9">
      <t>ネンド</t>
    </rPh>
    <rPh sb="9" eb="10">
      <t>ブン</t>
    </rPh>
    <phoneticPr fontId="5"/>
  </si>
  <si>
    <t>20年度一本算定</t>
    <rPh sb="2" eb="4">
      <t>ネンド</t>
    </rPh>
    <rPh sb="4" eb="6">
      <t>イッポン</t>
    </rPh>
    <rPh sb="6" eb="8">
      <t>サンテイ</t>
    </rPh>
    <phoneticPr fontId="5"/>
  </si>
  <si>
    <t>21年度算出資料</t>
    <rPh sb="2" eb="4">
      <t>ネンド</t>
    </rPh>
    <rPh sb="4" eb="6">
      <t>サンシュツ</t>
    </rPh>
    <rPh sb="6" eb="8">
      <t>シリョウ</t>
    </rPh>
    <phoneticPr fontId="5"/>
  </si>
  <si>
    <t>P38(X)欄</t>
    <phoneticPr fontId="5"/>
  </si>
  <si>
    <t>（４）平成21年度分</t>
    <rPh sb="3" eb="5">
      <t>ヘイセイ</t>
    </rPh>
    <rPh sb="7" eb="9">
      <t>ネンド</t>
    </rPh>
    <rPh sb="9" eb="10">
      <t>ブン</t>
    </rPh>
    <phoneticPr fontId="5"/>
  </si>
  <si>
    <t>21年度一本算定</t>
    <rPh sb="2" eb="4">
      <t>ネンド</t>
    </rPh>
    <rPh sb="4" eb="6">
      <t>イッポン</t>
    </rPh>
    <rPh sb="6" eb="8">
      <t>サンテイ</t>
    </rPh>
    <phoneticPr fontId="5"/>
  </si>
  <si>
    <t>22年度算出資料</t>
    <rPh sb="2" eb="4">
      <t>ネンド</t>
    </rPh>
    <rPh sb="4" eb="6">
      <t>サンシュツ</t>
    </rPh>
    <rPh sb="6" eb="8">
      <t>シリョウ</t>
    </rPh>
    <phoneticPr fontId="5"/>
  </si>
  <si>
    <t>（５）平成22年度分</t>
    <rPh sb="3" eb="5">
      <t>ヘイセイ</t>
    </rPh>
    <rPh sb="7" eb="9">
      <t>ネンド</t>
    </rPh>
    <rPh sb="9" eb="10">
      <t>ブン</t>
    </rPh>
    <phoneticPr fontId="5"/>
  </si>
  <si>
    <t>22年度一本算定</t>
    <rPh sb="2" eb="4">
      <t>ネンド</t>
    </rPh>
    <rPh sb="4" eb="6">
      <t>イッポン</t>
    </rPh>
    <rPh sb="6" eb="8">
      <t>サンテイ</t>
    </rPh>
    <phoneticPr fontId="5"/>
  </si>
  <si>
    <t>23年度算出資料</t>
    <rPh sb="2" eb="4">
      <t>ネンド</t>
    </rPh>
    <rPh sb="4" eb="6">
      <t>サンシュツ</t>
    </rPh>
    <rPh sb="6" eb="8">
      <t>シリョウ</t>
    </rPh>
    <phoneticPr fontId="5"/>
  </si>
  <si>
    <t>（６）平成23年度分</t>
    <rPh sb="3" eb="5">
      <t>ヘイセイ</t>
    </rPh>
    <rPh sb="7" eb="9">
      <t>ネンド</t>
    </rPh>
    <rPh sb="9" eb="10">
      <t>ブン</t>
    </rPh>
    <phoneticPr fontId="5"/>
  </si>
  <si>
    <t>23年度一本算定</t>
    <rPh sb="2" eb="4">
      <t>ネンド</t>
    </rPh>
    <rPh sb="4" eb="6">
      <t>イッポン</t>
    </rPh>
    <rPh sb="6" eb="8">
      <t>サンテイ</t>
    </rPh>
    <phoneticPr fontId="5"/>
  </si>
  <si>
    <t>24年度算出資料</t>
    <rPh sb="2" eb="4">
      <t>ネンド</t>
    </rPh>
    <rPh sb="4" eb="6">
      <t>サンシュツ</t>
    </rPh>
    <rPh sb="6" eb="8">
      <t>シリョウ</t>
    </rPh>
    <phoneticPr fontId="5"/>
  </si>
  <si>
    <t>（７）平成24年度分</t>
    <rPh sb="3" eb="5">
      <t>ヘイセイ</t>
    </rPh>
    <rPh sb="7" eb="9">
      <t>ネンド</t>
    </rPh>
    <rPh sb="9" eb="10">
      <t>ブン</t>
    </rPh>
    <phoneticPr fontId="5"/>
  </si>
  <si>
    <t>24年度一本算定</t>
    <rPh sb="2" eb="4">
      <t>ネンド</t>
    </rPh>
    <rPh sb="4" eb="6">
      <t>イッポン</t>
    </rPh>
    <rPh sb="6" eb="8">
      <t>サンテイ</t>
    </rPh>
    <phoneticPr fontId="5"/>
  </si>
  <si>
    <t>25年度算出資料</t>
    <rPh sb="2" eb="4">
      <t>ネンド</t>
    </rPh>
    <rPh sb="4" eb="6">
      <t>サンシュツ</t>
    </rPh>
    <rPh sb="6" eb="8">
      <t>シリョウ</t>
    </rPh>
    <phoneticPr fontId="5"/>
  </si>
  <si>
    <t>P43(X)欄</t>
    <phoneticPr fontId="5"/>
  </si>
  <si>
    <t>（８）平成25年度分</t>
    <rPh sb="3" eb="5">
      <t>ヘイセイ</t>
    </rPh>
    <rPh sb="7" eb="9">
      <t>ネンド</t>
    </rPh>
    <rPh sb="9" eb="10">
      <t>ブン</t>
    </rPh>
    <phoneticPr fontId="5"/>
  </si>
  <si>
    <t>25年度一本算定</t>
    <rPh sb="2" eb="4">
      <t>ネンド</t>
    </rPh>
    <rPh sb="4" eb="6">
      <t>イッポン</t>
    </rPh>
    <rPh sb="6" eb="8">
      <t>サンテイ</t>
    </rPh>
    <phoneticPr fontId="5"/>
  </si>
  <si>
    <t>26年度算出資料</t>
    <rPh sb="2" eb="4">
      <t>ネンド</t>
    </rPh>
    <rPh sb="4" eb="6">
      <t>サンシュツ</t>
    </rPh>
    <rPh sb="6" eb="8">
      <t>シリョウ</t>
    </rPh>
    <phoneticPr fontId="5"/>
  </si>
  <si>
    <t>（９）平成26年度分</t>
    <rPh sb="3" eb="5">
      <t>ヘイセイ</t>
    </rPh>
    <rPh sb="7" eb="9">
      <t>ネンド</t>
    </rPh>
    <rPh sb="9" eb="10">
      <t>ブン</t>
    </rPh>
    <phoneticPr fontId="5"/>
  </si>
  <si>
    <t>26年度一本算定</t>
    <rPh sb="2" eb="4">
      <t>ネンド</t>
    </rPh>
    <rPh sb="4" eb="6">
      <t>イッポン</t>
    </rPh>
    <rPh sb="6" eb="8">
      <t>サンテイ</t>
    </rPh>
    <phoneticPr fontId="5"/>
  </si>
  <si>
    <t>27年度算出資料</t>
    <rPh sb="2" eb="4">
      <t>ネンド</t>
    </rPh>
    <rPh sb="4" eb="6">
      <t>サンシュツ</t>
    </rPh>
    <rPh sb="6" eb="8">
      <t>シリョウ</t>
    </rPh>
    <phoneticPr fontId="5"/>
  </si>
  <si>
    <t>P45(X)欄</t>
    <phoneticPr fontId="3"/>
  </si>
  <si>
    <t>（１０）平成27年度分</t>
    <rPh sb="4" eb="6">
      <t>ヘイセイ</t>
    </rPh>
    <rPh sb="8" eb="10">
      <t>ネンド</t>
    </rPh>
    <rPh sb="10" eb="11">
      <t>ブン</t>
    </rPh>
    <phoneticPr fontId="5"/>
  </si>
  <si>
    <t>27年度一本算定</t>
    <rPh sb="2" eb="4">
      <t>ネンド</t>
    </rPh>
    <rPh sb="4" eb="6">
      <t>イッポン</t>
    </rPh>
    <rPh sb="6" eb="8">
      <t>サンテイ</t>
    </rPh>
    <phoneticPr fontId="5"/>
  </si>
  <si>
    <t>28年度算出資料</t>
    <rPh sb="2" eb="4">
      <t>ネンド</t>
    </rPh>
    <rPh sb="4" eb="6">
      <t>サンシュツ</t>
    </rPh>
    <rPh sb="6" eb="8">
      <t>シリョウ</t>
    </rPh>
    <phoneticPr fontId="5"/>
  </si>
  <si>
    <t>P45(V)欄</t>
    <phoneticPr fontId="3"/>
  </si>
  <si>
    <t>（１１）平成28年度分</t>
    <rPh sb="4" eb="6">
      <t>ヘイセイ</t>
    </rPh>
    <rPh sb="8" eb="10">
      <t>ネンド</t>
    </rPh>
    <rPh sb="10" eb="11">
      <t>ブン</t>
    </rPh>
    <phoneticPr fontId="5"/>
  </si>
  <si>
    <t>28年度一本算定</t>
    <rPh sb="2" eb="4">
      <t>ネンド</t>
    </rPh>
    <rPh sb="4" eb="6">
      <t>イッポン</t>
    </rPh>
    <rPh sb="6" eb="8">
      <t>サンテイ</t>
    </rPh>
    <phoneticPr fontId="5"/>
  </si>
  <si>
    <t>29年度算出資料</t>
    <rPh sb="2" eb="4">
      <t>ネンド</t>
    </rPh>
    <rPh sb="4" eb="6">
      <t>サンシュツ</t>
    </rPh>
    <rPh sb="6" eb="8">
      <t>シリョウ</t>
    </rPh>
    <phoneticPr fontId="5"/>
  </si>
  <si>
    <t>P46(V)欄</t>
    <phoneticPr fontId="3"/>
  </si>
  <si>
    <t>（１２）平成29年度分</t>
    <rPh sb="4" eb="6">
      <t>ヘイセイ</t>
    </rPh>
    <rPh sb="8" eb="10">
      <t>ネンド</t>
    </rPh>
    <rPh sb="10" eb="11">
      <t>ブン</t>
    </rPh>
    <phoneticPr fontId="5"/>
  </si>
  <si>
    <t>29年度一本算定</t>
    <rPh sb="2" eb="4">
      <t>ネンド</t>
    </rPh>
    <rPh sb="4" eb="6">
      <t>イッポン</t>
    </rPh>
    <rPh sb="6" eb="8">
      <t>サンテイ</t>
    </rPh>
    <phoneticPr fontId="5"/>
  </si>
  <si>
    <t>30年度算出資料</t>
    <rPh sb="2" eb="4">
      <t>ネンド</t>
    </rPh>
    <rPh sb="4" eb="6">
      <t>サンシュツ</t>
    </rPh>
    <rPh sb="6" eb="8">
      <t>シリョウ</t>
    </rPh>
    <phoneticPr fontId="5"/>
  </si>
  <si>
    <t>P46(V)欄</t>
  </si>
  <si>
    <t>（１３）平成30年度分</t>
    <rPh sb="4" eb="6">
      <t>ヘイセイ</t>
    </rPh>
    <rPh sb="8" eb="10">
      <t>ネンド</t>
    </rPh>
    <rPh sb="10" eb="11">
      <t>ブン</t>
    </rPh>
    <phoneticPr fontId="5"/>
  </si>
  <si>
    <t>30年度一本算定</t>
    <rPh sb="2" eb="4">
      <t>ネンド</t>
    </rPh>
    <rPh sb="4" eb="6">
      <t>イッポン</t>
    </rPh>
    <rPh sb="6" eb="8">
      <t>サンテイ</t>
    </rPh>
    <phoneticPr fontId="5"/>
  </si>
  <si>
    <t>R元年度算出資料</t>
    <rPh sb="1" eb="2">
      <t>ガン</t>
    </rPh>
    <rPh sb="2" eb="4">
      <t>ネンド</t>
    </rPh>
    <rPh sb="4" eb="6">
      <t>サンシュツ</t>
    </rPh>
    <rPh sb="6" eb="8">
      <t>シリョウ</t>
    </rPh>
    <phoneticPr fontId="5"/>
  </si>
  <si>
    <t>P47(V)欄</t>
    <phoneticPr fontId="3"/>
  </si>
  <si>
    <t>（１４）令和元年度分</t>
    <rPh sb="4" eb="7">
      <t>レイワガン</t>
    </rPh>
    <rPh sb="7" eb="9">
      <t>ネンド</t>
    </rPh>
    <rPh sb="9" eb="10">
      <t>ブン</t>
    </rPh>
    <phoneticPr fontId="5"/>
  </si>
  <si>
    <t>R元年度一本算定</t>
    <rPh sb="1" eb="2">
      <t>ガン</t>
    </rPh>
    <rPh sb="2" eb="4">
      <t>ネンド</t>
    </rPh>
    <rPh sb="4" eb="6">
      <t>イッポン</t>
    </rPh>
    <rPh sb="6" eb="8">
      <t>サンテイ</t>
    </rPh>
    <phoneticPr fontId="5"/>
  </si>
  <si>
    <t>R2年度算出資料</t>
    <rPh sb="2" eb="4">
      <t>ネンド</t>
    </rPh>
    <rPh sb="4" eb="6">
      <t>サンシュツ</t>
    </rPh>
    <rPh sb="6" eb="8">
      <t>シリョウ</t>
    </rPh>
    <phoneticPr fontId="5"/>
  </si>
  <si>
    <t>P49(50)欄</t>
    <phoneticPr fontId="3"/>
  </si>
  <si>
    <t>（１５）令和２年度分</t>
    <rPh sb="4" eb="6">
      <t>レイワ</t>
    </rPh>
    <rPh sb="7" eb="9">
      <t>ネンド</t>
    </rPh>
    <rPh sb="9" eb="10">
      <t>ブン</t>
    </rPh>
    <phoneticPr fontId="5"/>
  </si>
  <si>
    <t>R2年度一本算定</t>
    <rPh sb="2" eb="4">
      <t>ネンド</t>
    </rPh>
    <rPh sb="4" eb="6">
      <t>イッポン</t>
    </rPh>
    <rPh sb="6" eb="8">
      <t>サンテイ</t>
    </rPh>
    <phoneticPr fontId="5"/>
  </si>
  <si>
    <t>R3年度算出資料</t>
    <rPh sb="2" eb="4">
      <t>ネンド</t>
    </rPh>
    <rPh sb="4" eb="6">
      <t>サンシュツ</t>
    </rPh>
    <rPh sb="6" eb="8">
      <t>シリョウ</t>
    </rPh>
    <phoneticPr fontId="5"/>
  </si>
  <si>
    <t>P50(56)欄</t>
    <phoneticPr fontId="3"/>
  </si>
  <si>
    <t>（１６）令和３年度分</t>
    <rPh sb="4" eb="6">
      <t>レイワ</t>
    </rPh>
    <rPh sb="7" eb="9">
      <t>ネンド</t>
    </rPh>
    <rPh sb="9" eb="10">
      <t>ブン</t>
    </rPh>
    <phoneticPr fontId="5"/>
  </si>
  <si>
    <t>R3年度一本算定</t>
    <rPh sb="2" eb="4">
      <t>ネンド</t>
    </rPh>
    <rPh sb="4" eb="6">
      <t>イッポン</t>
    </rPh>
    <rPh sb="6" eb="8">
      <t>サンテイ</t>
    </rPh>
    <phoneticPr fontId="5"/>
  </si>
  <si>
    <t>R4年度算出資料</t>
    <rPh sb="2" eb="4">
      <t>ネンド</t>
    </rPh>
    <rPh sb="4" eb="6">
      <t>サンシュツ</t>
    </rPh>
    <rPh sb="6" eb="8">
      <t>シリョウ</t>
    </rPh>
    <phoneticPr fontId="5"/>
  </si>
  <si>
    <t>P52(57)欄</t>
    <phoneticPr fontId="3"/>
  </si>
  <si>
    <t>（１７）令和４年度分</t>
    <rPh sb="4" eb="6">
      <t>レイワ</t>
    </rPh>
    <rPh sb="7" eb="9">
      <t>ネンド</t>
    </rPh>
    <rPh sb="9" eb="10">
      <t>ブン</t>
    </rPh>
    <phoneticPr fontId="5"/>
  </si>
  <si>
    <t>R4年度一本算定</t>
    <rPh sb="2" eb="4">
      <t>ネンド</t>
    </rPh>
    <rPh sb="4" eb="6">
      <t>イッポン</t>
    </rPh>
    <rPh sb="6" eb="8">
      <t>サンテイ</t>
    </rPh>
    <phoneticPr fontId="5"/>
  </si>
  <si>
    <t>R5年度算出資料</t>
    <rPh sb="2" eb="4">
      <t>ネンド</t>
    </rPh>
    <rPh sb="4" eb="6">
      <t>サンシュツ</t>
    </rPh>
    <rPh sb="6" eb="8">
      <t>シリョウ</t>
    </rPh>
    <phoneticPr fontId="5"/>
  </si>
  <si>
    <t>P53(65)欄</t>
    <phoneticPr fontId="3"/>
  </si>
  <si>
    <t>（１８）令和５年度分</t>
    <rPh sb="4" eb="6">
      <t>レイワ</t>
    </rPh>
    <rPh sb="7" eb="9">
      <t>ネンド</t>
    </rPh>
    <rPh sb="9" eb="10">
      <t>ブン</t>
    </rPh>
    <phoneticPr fontId="5"/>
  </si>
  <si>
    <t>R5年度一本算定</t>
    <rPh sb="2" eb="4">
      <t>ネンド</t>
    </rPh>
    <rPh sb="4" eb="6">
      <t>イッポン</t>
    </rPh>
    <rPh sb="6" eb="8">
      <t>サンテイ</t>
    </rPh>
    <phoneticPr fontId="5"/>
  </si>
  <si>
    <t>R6年度算出資料</t>
    <rPh sb="2" eb="4">
      <t>ネンド</t>
    </rPh>
    <rPh sb="4" eb="6">
      <t>サンシュツ</t>
    </rPh>
    <rPh sb="6" eb="8">
      <t>シリョウ</t>
    </rPh>
    <phoneticPr fontId="5"/>
  </si>
  <si>
    <t>P54(65)欄</t>
    <phoneticPr fontId="3"/>
  </si>
  <si>
    <t>（１９）令和６年度分</t>
    <rPh sb="4" eb="6">
      <t>レイワ</t>
    </rPh>
    <rPh sb="7" eb="9">
      <t>ネンド</t>
    </rPh>
    <rPh sb="9" eb="10">
      <t>ブン</t>
    </rPh>
    <phoneticPr fontId="5"/>
  </si>
  <si>
    <t>R6年度一本算定</t>
    <rPh sb="2" eb="4">
      <t>ネンド</t>
    </rPh>
    <rPh sb="4" eb="6">
      <t>イッポン</t>
    </rPh>
    <rPh sb="6" eb="8">
      <t>サンテイ</t>
    </rPh>
    <phoneticPr fontId="5"/>
  </si>
  <si>
    <t>特別措置分乗数ε</t>
    <rPh sb="0" eb="2">
      <t>トクベツ</t>
    </rPh>
    <rPh sb="2" eb="4">
      <t>ソチ</t>
    </rPh>
    <rPh sb="4" eb="5">
      <t>ブン</t>
    </rPh>
    <rPh sb="6" eb="7">
      <t>カズ</t>
    </rPh>
    <phoneticPr fontId="3"/>
  </si>
  <si>
    <t>(附表より転記)</t>
    <rPh sb="1" eb="3">
      <t>フヒョウ</t>
    </rPh>
    <rPh sb="5" eb="7">
      <t>テンキ</t>
    </rPh>
    <phoneticPr fontId="3"/>
  </si>
  <si>
    <t>合併に伴う都道府県から市町村へ移行した公共下水道に係る措置分</t>
    <rPh sb="0" eb="2">
      <t>ガッペイ</t>
    </rPh>
    <rPh sb="3" eb="4">
      <t>トモナ</t>
    </rPh>
    <rPh sb="5" eb="9">
      <t>トドウフケン</t>
    </rPh>
    <rPh sb="11" eb="14">
      <t>シチョウソン</t>
    </rPh>
    <rPh sb="15" eb="17">
      <t>イコウ</t>
    </rPh>
    <rPh sb="19" eb="21">
      <t>コウキョウ</t>
    </rPh>
    <rPh sb="21" eb="24">
      <t>ゲスイドウ</t>
    </rPh>
    <rPh sb="25" eb="26">
      <t>カカ</t>
    </rPh>
    <rPh sb="27" eb="29">
      <t>ソチ</t>
    </rPh>
    <rPh sb="29" eb="30">
      <t>ブン</t>
    </rPh>
    <phoneticPr fontId="5"/>
  </si>
  <si>
    <t>（取扱いについては、記載要領を参照）</t>
    <rPh sb="1" eb="3">
      <t>トリアツカ</t>
    </rPh>
    <rPh sb="10" eb="12">
      <t>キサイ</t>
    </rPh>
    <rPh sb="12" eb="14">
      <t>ヨウリョウ</t>
    </rPh>
    <rPh sb="15" eb="17">
      <t>サンショウ</t>
    </rPh>
    <phoneticPr fontId="3"/>
  </si>
  <si>
    <t>(p)</t>
    <phoneticPr fontId="3"/>
  </si>
  <si>
    <t>下水道事業債（脱炭素化事業分）</t>
  </si>
  <si>
    <t>R4年度</t>
    <rPh sb="2" eb="3">
      <t>ネン</t>
    </rPh>
    <rPh sb="3" eb="4">
      <t>ド</t>
    </rPh>
    <phoneticPr fontId="5"/>
  </si>
  <si>
    <t>①市場公募都市</t>
    <phoneticPr fontId="5"/>
  </si>
  <si>
    <t>②その他の市町村</t>
    <phoneticPr fontId="5"/>
  </si>
  <si>
    <t>(ｳ)</t>
    <phoneticPr fontId="3"/>
  </si>
  <si>
    <t>附表３のα</t>
    <rPh sb="0" eb="2">
      <t>フヒョウ</t>
    </rPh>
    <phoneticPr fontId="5"/>
  </si>
  <si>
    <t>15'</t>
    <phoneticPr fontId="3"/>
  </si>
  <si>
    <t>下水道事業債（脱炭素化推進事業分）</t>
    <rPh sb="11" eb="13">
      <t>スイシン</t>
    </rPh>
    <rPh sb="13" eb="15">
      <t>ジギョウ</t>
    </rPh>
    <phoneticPr fontId="3"/>
  </si>
  <si>
    <t>令和７年度</t>
    <rPh sb="0" eb="2">
      <t>レイワ</t>
    </rPh>
    <rPh sb="3" eb="5">
      <t>ネンド</t>
    </rPh>
    <phoneticPr fontId="3"/>
  </si>
  <si>
    <t>財政力補正</t>
    <rPh sb="0" eb="3">
      <t>ザイセイリョク</t>
    </rPh>
    <rPh sb="3" eb="5">
      <t>ホセイ</t>
    </rPh>
    <phoneticPr fontId="3"/>
  </si>
  <si>
    <t>R5年度</t>
    <rPh sb="2" eb="3">
      <t>ネン</t>
    </rPh>
    <rPh sb="3" eb="4">
      <t>ド</t>
    </rPh>
    <phoneticPr fontId="5"/>
  </si>
  <si>
    <t>電動車の導入等に関する事業</t>
    <rPh sb="0" eb="2">
      <t>デンドウ</t>
    </rPh>
    <rPh sb="2" eb="3">
      <t>クルマ</t>
    </rPh>
    <rPh sb="4" eb="6">
      <t>ドウニュウ</t>
    </rPh>
    <rPh sb="6" eb="7">
      <t>トウ</t>
    </rPh>
    <rPh sb="8" eb="9">
      <t>カン</t>
    </rPh>
    <rPh sb="11" eb="13">
      <t>ジギョウ</t>
    </rPh>
    <phoneticPr fontId="3"/>
  </si>
  <si>
    <t>*</t>
  </si>
  <si>
    <t>=</t>
  </si>
  <si>
    <t>省エネ改修等事業</t>
    <rPh sb="0" eb="1">
      <t>ショウ</t>
    </rPh>
    <rPh sb="3" eb="5">
      <t>カイシュウ</t>
    </rPh>
    <rPh sb="5" eb="6">
      <t>ナド</t>
    </rPh>
    <rPh sb="6" eb="8">
      <t>ジギョウ</t>
    </rPh>
    <phoneticPr fontId="3"/>
  </si>
  <si>
    <t>再生可能エネルギー設備整備等事業</t>
    <rPh sb="0" eb="2">
      <t>サイセイ</t>
    </rPh>
    <rPh sb="2" eb="4">
      <t>カノウ</t>
    </rPh>
    <rPh sb="9" eb="11">
      <t>セツビ</t>
    </rPh>
    <rPh sb="11" eb="13">
      <t>セイビ</t>
    </rPh>
    <rPh sb="13" eb="14">
      <t>トウ</t>
    </rPh>
    <rPh sb="14" eb="16">
      <t>ジギョウ</t>
    </rPh>
    <phoneticPr fontId="3"/>
  </si>
  <si>
    <t>R6年度</t>
    <rPh sb="2" eb="3">
      <t>ネン</t>
    </rPh>
    <rPh sb="3" eb="4">
      <t>ド</t>
    </rPh>
    <phoneticPr fontId="5"/>
  </si>
  <si>
    <t>(n)～(r)</t>
    <phoneticPr fontId="5"/>
  </si>
  <si>
    <t>下水道費２シート計</t>
    <rPh sb="0" eb="3">
      <t>ゲスイドウ</t>
    </rPh>
    <rPh sb="3" eb="4">
      <t>ヒ</t>
    </rPh>
    <rPh sb="8" eb="9">
      <t>ケイ</t>
    </rPh>
    <phoneticPr fontId="5"/>
  </si>
  <si>
    <t>(い)</t>
    <phoneticPr fontId="3"/>
  </si>
  <si>
    <t>(あ)＋(い)</t>
    <phoneticPr fontId="5"/>
  </si>
  <si>
    <t>下水道費合計</t>
    <rPh sb="0" eb="3">
      <t>ゲスイドウ</t>
    </rPh>
    <rPh sb="3" eb="4">
      <t>ヒ</t>
    </rPh>
    <rPh sb="4" eb="6">
      <t>ゴウケイ</t>
    </rPh>
    <rPh sb="5" eb="6">
      <t>ケイ</t>
    </rPh>
    <phoneticPr fontId="5"/>
  </si>
  <si>
    <t>(G)</t>
    <phoneticPr fontId="3"/>
  </si>
  <si>
    <t>港湾事業に係る地方債（測定単位のない団体にのみ適用）</t>
    <rPh sb="0" eb="2">
      <t>コウワン</t>
    </rPh>
    <rPh sb="2" eb="4">
      <t>ジギョウ</t>
    </rPh>
    <rPh sb="5" eb="6">
      <t>カカ</t>
    </rPh>
    <rPh sb="7" eb="10">
      <t>チホウサイ</t>
    </rPh>
    <phoneticPr fontId="5"/>
  </si>
  <si>
    <t>R元年度</t>
    <rPh sb="1" eb="2">
      <t>モト</t>
    </rPh>
    <rPh sb="2" eb="4">
      <t>ネンド</t>
    </rPh>
    <phoneticPr fontId="5"/>
  </si>
  <si>
    <t>R２年度</t>
    <rPh sb="2" eb="4">
      <t>ネンド</t>
    </rPh>
    <phoneticPr fontId="5"/>
  </si>
  <si>
    <t>R３年度</t>
    <rPh sb="2" eb="4">
      <t>ネンド</t>
    </rPh>
    <phoneticPr fontId="5"/>
  </si>
  <si>
    <t>R４年度</t>
    <rPh sb="2" eb="4">
      <t>ネンド</t>
    </rPh>
    <phoneticPr fontId="5"/>
  </si>
  <si>
    <t>R５年度</t>
    <rPh sb="2" eb="4">
      <t>ネンド</t>
    </rPh>
    <phoneticPr fontId="5"/>
  </si>
  <si>
    <t>漁港事業に係る地方債（測定単位のない団体にのみ適用）</t>
    <rPh sb="0" eb="2">
      <t>ギョコウ</t>
    </rPh>
    <rPh sb="2" eb="4">
      <t>ジギョウ</t>
    </rPh>
    <rPh sb="5" eb="6">
      <t>カカ</t>
    </rPh>
    <rPh sb="7" eb="10">
      <t>チホウサイ</t>
    </rPh>
    <phoneticPr fontId="5"/>
  </si>
  <si>
    <t>住宅宅地関連公共施設整備促進等事業債及び住宅市街地総合整備促進事業債</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phoneticPr fontId="5"/>
  </si>
  <si>
    <t>※17,18年度許可債についてはその他の市町村の</t>
    <phoneticPr fontId="5"/>
  </si>
  <si>
    <t>　算入が終了していること。</t>
    <rPh sb="4" eb="6">
      <t>シュウリョウ</t>
    </rPh>
    <phoneticPr fontId="3"/>
  </si>
  <si>
    <t>新幹線鉄道整備事業債</t>
    <rPh sb="0" eb="3">
      <t>シンカンセン</t>
    </rPh>
    <rPh sb="3" eb="5">
      <t>テツドウ</t>
    </rPh>
    <rPh sb="5" eb="7">
      <t>セイビ</t>
    </rPh>
    <rPh sb="7" eb="9">
      <t>ジギョウ</t>
    </rPh>
    <rPh sb="9" eb="10">
      <t>サイ</t>
    </rPh>
    <phoneticPr fontId="5"/>
  </si>
  <si>
    <t>※17,18,19年度許可債についてはその他の市町村の</t>
    <phoneticPr fontId="3"/>
  </si>
  <si>
    <t>旧まちづくり交付金事業(施設整備事業除く)に充てた地方債</t>
    <rPh sb="0" eb="1">
      <t>キュウ</t>
    </rPh>
    <rPh sb="6" eb="9">
      <t>コウフキン</t>
    </rPh>
    <rPh sb="9" eb="11">
      <t>ジギョウ</t>
    </rPh>
    <rPh sb="22" eb="23">
      <t>ア</t>
    </rPh>
    <rPh sb="25" eb="28">
      <t>チホウサイ</t>
    </rPh>
    <phoneticPr fontId="5"/>
  </si>
  <si>
    <t>※17,18,19年度許可債についてはその他の市町村の</t>
    <phoneticPr fontId="5"/>
  </si>
  <si>
    <t>(ｱ)～(ｺ)</t>
    <phoneticPr fontId="5"/>
  </si>
  <si>
    <t>旧地域住宅交付金事業(施設整備事業除く)に充てた地方債</t>
    <rPh sb="0" eb="1">
      <t>キュウ</t>
    </rPh>
    <rPh sb="1" eb="3">
      <t>チイキ</t>
    </rPh>
    <rPh sb="3" eb="5">
      <t>ジュウタク</t>
    </rPh>
    <rPh sb="5" eb="8">
      <t>コウフキン</t>
    </rPh>
    <rPh sb="8" eb="10">
      <t>ジギョウ</t>
    </rPh>
    <rPh sb="21" eb="22">
      <t>ア</t>
    </rPh>
    <rPh sb="24" eb="27">
      <t>チホウサイ</t>
    </rPh>
    <phoneticPr fontId="5"/>
  </si>
  <si>
    <t>(ｱ)～(ｹ)</t>
    <phoneticPr fontId="5"/>
  </si>
  <si>
    <t>地震防災対策特別措置法に基づき国庫補助率のかさ上げが行われた事業</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phoneticPr fontId="5"/>
  </si>
  <si>
    <t>(学校教育施設等整備事業を除く)に充てた地方債</t>
    <phoneticPr fontId="5"/>
  </si>
  <si>
    <t>※18,19年度許可債についてはその他の市町村の</t>
    <phoneticPr fontId="3"/>
  </si>
  <si>
    <r>
      <t>(幼稚園及び特別支援学校の施設整備事業分</t>
    </r>
    <r>
      <rPr>
        <sz val="11"/>
        <color theme="1"/>
        <rFont val="ＭＳ Ｐゴシック"/>
        <family val="3"/>
        <charset val="128"/>
      </rPr>
      <t>)</t>
    </r>
    <r>
      <rPr>
        <sz val="11"/>
        <color theme="1"/>
        <rFont val="ＭＳ ゴシック"/>
        <family val="3"/>
        <charset val="128"/>
      </rPr>
      <t>に充てた地方債</t>
    </r>
    <rPh sb="22" eb="23">
      <t>ア</t>
    </rPh>
    <rPh sb="25" eb="28">
      <t>チホウサイ</t>
    </rPh>
    <phoneticPr fontId="5"/>
  </si>
  <si>
    <t>建築基準法施行令に基づく非構造部材の補強事業(幼稚園及び特別支援学校</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phoneticPr fontId="5"/>
  </si>
  <si>
    <r>
      <t>の特定天井分</t>
    </r>
    <r>
      <rPr>
        <sz val="11"/>
        <color theme="1"/>
        <rFont val="ＭＳ Ｐゴシック"/>
        <family val="3"/>
        <charset val="128"/>
      </rPr>
      <t>)</t>
    </r>
    <r>
      <rPr>
        <sz val="11"/>
        <color theme="1"/>
        <rFont val="ＭＳ ゴシック"/>
        <family val="3"/>
        <charset val="128"/>
      </rPr>
      <t>に充てた地方債</t>
    </r>
    <rPh sb="1" eb="3">
      <t>トクテイ</t>
    </rPh>
    <rPh sb="3" eb="5">
      <t>テンジョウ</t>
    </rPh>
    <rPh sb="5" eb="6">
      <t>ブン</t>
    </rPh>
    <rPh sb="8" eb="9">
      <t>ア</t>
    </rPh>
    <rPh sb="11" eb="14">
      <t>チホウサイ</t>
    </rPh>
    <phoneticPr fontId="5"/>
  </si>
  <si>
    <r>
      <t>の特定天井以外分</t>
    </r>
    <r>
      <rPr>
        <sz val="11"/>
        <color theme="1"/>
        <rFont val="ＭＳ Ｐゴシック"/>
        <family val="3"/>
        <charset val="128"/>
      </rPr>
      <t>)</t>
    </r>
    <r>
      <rPr>
        <sz val="11"/>
        <color theme="1"/>
        <rFont val="ＭＳ ゴシック"/>
        <family val="3"/>
        <charset val="128"/>
      </rPr>
      <t>に充てた地方債</t>
    </r>
    <rPh sb="1" eb="3">
      <t>トクテイ</t>
    </rPh>
    <rPh sb="3" eb="5">
      <t>テンジョウ</t>
    </rPh>
    <rPh sb="5" eb="7">
      <t>イガイ</t>
    </rPh>
    <rPh sb="7" eb="8">
      <t>ブン</t>
    </rPh>
    <rPh sb="10" eb="11">
      <t>ア</t>
    </rPh>
    <rPh sb="13" eb="16">
      <t>チホウサイ</t>
    </rPh>
    <phoneticPr fontId="5"/>
  </si>
  <si>
    <t>13</t>
    <phoneticPr fontId="5"/>
  </si>
  <si>
    <t>特別支援学校に係る学校教育施設等整備事業（大規模改造（単独）分）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タンドク</t>
    </rPh>
    <rPh sb="30" eb="31">
      <t>ブン</t>
    </rPh>
    <phoneticPr fontId="3"/>
  </si>
  <si>
    <t>に充てた地方債</t>
    <rPh sb="1" eb="2">
      <t>ア</t>
    </rPh>
    <rPh sb="4" eb="7">
      <t>チホウサイ</t>
    </rPh>
    <phoneticPr fontId="5"/>
  </si>
  <si>
    <t>(ｱ)～(ｾ)</t>
    <phoneticPr fontId="5"/>
  </si>
  <si>
    <t>14</t>
    <phoneticPr fontId="5"/>
  </si>
  <si>
    <t>特別支援学校に係る学校教育施設等整備事業（大規模改造（補助）分）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ホジョ</t>
    </rPh>
    <rPh sb="30" eb="31">
      <t>ブン</t>
    </rPh>
    <phoneticPr fontId="3"/>
  </si>
  <si>
    <t>※R5年度同意等債については特別防犯対策整備工事分</t>
    <rPh sb="5" eb="7">
      <t>ドウイ</t>
    </rPh>
    <rPh sb="7" eb="8">
      <t>トウ</t>
    </rPh>
    <rPh sb="8" eb="9">
      <t>サイ</t>
    </rPh>
    <rPh sb="14" eb="16">
      <t>トクベツ</t>
    </rPh>
    <rPh sb="16" eb="18">
      <t>ボウハン</t>
    </rPh>
    <rPh sb="18" eb="20">
      <t>タイサク</t>
    </rPh>
    <rPh sb="20" eb="22">
      <t>セイビ</t>
    </rPh>
    <rPh sb="22" eb="24">
      <t>コウジ</t>
    </rPh>
    <rPh sb="24" eb="25">
      <t>ブン</t>
    </rPh>
    <phoneticPr fontId="3"/>
  </si>
  <si>
    <t>を除くこと</t>
    <phoneticPr fontId="3"/>
  </si>
  <si>
    <t>特別支援学校に係る学校教育施設等整備事業等（大規模改造等</t>
    <rPh sb="0" eb="2">
      <t>トクベツ</t>
    </rPh>
    <rPh sb="2" eb="4">
      <t>シエン</t>
    </rPh>
    <rPh sb="4" eb="6">
      <t>ガッコウ</t>
    </rPh>
    <rPh sb="7" eb="8">
      <t>カカ</t>
    </rPh>
    <rPh sb="9" eb="11">
      <t>ガッコウ</t>
    </rPh>
    <rPh sb="11" eb="13">
      <t>キョウイク</t>
    </rPh>
    <rPh sb="13" eb="15">
      <t>シセツ</t>
    </rPh>
    <rPh sb="15" eb="16">
      <t>ナド</t>
    </rPh>
    <rPh sb="16" eb="18">
      <t>セイビ</t>
    </rPh>
    <rPh sb="18" eb="20">
      <t>ジギョウ</t>
    </rPh>
    <rPh sb="20" eb="21">
      <t>ナド</t>
    </rPh>
    <rPh sb="22" eb="25">
      <t>ダイキボ</t>
    </rPh>
    <rPh sb="25" eb="27">
      <t>カイゾウ</t>
    </rPh>
    <rPh sb="27" eb="28">
      <t>トウ</t>
    </rPh>
    <phoneticPr fontId="3"/>
  </si>
  <si>
    <t>（補助）（特別防犯対策整備工事分））に充てた地方債</t>
    <rPh sb="1" eb="3">
      <t>ホジョ</t>
    </rPh>
    <rPh sb="5" eb="7">
      <t>トクベツ</t>
    </rPh>
    <rPh sb="7" eb="9">
      <t>ボウハン</t>
    </rPh>
    <rPh sb="9" eb="11">
      <t>タイサク</t>
    </rPh>
    <rPh sb="11" eb="13">
      <t>セイビ</t>
    </rPh>
    <rPh sb="13" eb="15">
      <t>コウジ</t>
    </rPh>
    <rPh sb="15" eb="16">
      <t>ブン</t>
    </rPh>
    <rPh sb="19" eb="20">
      <t>ア</t>
    </rPh>
    <rPh sb="22" eb="25">
      <t>チホウサイ</t>
    </rPh>
    <phoneticPr fontId="3"/>
  </si>
  <si>
    <t>16</t>
    <phoneticPr fontId="5"/>
  </si>
  <si>
    <t>特別支援学校に係る学校教育施設等整備事業（長寿命化改良（補助）分）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5">
      <t>チョウジュミョウカ</t>
    </rPh>
    <rPh sb="25" eb="27">
      <t>カイリョウ</t>
    </rPh>
    <rPh sb="28" eb="30">
      <t>ホジョ</t>
    </rPh>
    <rPh sb="31" eb="32">
      <t>ブン</t>
    </rPh>
    <phoneticPr fontId="3"/>
  </si>
  <si>
    <t>(p)</t>
  </si>
  <si>
    <t>特別支援学校に係る学校教育施設等整備事業（補強事業分）に充てた地方債</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ホキョウ</t>
    </rPh>
    <rPh sb="23" eb="25">
      <t>ジギョウ</t>
    </rPh>
    <rPh sb="25" eb="26">
      <t>ブン</t>
    </rPh>
    <rPh sb="28" eb="29">
      <t>ア</t>
    </rPh>
    <rPh sb="31" eb="34">
      <t>チホウサイ</t>
    </rPh>
    <phoneticPr fontId="3"/>
  </si>
  <si>
    <t>(q)</t>
  </si>
  <si>
    <t>特別支援学校に係る学校教育施設等整備事業（防災機能強化事業分）に</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ボウサイ</t>
    </rPh>
    <rPh sb="23" eb="25">
      <t>キノウ</t>
    </rPh>
    <rPh sb="25" eb="27">
      <t>キョウカ</t>
    </rPh>
    <rPh sb="27" eb="29">
      <t>ジギョウ</t>
    </rPh>
    <rPh sb="29" eb="30">
      <t>ブン</t>
    </rPh>
    <phoneticPr fontId="3"/>
  </si>
  <si>
    <t>充てた地方債</t>
    <rPh sb="3" eb="6">
      <t>チホウサイ</t>
    </rPh>
    <phoneticPr fontId="5"/>
  </si>
  <si>
    <t>(r)</t>
  </si>
  <si>
    <t>特別支援学校に係る学校教育施設等整備事業（情報通信ネットワーク</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ジョウホウ</t>
    </rPh>
    <rPh sb="23" eb="25">
      <t>ツウシン</t>
    </rPh>
    <phoneticPr fontId="3"/>
  </si>
  <si>
    <t>整備事業分）に充てた地方債</t>
    <rPh sb="7" eb="8">
      <t>ア</t>
    </rPh>
    <rPh sb="10" eb="13">
      <t>チホウサイ</t>
    </rPh>
    <phoneticPr fontId="3"/>
  </si>
  <si>
    <t>並行在来線補助金事業に充てた地方債（JRからの譲渡資産分）</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phoneticPr fontId="5"/>
  </si>
  <si>
    <t>並行在来線補助金事業に充てた地方債（新たな設備投資分）</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phoneticPr fontId="5"/>
  </si>
  <si>
    <t>(u)</t>
  </si>
  <si>
    <t>地域鉄道補助事業に充てた地方債</t>
    <rPh sb="0" eb="2">
      <t>チイキ</t>
    </rPh>
    <rPh sb="2" eb="4">
      <t>テツドウ</t>
    </rPh>
    <rPh sb="4" eb="6">
      <t>ホジョ</t>
    </rPh>
    <rPh sb="6" eb="8">
      <t>ジギョウ</t>
    </rPh>
    <rPh sb="9" eb="10">
      <t>ア</t>
    </rPh>
    <rPh sb="12" eb="15">
      <t>チホウサイ</t>
    </rPh>
    <phoneticPr fontId="5"/>
  </si>
  <si>
    <t>(v)</t>
  </si>
  <si>
    <t>地域公共交通再構築事業（鉄道事業再構築事業）補助金事業に</t>
    <rPh sb="0" eb="2">
      <t>チイキ</t>
    </rPh>
    <rPh sb="2" eb="4">
      <t>コウキョウ</t>
    </rPh>
    <rPh sb="4" eb="6">
      <t>コウツウ</t>
    </rPh>
    <rPh sb="6" eb="7">
      <t>サイ</t>
    </rPh>
    <rPh sb="7" eb="9">
      <t>コウチク</t>
    </rPh>
    <rPh sb="9" eb="11">
      <t>ジギョウ</t>
    </rPh>
    <rPh sb="12" eb="14">
      <t>テツドウ</t>
    </rPh>
    <rPh sb="14" eb="16">
      <t>ジギョウ</t>
    </rPh>
    <rPh sb="16" eb="17">
      <t>サイ</t>
    </rPh>
    <rPh sb="17" eb="19">
      <t>コウチク</t>
    </rPh>
    <rPh sb="19" eb="21">
      <t>ジギョウ</t>
    </rPh>
    <rPh sb="22" eb="25">
      <t>ホジョキン</t>
    </rPh>
    <rPh sb="25" eb="27">
      <t>ジギョウ</t>
    </rPh>
    <phoneticPr fontId="3"/>
  </si>
  <si>
    <t>充てた地方債</t>
    <phoneticPr fontId="3"/>
  </si>
  <si>
    <t>24</t>
    <phoneticPr fontId="3"/>
  </si>
  <si>
    <t>産炭地域開発就労事業等に係る</t>
    <rPh sb="0" eb="2">
      <t>サンタン</t>
    </rPh>
    <rPh sb="2" eb="4">
      <t>チイキ</t>
    </rPh>
    <rPh sb="4" eb="6">
      <t>カイハツ</t>
    </rPh>
    <rPh sb="6" eb="8">
      <t>シュウロウ</t>
    </rPh>
    <rPh sb="8" eb="10">
      <t>ジギョウ</t>
    </rPh>
    <rPh sb="10" eb="11">
      <t>トウ</t>
    </rPh>
    <rPh sb="12" eb="13">
      <t>カカ</t>
    </rPh>
    <phoneticPr fontId="5"/>
  </si>
  <si>
    <t>25</t>
    <phoneticPr fontId="3"/>
  </si>
  <si>
    <t>自然災害防止事業債に係る</t>
    <rPh sb="0" eb="2">
      <t>シゼン</t>
    </rPh>
    <rPh sb="2" eb="4">
      <t>サイガイ</t>
    </rPh>
    <rPh sb="4" eb="6">
      <t>ボウシ</t>
    </rPh>
    <rPh sb="6" eb="9">
      <t>ジギョウサイ</t>
    </rPh>
    <rPh sb="10" eb="11">
      <t>カカ</t>
    </rPh>
    <phoneticPr fontId="5"/>
  </si>
  <si>
    <t>財政力補正係数</t>
    <rPh sb="0" eb="2">
      <t>ザイセイ</t>
    </rPh>
    <rPh sb="2" eb="3">
      <t>リョク</t>
    </rPh>
    <rPh sb="3" eb="5">
      <t>ホセイ</t>
    </rPh>
    <rPh sb="5" eb="7">
      <t>ケイスウ</t>
    </rPh>
    <phoneticPr fontId="5"/>
  </si>
  <si>
    <t>附表１の(⑧)</t>
    <phoneticPr fontId="5"/>
  </si>
  <si>
    <t>(a)～(y)</t>
    <phoneticPr fontId="5"/>
  </si>
  <si>
    <t>その他の土木費合計</t>
    <rPh sb="2" eb="3">
      <t>タ</t>
    </rPh>
    <rPh sb="4" eb="6">
      <t>ドボク</t>
    </rPh>
    <rPh sb="6" eb="7">
      <t>ヒ</t>
    </rPh>
    <rPh sb="7" eb="9">
      <t>ゴウケイ</t>
    </rPh>
    <phoneticPr fontId="5"/>
  </si>
  <si>
    <t>義務教育施設整備事業債（用地分）</t>
    <rPh sb="0" eb="2">
      <t>ギム</t>
    </rPh>
    <rPh sb="2" eb="4">
      <t>キョウイク</t>
    </rPh>
    <rPh sb="4" eb="6">
      <t>シセツ</t>
    </rPh>
    <rPh sb="6" eb="8">
      <t>セイビ</t>
    </rPh>
    <rPh sb="8" eb="11">
      <t>ジギョウサイ</t>
    </rPh>
    <rPh sb="12" eb="14">
      <t>ヨウチ</t>
    </rPh>
    <rPh sb="14" eb="15">
      <t>ブン</t>
    </rPh>
    <phoneticPr fontId="5"/>
  </si>
  <si>
    <t>　</t>
    <phoneticPr fontId="3"/>
  </si>
  <si>
    <t>独立行政法人都市再生機構等の立替施行に係る立替金償還額</t>
    <rPh sb="0" eb="2">
      <t>ドクリツ</t>
    </rPh>
    <rPh sb="2" eb="4">
      <t>ギョウセイ</t>
    </rPh>
    <rPh sb="4" eb="6">
      <t>ホウジン</t>
    </rPh>
    <rPh sb="6" eb="8">
      <t>トシ</t>
    </rPh>
    <rPh sb="8" eb="10">
      <t>サイセイ</t>
    </rPh>
    <rPh sb="10" eb="12">
      <t>キコウ</t>
    </rPh>
    <rPh sb="12" eb="13">
      <t>トウ</t>
    </rPh>
    <rPh sb="14" eb="16">
      <t>タテカ</t>
    </rPh>
    <rPh sb="16" eb="18">
      <t>セコウ</t>
    </rPh>
    <rPh sb="19" eb="20">
      <t>カカ</t>
    </rPh>
    <rPh sb="21" eb="24">
      <t>タテカエキン</t>
    </rPh>
    <rPh sb="24" eb="26">
      <t>ショウカン</t>
    </rPh>
    <rPh sb="26" eb="27">
      <t>ガク</t>
    </rPh>
    <phoneticPr fontId="5"/>
  </si>
  <si>
    <t>義務教育施設整備事業債</t>
    <rPh sb="0" eb="2">
      <t>ギム</t>
    </rPh>
    <rPh sb="2" eb="4">
      <t>キョウイク</t>
    </rPh>
    <rPh sb="4" eb="6">
      <t>シセツ</t>
    </rPh>
    <rPh sb="6" eb="8">
      <t>セイビ</t>
    </rPh>
    <rPh sb="8" eb="11">
      <t>ジギョウサイ</t>
    </rPh>
    <phoneticPr fontId="5"/>
  </si>
  <si>
    <t>学校教育施設等整備事業債（義務教育施設整備事業債）</t>
    <rPh sb="0" eb="2">
      <t>ガッコウ</t>
    </rPh>
    <rPh sb="2" eb="4">
      <t>キョウイク</t>
    </rPh>
    <rPh sb="4" eb="6">
      <t>シセツ</t>
    </rPh>
    <rPh sb="6" eb="7">
      <t>トウ</t>
    </rPh>
    <rPh sb="7" eb="9">
      <t>セイビ</t>
    </rPh>
    <rPh sb="9" eb="12">
      <t>ジギョウサイ</t>
    </rPh>
    <rPh sb="13" eb="15">
      <t>ギム</t>
    </rPh>
    <rPh sb="15" eb="17">
      <t>キョウイク</t>
    </rPh>
    <rPh sb="17" eb="19">
      <t>シセツ</t>
    </rPh>
    <rPh sb="19" eb="21">
      <t>セイビ</t>
    </rPh>
    <rPh sb="21" eb="24">
      <t>ジギョウサイ</t>
    </rPh>
    <phoneticPr fontId="5"/>
  </si>
  <si>
    <t>建物分</t>
    <rPh sb="0" eb="2">
      <t>タテモノ</t>
    </rPh>
    <rPh sb="2" eb="3">
      <t>ブン</t>
    </rPh>
    <phoneticPr fontId="5"/>
  </si>
  <si>
    <t>(ｴ)</t>
    <phoneticPr fontId="3"/>
  </si>
  <si>
    <t>大規模改造分</t>
    <rPh sb="0" eb="3">
      <t>ダイキボ</t>
    </rPh>
    <rPh sb="3" eb="5">
      <t>カイゾウ</t>
    </rPh>
    <rPh sb="5" eb="6">
      <t>ブン</t>
    </rPh>
    <phoneticPr fontId="5"/>
  </si>
  <si>
    <t>学校プール分</t>
    <rPh sb="0" eb="2">
      <t>ガッコウ</t>
    </rPh>
    <rPh sb="5" eb="6">
      <t>ブン</t>
    </rPh>
    <phoneticPr fontId="5"/>
  </si>
  <si>
    <t>学校給食施設分</t>
    <rPh sb="0" eb="2">
      <t>ガッコウ</t>
    </rPh>
    <rPh sb="2" eb="4">
      <t>キュウショク</t>
    </rPh>
    <rPh sb="4" eb="6">
      <t>シセツ</t>
    </rPh>
    <rPh sb="6" eb="7">
      <t>ブン</t>
    </rPh>
    <phoneticPr fontId="5"/>
  </si>
  <si>
    <t>施設整備事業債（一般財源化分）</t>
    <rPh sb="0" eb="2">
      <t>シセツ</t>
    </rPh>
    <rPh sb="2" eb="4">
      <t>セイビ</t>
    </rPh>
    <rPh sb="4" eb="7">
      <t>ジギョウサイ</t>
    </rPh>
    <rPh sb="8" eb="10">
      <t>イッパン</t>
    </rPh>
    <rPh sb="10" eb="14">
      <t>ザイゲンカブン</t>
    </rPh>
    <phoneticPr fontId="5"/>
  </si>
  <si>
    <t>施設整備事業債</t>
    <rPh sb="0" eb="2">
      <t>シセツ</t>
    </rPh>
    <rPh sb="2" eb="4">
      <t>セイビ</t>
    </rPh>
    <rPh sb="4" eb="7">
      <t>ジギョウサイ</t>
    </rPh>
    <phoneticPr fontId="5"/>
  </si>
  <si>
    <t>(一般財源化分)</t>
    <rPh sb="1" eb="3">
      <t>イッパン</t>
    </rPh>
    <rPh sb="3" eb="5">
      <t>ザイゲン</t>
    </rPh>
    <rPh sb="5" eb="6">
      <t>カ</t>
    </rPh>
    <rPh sb="6" eb="7">
      <t>ブン</t>
    </rPh>
    <phoneticPr fontId="5"/>
  </si>
  <si>
    <t>公共施設等地上デジタル</t>
    <rPh sb="0" eb="2">
      <t>コウキョウ</t>
    </rPh>
    <rPh sb="2" eb="4">
      <t>シセツ</t>
    </rPh>
    <rPh sb="4" eb="5">
      <t>トウ</t>
    </rPh>
    <rPh sb="5" eb="7">
      <t>チジョウ</t>
    </rPh>
    <phoneticPr fontId="5"/>
  </si>
  <si>
    <t>放送移行対策事業分</t>
    <rPh sb="0" eb="2">
      <t>ホウソウ</t>
    </rPh>
    <rPh sb="2" eb="4">
      <t>イコウ</t>
    </rPh>
    <rPh sb="4" eb="6">
      <t>タイサク</t>
    </rPh>
    <rPh sb="6" eb="9">
      <t>ジギョウブン</t>
    </rPh>
    <phoneticPr fontId="3"/>
  </si>
  <si>
    <t>(ｱﾔ)</t>
  </si>
  <si>
    <t>(ｱﾕ)</t>
  </si>
  <si>
    <t>(ｱﾖ)</t>
  </si>
  <si>
    <t>(ｱﾗ)</t>
  </si>
  <si>
    <t>(ｱﾘ)</t>
  </si>
  <si>
    <t>(ｱﾙ)</t>
  </si>
  <si>
    <t>(ｱﾚ)</t>
  </si>
  <si>
    <t>(ｱﾛ)</t>
  </si>
  <si>
    <t>(ｱﾜ)</t>
  </si>
  <si>
    <t>(ｱﾝ)</t>
  </si>
  <si>
    <t>(ｲｱ)</t>
  </si>
  <si>
    <t>(ｲｲ)</t>
  </si>
  <si>
    <t>(ｲｳ)</t>
  </si>
  <si>
    <t>(ｲｴ)</t>
  </si>
  <si>
    <t>(ｲｵ)</t>
  </si>
  <si>
    <t>(ｲｶ)</t>
  </si>
  <si>
    <t>(ｲｷ)</t>
  </si>
  <si>
    <t>(ｲｸ)</t>
  </si>
  <si>
    <t>(ｲｹ)</t>
  </si>
  <si>
    <t>(ｲｺ)</t>
  </si>
  <si>
    <t>(ｲｻ)</t>
  </si>
  <si>
    <t>(ｲｼ)</t>
  </si>
  <si>
    <t>(ｲｽ)</t>
  </si>
  <si>
    <t>(ｲｾ)</t>
  </si>
  <si>
    <t>(ｲｿ)</t>
  </si>
  <si>
    <t>(ｲﾀ)</t>
  </si>
  <si>
    <t>(ｲﾁ)</t>
  </si>
  <si>
    <t>(ｲﾂ)</t>
  </si>
  <si>
    <t>(ｲﾃ)</t>
  </si>
  <si>
    <t>(ｲﾄ)</t>
  </si>
  <si>
    <t>(ｲﾅ)</t>
  </si>
  <si>
    <t>(ｲﾆ)</t>
  </si>
  <si>
    <t>(ｲﾇ)</t>
  </si>
  <si>
    <t>(ｲﾈ)</t>
  </si>
  <si>
    <t>(ｲﾉ)</t>
  </si>
  <si>
    <t>(ｲﾊ)</t>
  </si>
  <si>
    <t>(ｲﾋ)</t>
  </si>
  <si>
    <t>(ｲﾌ)</t>
  </si>
  <si>
    <t>(ｲﾍ)</t>
  </si>
  <si>
    <t>(ｲﾎ)</t>
  </si>
  <si>
    <t>(ｲﾏ)</t>
  </si>
  <si>
    <t>(ｲﾐ)</t>
  </si>
  <si>
    <t>(ｲﾑ)</t>
  </si>
  <si>
    <t>大規模改造</t>
    <rPh sb="0" eb="3">
      <t>ダイキボ</t>
    </rPh>
    <rPh sb="3" eb="5">
      <t>カイゾウ</t>
    </rPh>
    <phoneticPr fontId="5"/>
  </si>
  <si>
    <t>(ｲﾒ)</t>
  </si>
  <si>
    <t>（単独）分</t>
    <rPh sb="1" eb="3">
      <t>タンドク</t>
    </rPh>
    <rPh sb="4" eb="5">
      <t>ブン</t>
    </rPh>
    <phoneticPr fontId="3"/>
  </si>
  <si>
    <t>(ｲﾓ)</t>
  </si>
  <si>
    <t>(ｲﾔ)</t>
  </si>
  <si>
    <t>（補助）分</t>
    <rPh sb="1" eb="3">
      <t>ホジョ</t>
    </rPh>
    <rPh sb="4" eb="5">
      <t>ブン</t>
    </rPh>
    <phoneticPr fontId="3"/>
  </si>
  <si>
    <t>(ｲﾕ)</t>
  </si>
  <si>
    <t>(ｲﾖ)</t>
  </si>
  <si>
    <t>(ｲﾗ)</t>
  </si>
  <si>
    <t>(ｲﾘ)</t>
  </si>
  <si>
    <t>(ｲﾙ)</t>
  </si>
  <si>
    <t>(ｲﾚ)</t>
  </si>
  <si>
    <t>(ｲﾛ)</t>
  </si>
  <si>
    <t>補強事業分</t>
    <rPh sb="0" eb="2">
      <t>ホキョウ</t>
    </rPh>
    <rPh sb="2" eb="4">
      <t>ジギョウ</t>
    </rPh>
    <rPh sb="4" eb="5">
      <t>ブン</t>
    </rPh>
    <phoneticPr fontId="5"/>
  </si>
  <si>
    <t>(ｲﾜ)</t>
  </si>
  <si>
    <t>(ｲﾝ)</t>
  </si>
  <si>
    <t>防災機能強化</t>
    <rPh sb="0" eb="2">
      <t>ボウサイ</t>
    </rPh>
    <rPh sb="2" eb="4">
      <t>キノウ</t>
    </rPh>
    <rPh sb="4" eb="6">
      <t>キョウカ</t>
    </rPh>
    <phoneticPr fontId="5"/>
  </si>
  <si>
    <t>(ｳｱ)</t>
  </si>
  <si>
    <t>事業分</t>
    <rPh sb="0" eb="2">
      <t>ジギョウ</t>
    </rPh>
    <rPh sb="2" eb="3">
      <t>ブン</t>
    </rPh>
    <phoneticPr fontId="3"/>
  </si>
  <si>
    <t>(ｳｲ)</t>
  </si>
  <si>
    <t>(ｳｳ)</t>
  </si>
  <si>
    <t>(ｳｴ)</t>
  </si>
  <si>
    <t>(ｳｵ)</t>
  </si>
  <si>
    <t>(ｳｶ)</t>
  </si>
  <si>
    <t>(ｳｷ)</t>
  </si>
  <si>
    <t>(ｳｸ)</t>
  </si>
  <si>
    <t>(ｳｹ)</t>
  </si>
  <si>
    <t>(ｳｺ)</t>
  </si>
  <si>
    <t>(ｳｻ)</t>
  </si>
  <si>
    <t>(ｳｼ)</t>
  </si>
  <si>
    <t>(ｳｽ)</t>
  </si>
  <si>
    <t>(ｳｾ)</t>
  </si>
  <si>
    <t>(ｳｿ)</t>
  </si>
  <si>
    <t>(ｳﾀ)</t>
  </si>
  <si>
    <t>(ｳﾁ)</t>
  </si>
  <si>
    <t>(ｳﾂ)</t>
  </si>
  <si>
    <t>(ｳﾃ)</t>
  </si>
  <si>
    <t>(ｳﾄ)</t>
  </si>
  <si>
    <t>(ｳﾅ)</t>
  </si>
  <si>
    <t>(ｳﾆ)</t>
  </si>
  <si>
    <t>情報通信</t>
    <phoneticPr fontId="3"/>
  </si>
  <si>
    <t>(ｳﾇ)</t>
  </si>
  <si>
    <t>ネットワーク分</t>
    <phoneticPr fontId="3"/>
  </si>
  <si>
    <t>(ｳﾈ)</t>
  </si>
  <si>
    <t>(ｳﾉ)</t>
  </si>
  <si>
    <t>(ｳﾊ)</t>
  </si>
  <si>
    <t>(ｳﾋ)</t>
  </si>
  <si>
    <t>(ｳﾌ)</t>
  </si>
  <si>
    <t>(ｳﾍ)</t>
  </si>
  <si>
    <t>（補助・障害以外）分</t>
    <rPh sb="1" eb="3">
      <t>ホジョ</t>
    </rPh>
    <rPh sb="4" eb="6">
      <t>ショウガイ</t>
    </rPh>
    <rPh sb="6" eb="8">
      <t>イガイ</t>
    </rPh>
    <rPh sb="9" eb="10">
      <t>ブン</t>
    </rPh>
    <phoneticPr fontId="3"/>
  </si>
  <si>
    <t>(ｳﾎ)</t>
  </si>
  <si>
    <t>市場公募都市</t>
  </si>
  <si>
    <t>(ｳﾏ)</t>
  </si>
  <si>
    <t>（補助・障害）分</t>
    <rPh sb="1" eb="3">
      <t>ホジョ</t>
    </rPh>
    <rPh sb="4" eb="6">
      <t>ショウガイ</t>
    </rPh>
    <rPh sb="7" eb="8">
      <t>ブン</t>
    </rPh>
    <phoneticPr fontId="3"/>
  </si>
  <si>
    <t>その他の市町村</t>
  </si>
  <si>
    <t>(ｳﾐ)</t>
  </si>
  <si>
    <t>(ｳﾑ)</t>
  </si>
  <si>
    <t>(ｳﾒ)</t>
  </si>
  <si>
    <t>(ｳﾓ)</t>
  </si>
  <si>
    <t>(ｳﾔ)</t>
  </si>
  <si>
    <t>(ｳﾕ)</t>
  </si>
  <si>
    <t>(ｳﾖ)</t>
    <phoneticPr fontId="3"/>
  </si>
  <si>
    <t>(ｳﾗ)</t>
    <phoneticPr fontId="3"/>
  </si>
  <si>
    <t>(ｳﾘ)</t>
    <phoneticPr fontId="3"/>
  </si>
  <si>
    <t>(ｳﾙ)</t>
    <phoneticPr fontId="3"/>
  </si>
  <si>
    <t>(ｳﾚ)</t>
    <phoneticPr fontId="3"/>
  </si>
  <si>
    <t>(ｳﾛ)</t>
    <phoneticPr fontId="3"/>
  </si>
  <si>
    <t>(ｳﾜ)</t>
    <phoneticPr fontId="3"/>
  </si>
  <si>
    <t>(ｳﾝ)</t>
    <phoneticPr fontId="3"/>
  </si>
  <si>
    <t>(ｴｱ)</t>
    <phoneticPr fontId="3"/>
  </si>
  <si>
    <t>(ｴｲ)</t>
    <phoneticPr fontId="3"/>
  </si>
  <si>
    <t>(ｴｳ)</t>
    <phoneticPr fontId="3"/>
  </si>
  <si>
    <t>(ｴｴ)</t>
  </si>
  <si>
    <t>(ｴｵ)</t>
  </si>
  <si>
    <t>(ｴｶ)</t>
  </si>
  <si>
    <t>(ｴｷ)</t>
  </si>
  <si>
    <t>(ｴｸ)</t>
  </si>
  <si>
    <t>（補助・障害・防犯以外）分</t>
    <rPh sb="1" eb="3">
      <t>ホジョ</t>
    </rPh>
    <rPh sb="4" eb="6">
      <t>ショウガイ</t>
    </rPh>
    <rPh sb="7" eb="9">
      <t>ボウハン</t>
    </rPh>
    <rPh sb="9" eb="11">
      <t>イガイ</t>
    </rPh>
    <rPh sb="12" eb="13">
      <t>ブン</t>
    </rPh>
    <phoneticPr fontId="3"/>
  </si>
  <si>
    <t>(ｴｹ)</t>
  </si>
  <si>
    <t>(ｴｺ)</t>
  </si>
  <si>
    <t>(ｴｻ)</t>
  </si>
  <si>
    <t>(ｴｼ)</t>
  </si>
  <si>
    <t>（補助・防犯）分</t>
    <rPh sb="1" eb="3">
      <t>ホジョ</t>
    </rPh>
    <rPh sb="4" eb="6">
      <t>ボウハン</t>
    </rPh>
    <rPh sb="7" eb="8">
      <t>ブン</t>
    </rPh>
    <phoneticPr fontId="3"/>
  </si>
  <si>
    <t>(ｴｽ)</t>
  </si>
  <si>
    <t>(ｴｿ)</t>
  </si>
  <si>
    <t>(ｴﾀ)</t>
  </si>
  <si>
    <t>(ｴﾁ)</t>
    <phoneticPr fontId="3"/>
  </si>
  <si>
    <t>(ｴﾂ)</t>
    <phoneticPr fontId="3"/>
  </si>
  <si>
    <t>(Is値0.3以上)に充てた学校教育施設等整備事業債</t>
    <rPh sb="3" eb="4">
      <t>チ</t>
    </rPh>
    <rPh sb="7" eb="9">
      <t>イジョウ</t>
    </rPh>
    <rPh sb="14" eb="16">
      <t>ガッコウ</t>
    </rPh>
    <rPh sb="16" eb="18">
      <t>キョウイク</t>
    </rPh>
    <rPh sb="18" eb="20">
      <t>シセツ</t>
    </rPh>
    <rPh sb="20" eb="21">
      <t>トウ</t>
    </rPh>
    <rPh sb="21" eb="23">
      <t>セイビ</t>
    </rPh>
    <rPh sb="23" eb="25">
      <t>ジギョウ</t>
    </rPh>
    <rPh sb="25" eb="26">
      <t>サイ</t>
    </rPh>
    <phoneticPr fontId="5"/>
  </si>
  <si>
    <t>Is値0.3以上</t>
    <rPh sb="2" eb="3">
      <t>アタイ</t>
    </rPh>
    <rPh sb="6" eb="8">
      <t>イジョウ</t>
    </rPh>
    <phoneticPr fontId="3"/>
  </si>
  <si>
    <t>(ｿ)</t>
    <phoneticPr fontId="14"/>
  </si>
  <si>
    <t>(ﾀ)</t>
    <phoneticPr fontId="14"/>
  </si>
  <si>
    <t>(ﾁ)</t>
    <phoneticPr fontId="14"/>
  </si>
  <si>
    <t>(ﾂ)</t>
    <phoneticPr fontId="14"/>
  </si>
  <si>
    <t>(ﾃ)</t>
    <phoneticPr fontId="14"/>
  </si>
  <si>
    <t>(ﾄ)</t>
    <phoneticPr fontId="14"/>
  </si>
  <si>
    <t>(ﾅ)</t>
    <phoneticPr fontId="14"/>
  </si>
  <si>
    <t>(ﾆ)</t>
    <phoneticPr fontId="14"/>
  </si>
  <si>
    <t>(ﾇ)</t>
    <phoneticPr fontId="14"/>
  </si>
  <si>
    <t>(ﾈ)</t>
    <phoneticPr fontId="14"/>
  </si>
  <si>
    <t>(ﾉ)</t>
    <phoneticPr fontId="14"/>
  </si>
  <si>
    <t>(ﾊ)</t>
    <phoneticPr fontId="14"/>
  </si>
  <si>
    <t>(ﾋ)</t>
    <phoneticPr fontId="14"/>
  </si>
  <si>
    <t>(ﾌ)</t>
    <phoneticPr fontId="14"/>
  </si>
  <si>
    <t>(ﾍ)</t>
    <phoneticPr fontId="14"/>
  </si>
  <si>
    <t>(ﾎ)</t>
    <phoneticPr fontId="14"/>
  </si>
  <si>
    <t>(ﾏ)</t>
    <phoneticPr fontId="14"/>
  </si>
  <si>
    <t>(ﾐ)</t>
    <phoneticPr fontId="14"/>
  </si>
  <si>
    <t>(ﾑ)</t>
    <phoneticPr fontId="14"/>
  </si>
  <si>
    <t>(ﾒ)</t>
    <phoneticPr fontId="14"/>
  </si>
  <si>
    <t>(ﾓ)</t>
    <phoneticPr fontId="14"/>
  </si>
  <si>
    <t>(ﾔ)</t>
    <phoneticPr fontId="14"/>
  </si>
  <si>
    <t>(Is値0.3未満)に充てた学校教育施設等整備事業債</t>
    <rPh sb="7" eb="9">
      <t>ミマン</t>
    </rPh>
    <phoneticPr fontId="5"/>
  </si>
  <si>
    <t>Is値0.3未満</t>
    <rPh sb="2" eb="3">
      <t>アタイ</t>
    </rPh>
    <rPh sb="6" eb="8">
      <t>ミマン</t>
    </rPh>
    <phoneticPr fontId="3"/>
  </si>
  <si>
    <t>建築基準法施行令に基づく非構造部材の補強事業（特定天井分）に充てた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8">
      <t>ブン</t>
    </rPh>
    <rPh sb="30" eb="31">
      <t>ア</t>
    </rPh>
    <phoneticPr fontId="5"/>
  </si>
  <si>
    <t>学校教育施設等整備事業債</t>
    <phoneticPr fontId="5"/>
  </si>
  <si>
    <t>特定天井分</t>
    <rPh sb="0" eb="2">
      <t>トクテイ</t>
    </rPh>
    <rPh sb="2" eb="4">
      <t>テンジョウ</t>
    </rPh>
    <rPh sb="4" eb="5">
      <t>ブン</t>
    </rPh>
    <phoneticPr fontId="3"/>
  </si>
  <si>
    <t>建築基準法施行令に基づく非構造部材の補強事業（特定天井以外分）に充てた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9">
      <t>イガイ</t>
    </rPh>
    <rPh sb="29" eb="30">
      <t>ブン</t>
    </rPh>
    <rPh sb="32" eb="33">
      <t>ア</t>
    </rPh>
    <phoneticPr fontId="5"/>
  </si>
  <si>
    <t>特定天井以外分</t>
    <rPh sb="0" eb="2">
      <t>トクテイ</t>
    </rPh>
    <rPh sb="2" eb="4">
      <t>テンジョウ</t>
    </rPh>
    <rPh sb="4" eb="6">
      <t>イガイ</t>
    </rPh>
    <rPh sb="6" eb="7">
      <t>ブン</t>
    </rPh>
    <phoneticPr fontId="3"/>
  </si>
  <si>
    <t>(a)～(j)</t>
    <phoneticPr fontId="5"/>
  </si>
  <si>
    <t>小学校費合計</t>
    <rPh sb="0" eb="3">
      <t>ショウガッコウ</t>
    </rPh>
    <rPh sb="3" eb="4">
      <t>ヒ</t>
    </rPh>
    <rPh sb="4" eb="6">
      <t>ゴウケイ</t>
    </rPh>
    <phoneticPr fontId="5"/>
  </si>
  <si>
    <t>１</t>
  </si>
  <si>
    <t>２</t>
  </si>
  <si>
    <t>３</t>
  </si>
  <si>
    <t>(ﾍ)</t>
    <phoneticPr fontId="3"/>
  </si>
  <si>
    <t>武道場分</t>
    <rPh sb="0" eb="3">
      <t>ブドウジョウ</t>
    </rPh>
    <rPh sb="3" eb="4">
      <t>ブン</t>
    </rPh>
    <phoneticPr fontId="5"/>
  </si>
  <si>
    <t>(ｳﾖ)</t>
  </si>
  <si>
    <t>(ｳﾗ)</t>
  </si>
  <si>
    <t>(ｳﾘ)</t>
  </si>
  <si>
    <t>(ｳﾙ)</t>
  </si>
  <si>
    <t>(ｳﾚ)</t>
  </si>
  <si>
    <t>(ｳﾛ)</t>
  </si>
  <si>
    <t>(ｳﾜ)</t>
  </si>
  <si>
    <t>(ｳﾝ)</t>
  </si>
  <si>
    <t>(ｴｱ)</t>
  </si>
  <si>
    <t>(ｴｲ)</t>
  </si>
  <si>
    <t>(ｴｳ)</t>
  </si>
  <si>
    <t>(ｴｾ)</t>
  </si>
  <si>
    <t>(ｴﾁ)</t>
  </si>
  <si>
    <t>(ｴﾂ)</t>
  </si>
  <si>
    <t>(ｴﾃ)</t>
  </si>
  <si>
    <t>(ｴﾄ)</t>
  </si>
  <si>
    <t>(ｴﾅ)</t>
  </si>
  <si>
    <t>(ｴﾆ)</t>
  </si>
  <si>
    <t>(ｴﾇ)</t>
  </si>
  <si>
    <t>(ｴﾈ)</t>
  </si>
  <si>
    <t>(ｴﾉ)</t>
  </si>
  <si>
    <t>(ｴﾊ)</t>
  </si>
  <si>
    <t>(ｴﾋ)</t>
  </si>
  <si>
    <t>(ｴﾌ)</t>
  </si>
  <si>
    <t>(ｴﾍ)</t>
  </si>
  <si>
    <t>(ｴﾎ)</t>
  </si>
  <si>
    <t>(ｴﾏ)</t>
  </si>
  <si>
    <t>(ｴﾐ)</t>
  </si>
  <si>
    <t>(ｴﾑ)</t>
    <phoneticPr fontId="3"/>
  </si>
  <si>
    <t>(f)</t>
    <phoneticPr fontId="3"/>
  </si>
  <si>
    <t>(ﾏ)</t>
    <phoneticPr fontId="3"/>
  </si>
  <si>
    <t>(ﾐ)</t>
    <phoneticPr fontId="3"/>
  </si>
  <si>
    <t>(ｻ)</t>
    <phoneticPr fontId="14"/>
  </si>
  <si>
    <t>(ｼ)</t>
    <phoneticPr fontId="14"/>
  </si>
  <si>
    <t>(ｽ)</t>
    <phoneticPr fontId="14"/>
  </si>
  <si>
    <t>(ｾ)</t>
    <phoneticPr fontId="14"/>
  </si>
  <si>
    <t>中学校費合計</t>
    <rPh sb="0" eb="3">
      <t>チュウガッコウ</t>
    </rPh>
    <rPh sb="3" eb="4">
      <t>ヒ</t>
    </rPh>
    <rPh sb="4" eb="6">
      <t>ゴウケイ</t>
    </rPh>
    <phoneticPr fontId="5"/>
  </si>
  <si>
    <t>臨時高等学校整備事業債（大規模改造分）</t>
    <rPh sb="0" eb="2">
      <t>リンジ</t>
    </rPh>
    <rPh sb="2" eb="4">
      <t>コウトウ</t>
    </rPh>
    <rPh sb="4" eb="6">
      <t>ガッコウ</t>
    </rPh>
    <rPh sb="6" eb="8">
      <t>セイビ</t>
    </rPh>
    <rPh sb="8" eb="10">
      <t>ジギョウ</t>
    </rPh>
    <rPh sb="10" eb="11">
      <t>サイ</t>
    </rPh>
    <rPh sb="12" eb="15">
      <t>ダイキボ</t>
    </rPh>
    <rPh sb="15" eb="17">
      <t>カイゾウ</t>
    </rPh>
    <rPh sb="17" eb="18">
      <t>ブン</t>
    </rPh>
    <phoneticPr fontId="5"/>
  </si>
  <si>
    <t>(ｱ)</t>
    <phoneticPr fontId="3"/>
  </si>
  <si>
    <t>その他の市町村</t>
    <rPh sb="2" eb="3">
      <t>ホカ</t>
    </rPh>
    <rPh sb="4" eb="7">
      <t>シチョウソン</t>
    </rPh>
    <phoneticPr fontId="5"/>
  </si>
  <si>
    <t>３</t>
    <phoneticPr fontId="3"/>
  </si>
  <si>
    <t>学校教育施設等整備事業債</t>
    <phoneticPr fontId="3"/>
  </si>
  <si>
    <t>(a)+(b)+(c)</t>
    <phoneticPr fontId="5"/>
  </si>
  <si>
    <t>高等学校費合計</t>
    <rPh sb="0" eb="2">
      <t>コウトウ</t>
    </rPh>
    <rPh sb="2" eb="4">
      <t>ガッコウ</t>
    </rPh>
    <rPh sb="4" eb="5">
      <t>ヒ</t>
    </rPh>
    <rPh sb="5" eb="7">
      <t>ゴウケイ</t>
    </rPh>
    <phoneticPr fontId="5"/>
  </si>
  <si>
    <t>施設整備事業（一般財源化分）社会福祉施設等施設整備補助金・負担金</t>
    <rPh sb="0" eb="2">
      <t>シセツ</t>
    </rPh>
    <rPh sb="2" eb="4">
      <t>セイビ</t>
    </rPh>
    <rPh sb="4" eb="6">
      <t>ジギョウ</t>
    </rPh>
    <rPh sb="7" eb="9">
      <t>イッパン</t>
    </rPh>
    <rPh sb="9" eb="12">
      <t>ザイゲンカ</t>
    </rPh>
    <rPh sb="12" eb="13">
      <t>ブン</t>
    </rPh>
    <rPh sb="14" eb="16">
      <t>シャカイ</t>
    </rPh>
    <rPh sb="16" eb="18">
      <t>フクシ</t>
    </rPh>
    <rPh sb="18" eb="20">
      <t>シセツ</t>
    </rPh>
    <rPh sb="20" eb="21">
      <t>トウ</t>
    </rPh>
    <rPh sb="21" eb="23">
      <t>シセツ</t>
    </rPh>
    <rPh sb="23" eb="25">
      <t>セイビ</t>
    </rPh>
    <rPh sb="25" eb="28">
      <t>ホジョキン</t>
    </rPh>
    <rPh sb="29" eb="32">
      <t>フタンキン</t>
    </rPh>
    <phoneticPr fontId="5"/>
  </si>
  <si>
    <t>26年度</t>
    <rPh sb="2" eb="4">
      <t>ネンド</t>
    </rPh>
    <phoneticPr fontId="10"/>
  </si>
  <si>
    <t>①</t>
    <phoneticPr fontId="10"/>
  </si>
  <si>
    <t>市場公募都市</t>
    <rPh sb="0" eb="2">
      <t>シジョウ</t>
    </rPh>
    <rPh sb="2" eb="4">
      <t>コウボ</t>
    </rPh>
    <rPh sb="4" eb="6">
      <t>トシ</t>
    </rPh>
    <phoneticPr fontId="10"/>
  </si>
  <si>
    <t>*</t>
    <phoneticPr fontId="10"/>
  </si>
  <si>
    <t>=</t>
    <phoneticPr fontId="10"/>
  </si>
  <si>
    <t>(ﾁ)</t>
    <phoneticPr fontId="10"/>
  </si>
  <si>
    <t>②</t>
    <phoneticPr fontId="10"/>
  </si>
  <si>
    <t>その他の市町村</t>
    <rPh sb="2" eb="3">
      <t>タ</t>
    </rPh>
    <rPh sb="4" eb="7">
      <t>シチョウソン</t>
    </rPh>
    <phoneticPr fontId="10"/>
  </si>
  <si>
    <t>(ﾂ)</t>
    <phoneticPr fontId="10"/>
  </si>
  <si>
    <t>27年度</t>
    <rPh sb="2" eb="4">
      <t>ネンド</t>
    </rPh>
    <phoneticPr fontId="10"/>
  </si>
  <si>
    <t>(ﾃ)</t>
    <phoneticPr fontId="10"/>
  </si>
  <si>
    <t>(ﾄ)</t>
    <phoneticPr fontId="10"/>
  </si>
  <si>
    <t>28年度</t>
    <rPh sb="2" eb="4">
      <t>ネンド</t>
    </rPh>
    <phoneticPr fontId="10"/>
  </si>
  <si>
    <t>(ﾅ)</t>
    <phoneticPr fontId="10"/>
  </si>
  <si>
    <t>(ﾆ)</t>
    <phoneticPr fontId="10"/>
  </si>
  <si>
    <t>29年度</t>
    <rPh sb="2" eb="4">
      <t>ネンド</t>
    </rPh>
    <phoneticPr fontId="10"/>
  </si>
  <si>
    <t>(ﾇ)</t>
    <phoneticPr fontId="10"/>
  </si>
  <si>
    <t>(ﾈ)</t>
    <phoneticPr fontId="10"/>
  </si>
  <si>
    <t>30年度</t>
    <rPh sb="2" eb="4">
      <t>ネンド</t>
    </rPh>
    <phoneticPr fontId="10"/>
  </si>
  <si>
    <t>(ﾉ)</t>
    <phoneticPr fontId="10"/>
  </si>
  <si>
    <t>(ﾊ)</t>
    <phoneticPr fontId="10"/>
  </si>
  <si>
    <t>R元年度</t>
    <rPh sb="1" eb="4">
      <t>ガンネンド</t>
    </rPh>
    <phoneticPr fontId="10"/>
  </si>
  <si>
    <t>(ﾋ)</t>
    <phoneticPr fontId="10"/>
  </si>
  <si>
    <t>(ﾌ)</t>
    <phoneticPr fontId="10"/>
  </si>
  <si>
    <t>R2年度</t>
    <rPh sb="2" eb="4">
      <t>ネンド</t>
    </rPh>
    <phoneticPr fontId="10"/>
  </si>
  <si>
    <t>(ﾍ)</t>
    <phoneticPr fontId="10"/>
  </si>
  <si>
    <t>(ﾎ)</t>
    <phoneticPr fontId="10"/>
  </si>
  <si>
    <t>R3年度</t>
    <rPh sb="2" eb="4">
      <t>ネンド</t>
    </rPh>
    <phoneticPr fontId="10"/>
  </si>
  <si>
    <t>(ﾐ)</t>
    <phoneticPr fontId="10"/>
  </si>
  <si>
    <t>R4年度</t>
    <rPh sb="2" eb="4">
      <t>ネンド</t>
    </rPh>
    <phoneticPr fontId="10"/>
  </si>
  <si>
    <t>R5年度</t>
    <rPh sb="2" eb="4">
      <t>ネンド</t>
    </rPh>
    <phoneticPr fontId="10"/>
  </si>
  <si>
    <t>R6年度</t>
    <rPh sb="2" eb="4">
      <t>ネンド</t>
    </rPh>
    <phoneticPr fontId="10"/>
  </si>
  <si>
    <t>保健衛生費</t>
    <rPh sb="0" eb="2">
      <t>ホケン</t>
    </rPh>
    <rPh sb="2" eb="4">
      <t>エイセイ</t>
    </rPh>
    <rPh sb="4" eb="5">
      <t>ヒ</t>
    </rPh>
    <phoneticPr fontId="5"/>
  </si>
  <si>
    <t>一般会計出資債（11年度以前許可債）に係る令和６年度末地方債残高（高度浄水施設整備、老朽管更新、上水道未普及地域解消事業及び上水道災害・安全対策事業を含む。）</t>
    <rPh sb="0" eb="2">
      <t>イッパン</t>
    </rPh>
    <rPh sb="2" eb="4">
      <t>カイケイ</t>
    </rPh>
    <rPh sb="4" eb="6">
      <t>シュッシ</t>
    </rPh>
    <rPh sb="6" eb="7">
      <t>サイ</t>
    </rPh>
    <rPh sb="10" eb="12">
      <t>ネンド</t>
    </rPh>
    <rPh sb="12" eb="14">
      <t>イゼン</t>
    </rPh>
    <rPh sb="14" eb="16">
      <t>キョカ</t>
    </rPh>
    <rPh sb="16" eb="17">
      <t>サイ</t>
    </rPh>
    <rPh sb="19" eb="20">
      <t>カカ</t>
    </rPh>
    <rPh sb="21" eb="23">
      <t>レイワ</t>
    </rPh>
    <rPh sb="24" eb="27">
      <t>ネンドマツ</t>
    </rPh>
    <rPh sb="25" eb="26">
      <t>ガンネン</t>
    </rPh>
    <rPh sb="26" eb="27">
      <t>マツ</t>
    </rPh>
    <rPh sb="27" eb="30">
      <t>チホウサイ</t>
    </rPh>
    <rPh sb="30" eb="32">
      <t>ザンダカ</t>
    </rPh>
    <rPh sb="33" eb="35">
      <t>コウド</t>
    </rPh>
    <rPh sb="35" eb="37">
      <t>ジョウスイ</t>
    </rPh>
    <rPh sb="37" eb="39">
      <t>シセツ</t>
    </rPh>
    <rPh sb="39" eb="41">
      <t>セイビ</t>
    </rPh>
    <rPh sb="42" eb="44">
      <t>ロウキュウ</t>
    </rPh>
    <rPh sb="44" eb="45">
      <t>カン</t>
    </rPh>
    <rPh sb="45" eb="47">
      <t>コウシン</t>
    </rPh>
    <rPh sb="48" eb="51">
      <t>ジョウスイドウ</t>
    </rPh>
    <rPh sb="51" eb="54">
      <t>ミフキュウ</t>
    </rPh>
    <rPh sb="54" eb="56">
      <t>チイキ</t>
    </rPh>
    <rPh sb="56" eb="58">
      <t>カイショウ</t>
    </rPh>
    <rPh sb="58" eb="60">
      <t>ジギョウ</t>
    </rPh>
    <rPh sb="60" eb="61">
      <t>オヨ</t>
    </rPh>
    <rPh sb="62" eb="64">
      <t>ジョウスイ</t>
    </rPh>
    <rPh sb="64" eb="65">
      <t>ミチ</t>
    </rPh>
    <rPh sb="65" eb="67">
      <t>サイガイ</t>
    </rPh>
    <rPh sb="68" eb="70">
      <t>アンゼン</t>
    </rPh>
    <rPh sb="70" eb="72">
      <t>タイサク</t>
    </rPh>
    <rPh sb="72" eb="74">
      <t>ジギョウ</t>
    </rPh>
    <rPh sb="75" eb="76">
      <t>フク</t>
    </rPh>
    <phoneticPr fontId="5"/>
  </si>
  <si>
    <t>一般会計出資債（高度浄水分・老朽管更新分・上水道未普及解消事業分・上水道安全対策事業分</t>
    <rPh sb="35" eb="36">
      <t>ミチ</t>
    </rPh>
    <phoneticPr fontId="5"/>
  </si>
  <si>
    <t>を含む。）</t>
    <phoneticPr fontId="5"/>
  </si>
  <si>
    <t>令和元年度</t>
    <rPh sb="0" eb="2">
      <t>レイワ</t>
    </rPh>
    <rPh sb="2" eb="4">
      <t>ガンネン</t>
    </rPh>
    <rPh sb="3" eb="5">
      <t>ネンド</t>
    </rPh>
    <phoneticPr fontId="5"/>
  </si>
  <si>
    <t>（広域化推進事業分）</t>
    <rPh sb="1" eb="9">
      <t>コウイキカスイシンジギョウブン</t>
    </rPh>
    <phoneticPr fontId="3"/>
  </si>
  <si>
    <t>令和２年度</t>
    <rPh sb="0" eb="2">
      <t>レイワ</t>
    </rPh>
    <rPh sb="3" eb="5">
      <t>ネンド</t>
    </rPh>
    <rPh sb="4" eb="5">
      <t>ガンネン</t>
    </rPh>
    <phoneticPr fontId="5"/>
  </si>
  <si>
    <t>令和３年度</t>
    <rPh sb="0" eb="2">
      <t>レイワ</t>
    </rPh>
    <rPh sb="3" eb="5">
      <t>ネンド</t>
    </rPh>
    <rPh sb="4" eb="5">
      <t>ガンネン</t>
    </rPh>
    <phoneticPr fontId="5"/>
  </si>
  <si>
    <t>令和４年度</t>
    <rPh sb="0" eb="2">
      <t>レイワ</t>
    </rPh>
    <rPh sb="3" eb="5">
      <t>ネンド</t>
    </rPh>
    <rPh sb="4" eb="5">
      <t>ガンネン</t>
    </rPh>
    <phoneticPr fontId="5"/>
  </si>
  <si>
    <t>令和５年度</t>
    <rPh sb="0" eb="2">
      <t>レイワ</t>
    </rPh>
    <rPh sb="3" eb="5">
      <t>ネンド</t>
    </rPh>
    <rPh sb="4" eb="5">
      <t>ガンネン</t>
    </rPh>
    <phoneticPr fontId="5"/>
  </si>
  <si>
    <t>(ｱｴ)</t>
    <phoneticPr fontId="3"/>
  </si>
  <si>
    <t>(ｱｵ)</t>
    <phoneticPr fontId="3"/>
  </si>
  <si>
    <t>(ｱｶ)</t>
    <phoneticPr fontId="3"/>
  </si>
  <si>
    <t>(ｱｷ)</t>
    <phoneticPr fontId="3"/>
  </si>
  <si>
    <t>令和６年度</t>
    <rPh sb="0" eb="2">
      <t>レイワ</t>
    </rPh>
    <rPh sb="3" eb="5">
      <t>ネンド</t>
    </rPh>
    <rPh sb="4" eb="5">
      <t>ガンネン</t>
    </rPh>
    <phoneticPr fontId="5"/>
  </si>
  <si>
    <t>(ｱｸ)</t>
    <phoneticPr fontId="3"/>
  </si>
  <si>
    <t>(ｱｹ)</t>
    <phoneticPr fontId="3"/>
  </si>
  <si>
    <t>(ｱｺ)</t>
    <phoneticPr fontId="3"/>
  </si>
  <si>
    <t>(ｱｻ)</t>
    <phoneticPr fontId="3"/>
  </si>
  <si>
    <t>簡易水道事業債（統合水道分及び未普及解消緊急事業上乗せ分を含む）</t>
    <phoneticPr fontId="5"/>
  </si>
  <si>
    <t>簡易水道事業債（11年度以前許可債）に係る令和６年度末地方債残高（統合水道分及び未普及解消緊急事業を含み、未普及解消緊急事業上乗せ分を除く）</t>
    <rPh sb="50" eb="51">
      <t>フク</t>
    </rPh>
    <rPh sb="67" eb="68">
      <t>ノゾ</t>
    </rPh>
    <phoneticPr fontId="5"/>
  </si>
  <si>
    <t>簡易水道事業債（11年度以前許可債）に係る令和６年度末地方債残高（未普及解消緊急事業上乗せ分のみ）</t>
    <phoneticPr fontId="5"/>
  </si>
  <si>
    <t>簡易水道事業債（統合水道分、未普及解消緊急事業上乗せ分及び公営企業会計適用債を含む）</t>
    <rPh sb="27" eb="28">
      <t>オヨ</t>
    </rPh>
    <rPh sb="29" eb="31">
      <t>コウエイ</t>
    </rPh>
    <rPh sb="31" eb="33">
      <t>キギョウ</t>
    </rPh>
    <rPh sb="33" eb="35">
      <t>カイケイ</t>
    </rPh>
    <rPh sb="35" eb="37">
      <t>テキヨウ</t>
    </rPh>
    <rPh sb="37" eb="38">
      <t>サイ</t>
    </rPh>
    <phoneticPr fontId="5"/>
  </si>
  <si>
    <t>①統合水道分及び未普及解消緊急事業を含み、未普及解消緊急事業上乗せ分を除く</t>
    <phoneticPr fontId="5"/>
  </si>
  <si>
    <t>②未普及解消緊急事業上乗せ分のみ</t>
    <phoneticPr fontId="5"/>
  </si>
  <si>
    <t>病院事業債（災害拠点上乗せ分を含む）</t>
    <rPh sb="0" eb="2">
      <t>ビョウイン</t>
    </rPh>
    <rPh sb="2" eb="5">
      <t>ジギョウサイ</t>
    </rPh>
    <rPh sb="6" eb="8">
      <t>サイガイ</t>
    </rPh>
    <rPh sb="8" eb="10">
      <t>キョテン</t>
    </rPh>
    <rPh sb="10" eb="12">
      <t>ウワノ</t>
    </rPh>
    <rPh sb="13" eb="14">
      <t>ブン</t>
    </rPh>
    <rPh sb="15" eb="16">
      <t>フク</t>
    </rPh>
    <phoneticPr fontId="3"/>
  </si>
  <si>
    <t>同意等額</t>
    <rPh sb="0" eb="3">
      <t>ドウイトウ</t>
    </rPh>
    <rPh sb="3" eb="4">
      <t>ガク</t>
    </rPh>
    <phoneticPr fontId="5"/>
  </si>
  <si>
    <t>(</t>
    <phoneticPr fontId="16"/>
  </si>
  <si>
    <t>)</t>
    <phoneticPr fontId="16"/>
  </si>
  <si>
    <t>医療施設</t>
    <rPh sb="0" eb="2">
      <t>イリョウ</t>
    </rPh>
    <rPh sb="2" eb="4">
      <t>シセツ</t>
    </rPh>
    <phoneticPr fontId="5"/>
  </si>
  <si>
    <t>基本設計等着手
（～Ｈ１３年度）</t>
    <rPh sb="0" eb="2">
      <t>キホン</t>
    </rPh>
    <rPh sb="2" eb="4">
      <t>セッケイ</t>
    </rPh>
    <rPh sb="4" eb="5">
      <t>トウ</t>
    </rPh>
    <rPh sb="5" eb="7">
      <t>チャクシュ</t>
    </rPh>
    <rPh sb="13" eb="15">
      <t>ネンド</t>
    </rPh>
    <phoneticPr fontId="5"/>
  </si>
  <si>
    <t>病院事業建設費等</t>
    <rPh sb="0" eb="2">
      <t>ビョウイン</t>
    </rPh>
    <rPh sb="2" eb="4">
      <t>ジギョウ</t>
    </rPh>
    <rPh sb="4" eb="7">
      <t>ケンセツヒ</t>
    </rPh>
    <rPh sb="7" eb="8">
      <t>トウ</t>
    </rPh>
    <phoneticPr fontId="3"/>
  </si>
  <si>
    <t>ｱ</t>
    <phoneticPr fontId="16"/>
  </si>
  <si>
    <t>災害拠点病院上乗せ</t>
    <rPh sb="0" eb="2">
      <t>サイガイ</t>
    </rPh>
    <rPh sb="2" eb="4">
      <t>キョテン</t>
    </rPh>
    <rPh sb="4" eb="6">
      <t>ビョウイン</t>
    </rPh>
    <rPh sb="6" eb="8">
      <t>ウワノ</t>
    </rPh>
    <phoneticPr fontId="3"/>
  </si>
  <si>
    <t>ｲ</t>
    <phoneticPr fontId="16"/>
  </si>
  <si>
    <t>基本設計等着手
（Ｈ１４年度）</t>
    <rPh sb="0" eb="2">
      <t>キホン</t>
    </rPh>
    <rPh sb="2" eb="4">
      <t>セッケイ</t>
    </rPh>
    <rPh sb="4" eb="5">
      <t>トウ</t>
    </rPh>
    <rPh sb="5" eb="7">
      <t>チャクシュ</t>
    </rPh>
    <rPh sb="12" eb="14">
      <t>ネンド</t>
    </rPh>
    <phoneticPr fontId="5"/>
  </si>
  <si>
    <t>ｳ</t>
    <phoneticPr fontId="16"/>
  </si>
  <si>
    <t>ｴ</t>
    <phoneticPr fontId="16"/>
  </si>
  <si>
    <t>基本設計等着手
（通常分）</t>
    <rPh sb="0" eb="2">
      <t>キホン</t>
    </rPh>
    <rPh sb="2" eb="4">
      <t>セッケイ</t>
    </rPh>
    <rPh sb="4" eb="5">
      <t>トウ</t>
    </rPh>
    <rPh sb="5" eb="7">
      <t>チャクシュ</t>
    </rPh>
    <rPh sb="9" eb="11">
      <t>ツウジョウ</t>
    </rPh>
    <rPh sb="11" eb="12">
      <t>ブン</t>
    </rPh>
    <phoneticPr fontId="5"/>
  </si>
  <si>
    <t>ｵ</t>
    <phoneticPr fontId="16"/>
  </si>
  <si>
    <t>ｶ</t>
    <phoneticPr fontId="16"/>
  </si>
  <si>
    <t>ｷ</t>
    <phoneticPr fontId="16"/>
  </si>
  <si>
    <t>ｸ</t>
    <phoneticPr fontId="16"/>
  </si>
  <si>
    <t>ｹ</t>
    <phoneticPr fontId="16"/>
  </si>
  <si>
    <t>ｺ</t>
    <phoneticPr fontId="16"/>
  </si>
  <si>
    <t>ｻ</t>
    <phoneticPr fontId="16"/>
  </si>
  <si>
    <t>ｼ</t>
    <phoneticPr fontId="16"/>
  </si>
  <si>
    <r>
      <t xml:space="preserve">17年度
</t>
    </r>
    <r>
      <rPr>
        <sz val="6"/>
        <rFont val="ＭＳ ゴシック"/>
        <family val="3"/>
        <charset val="128"/>
      </rPr>
      <t>（市場公募団体）</t>
    </r>
    <rPh sb="2" eb="4">
      <t>ネンド</t>
    </rPh>
    <rPh sb="6" eb="8">
      <t>シジョウ</t>
    </rPh>
    <rPh sb="8" eb="10">
      <t>コウボ</t>
    </rPh>
    <rPh sb="10" eb="12">
      <t>ダンタイ</t>
    </rPh>
    <phoneticPr fontId="5"/>
  </si>
  <si>
    <t>ｽ</t>
    <phoneticPr fontId="16"/>
  </si>
  <si>
    <t>ｾ</t>
    <phoneticPr fontId="16"/>
  </si>
  <si>
    <t>ｿ</t>
    <phoneticPr fontId="16"/>
  </si>
  <si>
    <t>ﾀ</t>
    <phoneticPr fontId="16"/>
  </si>
  <si>
    <t>ﾁ</t>
    <phoneticPr fontId="16"/>
  </si>
  <si>
    <t>ﾂ</t>
    <phoneticPr fontId="16"/>
  </si>
  <si>
    <r>
      <t xml:space="preserve">17年度
</t>
    </r>
    <r>
      <rPr>
        <sz val="6"/>
        <rFont val="ＭＳ ゴシック"/>
        <family val="3"/>
        <charset val="128"/>
      </rPr>
      <t>（その他の市町村）</t>
    </r>
    <rPh sb="2" eb="4">
      <t>ネンド</t>
    </rPh>
    <rPh sb="8" eb="9">
      <t>タ</t>
    </rPh>
    <rPh sb="10" eb="13">
      <t>シチョウソン</t>
    </rPh>
    <phoneticPr fontId="5"/>
  </si>
  <si>
    <t>ﾃ</t>
    <phoneticPr fontId="16"/>
  </si>
  <si>
    <t>ﾄ</t>
    <phoneticPr fontId="16"/>
  </si>
  <si>
    <t>ﾅ</t>
    <phoneticPr fontId="16"/>
  </si>
  <si>
    <t>ﾆ</t>
    <phoneticPr fontId="16"/>
  </si>
  <si>
    <t>ﾇ</t>
    <phoneticPr fontId="16"/>
  </si>
  <si>
    <t>ﾈ</t>
    <phoneticPr fontId="16"/>
  </si>
  <si>
    <r>
      <t xml:space="preserve">18年度
</t>
    </r>
    <r>
      <rPr>
        <sz val="6"/>
        <rFont val="ＭＳ ゴシック"/>
        <family val="3"/>
        <charset val="128"/>
      </rPr>
      <t>（市場公募団体）</t>
    </r>
    <rPh sb="2" eb="4">
      <t>ネンド</t>
    </rPh>
    <rPh sb="6" eb="8">
      <t>シジョウ</t>
    </rPh>
    <rPh sb="8" eb="10">
      <t>コウボ</t>
    </rPh>
    <rPh sb="10" eb="12">
      <t>ダンタイ</t>
    </rPh>
    <phoneticPr fontId="5"/>
  </si>
  <si>
    <t>ﾉ</t>
    <phoneticPr fontId="16"/>
  </si>
  <si>
    <t>ﾊ</t>
    <phoneticPr fontId="16"/>
  </si>
  <si>
    <t>ﾋ</t>
    <phoneticPr fontId="16"/>
  </si>
  <si>
    <t>ﾌ</t>
    <phoneticPr fontId="16"/>
  </si>
  <si>
    <t>ﾍ</t>
    <phoneticPr fontId="16"/>
  </si>
  <si>
    <t>ﾎ</t>
    <phoneticPr fontId="16"/>
  </si>
  <si>
    <r>
      <t xml:space="preserve">18年度
</t>
    </r>
    <r>
      <rPr>
        <sz val="6"/>
        <rFont val="ＭＳ ゴシック"/>
        <family val="3"/>
        <charset val="128"/>
      </rPr>
      <t>（その他の市町村）</t>
    </r>
    <rPh sb="2" eb="4">
      <t>ネンド</t>
    </rPh>
    <rPh sb="8" eb="9">
      <t>タ</t>
    </rPh>
    <rPh sb="10" eb="13">
      <t>シチョウソン</t>
    </rPh>
    <phoneticPr fontId="5"/>
  </si>
  <si>
    <t>ﾏ</t>
    <phoneticPr fontId="16"/>
  </si>
  <si>
    <t>ﾐ</t>
    <phoneticPr fontId="16"/>
  </si>
  <si>
    <t>ﾑ</t>
    <phoneticPr fontId="16"/>
  </si>
  <si>
    <t>ﾒ</t>
    <phoneticPr fontId="16"/>
  </si>
  <si>
    <t>ﾓ</t>
    <phoneticPr fontId="16"/>
  </si>
  <si>
    <t>ﾔ</t>
    <phoneticPr fontId="16"/>
  </si>
  <si>
    <t>PFI分</t>
    <rPh sb="3" eb="4">
      <t>ブン</t>
    </rPh>
    <phoneticPr fontId="5"/>
  </si>
  <si>
    <t>ﾕ</t>
    <phoneticPr fontId="16"/>
  </si>
  <si>
    <r>
      <t xml:space="preserve">19年度
</t>
    </r>
    <r>
      <rPr>
        <sz val="6"/>
        <rFont val="ＭＳ ゴシック"/>
        <family val="3"/>
        <charset val="128"/>
      </rPr>
      <t>（市場公募団体）</t>
    </r>
    <rPh sb="2" eb="4">
      <t>ネンド</t>
    </rPh>
    <rPh sb="6" eb="8">
      <t>シジョウ</t>
    </rPh>
    <rPh sb="8" eb="10">
      <t>コウボ</t>
    </rPh>
    <rPh sb="10" eb="12">
      <t>ダンタイ</t>
    </rPh>
    <phoneticPr fontId="5"/>
  </si>
  <si>
    <t>ﾖ</t>
    <phoneticPr fontId="16"/>
  </si>
  <si>
    <t>ﾗ</t>
    <phoneticPr fontId="16"/>
  </si>
  <si>
    <t>ﾘ</t>
    <phoneticPr fontId="16"/>
  </si>
  <si>
    <t>ﾙ</t>
    <phoneticPr fontId="16"/>
  </si>
  <si>
    <t>ﾚ</t>
    <phoneticPr fontId="16"/>
  </si>
  <si>
    <t>ﾛ</t>
    <phoneticPr fontId="16"/>
  </si>
  <si>
    <r>
      <t xml:space="preserve">19年度
</t>
    </r>
    <r>
      <rPr>
        <sz val="6"/>
        <rFont val="ＭＳ ゴシック"/>
        <family val="3"/>
        <charset val="128"/>
      </rPr>
      <t>（その他の市町村）</t>
    </r>
    <rPh sb="2" eb="4">
      <t>ネンド</t>
    </rPh>
    <rPh sb="8" eb="9">
      <t>タ</t>
    </rPh>
    <rPh sb="10" eb="13">
      <t>シチョウソン</t>
    </rPh>
    <phoneticPr fontId="5"/>
  </si>
  <si>
    <t>ﾜ</t>
    <phoneticPr fontId="16"/>
  </si>
  <si>
    <t>ｦ</t>
    <phoneticPr fontId="16"/>
  </si>
  <si>
    <t>ﾝ</t>
    <phoneticPr fontId="16"/>
  </si>
  <si>
    <r>
      <t xml:space="preserve">20年度
</t>
    </r>
    <r>
      <rPr>
        <sz val="6"/>
        <rFont val="ＭＳ ゴシック"/>
        <family val="3"/>
        <charset val="128"/>
      </rPr>
      <t>（市場公募団体）</t>
    </r>
    <rPh sb="2" eb="4">
      <t>ネンド</t>
    </rPh>
    <rPh sb="6" eb="8">
      <t>シジョウ</t>
    </rPh>
    <rPh sb="8" eb="10">
      <t>コウボ</t>
    </rPh>
    <rPh sb="10" eb="12">
      <t>ダンタイ</t>
    </rPh>
    <phoneticPr fontId="5"/>
  </si>
  <si>
    <r>
      <t xml:space="preserve">20年度
</t>
    </r>
    <r>
      <rPr>
        <sz val="6"/>
        <rFont val="ＭＳ ゴシック"/>
        <family val="3"/>
        <charset val="128"/>
      </rPr>
      <t>（その他の市町村）</t>
    </r>
    <rPh sb="2" eb="4">
      <t>ネンド</t>
    </rPh>
    <rPh sb="8" eb="9">
      <t>タ</t>
    </rPh>
    <rPh sb="10" eb="13">
      <t>シチョウソン</t>
    </rPh>
    <phoneticPr fontId="5"/>
  </si>
  <si>
    <t>病院事業債（災害拠点上乗せ分を含む）（つづき①）</t>
    <rPh sb="0" eb="2">
      <t>ビョウイン</t>
    </rPh>
    <rPh sb="2" eb="4">
      <t>ジギョウ</t>
    </rPh>
    <rPh sb="4" eb="5">
      <t>サイ</t>
    </rPh>
    <rPh sb="6" eb="8">
      <t>サイガイ</t>
    </rPh>
    <rPh sb="8" eb="10">
      <t>キョテン</t>
    </rPh>
    <rPh sb="10" eb="12">
      <t>ウワノ</t>
    </rPh>
    <rPh sb="13" eb="14">
      <t>ブン</t>
    </rPh>
    <rPh sb="15" eb="16">
      <t>フク</t>
    </rPh>
    <phoneticPr fontId="3"/>
  </si>
  <si>
    <r>
      <t xml:space="preserve">21年度
</t>
    </r>
    <r>
      <rPr>
        <sz val="6"/>
        <rFont val="ＭＳ ゴシック"/>
        <family val="3"/>
        <charset val="128"/>
      </rPr>
      <t>（市場公募団体）</t>
    </r>
    <rPh sb="2" eb="4">
      <t>ネンド</t>
    </rPh>
    <rPh sb="6" eb="8">
      <t>シジョウ</t>
    </rPh>
    <rPh sb="8" eb="10">
      <t>コウボ</t>
    </rPh>
    <rPh sb="10" eb="12">
      <t>ダンタイ</t>
    </rPh>
    <phoneticPr fontId="5"/>
  </si>
  <si>
    <t>災害拠点病院上乗せ（～Ｈ20）</t>
    <rPh sb="0" eb="2">
      <t>サイガイ</t>
    </rPh>
    <rPh sb="2" eb="4">
      <t>キョテン</t>
    </rPh>
    <rPh sb="4" eb="6">
      <t>ビョウイン</t>
    </rPh>
    <rPh sb="6" eb="8">
      <t>ウワノ</t>
    </rPh>
    <phoneticPr fontId="3"/>
  </si>
  <si>
    <t>災害拠点病院上乗せ（Ｈ21～）</t>
    <rPh sb="0" eb="2">
      <t>サイガイ</t>
    </rPh>
    <rPh sb="2" eb="4">
      <t>キョテン</t>
    </rPh>
    <rPh sb="4" eb="6">
      <t>ビョウイン</t>
    </rPh>
    <rPh sb="6" eb="8">
      <t>ウワノ</t>
    </rPh>
    <phoneticPr fontId="3"/>
  </si>
  <si>
    <r>
      <t xml:space="preserve">21年度
</t>
    </r>
    <r>
      <rPr>
        <sz val="6"/>
        <rFont val="ＭＳ ゴシック"/>
        <family val="3"/>
        <charset val="128"/>
      </rPr>
      <t>（その他の市町村）</t>
    </r>
    <rPh sb="2" eb="4">
      <t>ネンド</t>
    </rPh>
    <rPh sb="8" eb="9">
      <t>タ</t>
    </rPh>
    <rPh sb="10" eb="13">
      <t>シチョウソン</t>
    </rPh>
    <phoneticPr fontId="5"/>
  </si>
  <si>
    <t>ﾇ</t>
  </si>
  <si>
    <t>ﾈ</t>
  </si>
  <si>
    <t>ﾉ</t>
  </si>
  <si>
    <t>ﾊ</t>
  </si>
  <si>
    <t>ﾋ</t>
  </si>
  <si>
    <t>ﾌ</t>
  </si>
  <si>
    <t>ﾍ</t>
  </si>
  <si>
    <r>
      <t xml:space="preserve">22年度
</t>
    </r>
    <r>
      <rPr>
        <sz val="6"/>
        <rFont val="ＭＳ ゴシック"/>
        <family val="3"/>
        <charset val="128"/>
      </rPr>
      <t>（市場公募団体）</t>
    </r>
    <rPh sb="2" eb="4">
      <t>ネンド</t>
    </rPh>
    <rPh sb="6" eb="8">
      <t>シジョウ</t>
    </rPh>
    <rPh sb="8" eb="10">
      <t>コウボ</t>
    </rPh>
    <rPh sb="10" eb="12">
      <t>ダンタイ</t>
    </rPh>
    <phoneticPr fontId="5"/>
  </si>
  <si>
    <t>ﾎ</t>
  </si>
  <si>
    <t>ﾏ</t>
  </si>
  <si>
    <t>ﾐ</t>
  </si>
  <si>
    <t>ﾑ</t>
  </si>
  <si>
    <t>ﾒ</t>
  </si>
  <si>
    <t>ﾓ</t>
  </si>
  <si>
    <t>ﾔ</t>
  </si>
  <si>
    <r>
      <t xml:space="preserve">22年度
</t>
    </r>
    <r>
      <rPr>
        <sz val="6"/>
        <rFont val="ＭＳ ゴシック"/>
        <family val="3"/>
        <charset val="128"/>
      </rPr>
      <t>（その他の市町村）</t>
    </r>
    <rPh sb="2" eb="4">
      <t>ネンド</t>
    </rPh>
    <rPh sb="8" eb="9">
      <t>タ</t>
    </rPh>
    <rPh sb="10" eb="13">
      <t>シチョウソン</t>
    </rPh>
    <phoneticPr fontId="5"/>
  </si>
  <si>
    <t>ﾕ</t>
  </si>
  <si>
    <t>ﾖ</t>
  </si>
  <si>
    <t>ﾗ</t>
  </si>
  <si>
    <t>ﾘ</t>
  </si>
  <si>
    <t>ﾙ</t>
  </si>
  <si>
    <t>ﾚ</t>
  </si>
  <si>
    <t>ﾛ</t>
  </si>
  <si>
    <r>
      <t xml:space="preserve">23年度
</t>
    </r>
    <r>
      <rPr>
        <sz val="6"/>
        <rFont val="ＭＳ ゴシック"/>
        <family val="3"/>
        <charset val="128"/>
      </rPr>
      <t>（市場公募団体）</t>
    </r>
    <rPh sb="2" eb="4">
      <t>ネンド</t>
    </rPh>
    <rPh sb="6" eb="8">
      <t>シジョウ</t>
    </rPh>
    <rPh sb="8" eb="10">
      <t>コウボ</t>
    </rPh>
    <rPh sb="10" eb="12">
      <t>ダンタイ</t>
    </rPh>
    <phoneticPr fontId="5"/>
  </si>
  <si>
    <t>ﾜ</t>
  </si>
  <si>
    <t>ｦ</t>
  </si>
  <si>
    <t>ﾝ</t>
  </si>
  <si>
    <t>ｱ</t>
  </si>
  <si>
    <t>ｲ</t>
  </si>
  <si>
    <t>ｳ</t>
  </si>
  <si>
    <t>ｴ</t>
  </si>
  <si>
    <r>
      <t xml:space="preserve">23年度
</t>
    </r>
    <r>
      <rPr>
        <sz val="6"/>
        <rFont val="ＭＳ ゴシック"/>
        <family val="3"/>
        <charset val="128"/>
      </rPr>
      <t>（その他の市町村）</t>
    </r>
    <rPh sb="2" eb="4">
      <t>ネンド</t>
    </rPh>
    <rPh sb="8" eb="9">
      <t>タ</t>
    </rPh>
    <rPh sb="10" eb="13">
      <t>シチョウソン</t>
    </rPh>
    <phoneticPr fontId="5"/>
  </si>
  <si>
    <t>ｵ</t>
  </si>
  <si>
    <t>ｶ</t>
  </si>
  <si>
    <t>ｷ</t>
  </si>
  <si>
    <t>ｸ</t>
  </si>
  <si>
    <t>ｹ</t>
  </si>
  <si>
    <t>ｺ</t>
  </si>
  <si>
    <t>ｻ</t>
  </si>
  <si>
    <t>病院事業債（災害拠点上乗せ分を含む）（つづき②）</t>
    <rPh sb="0" eb="2">
      <t>ビョウイン</t>
    </rPh>
    <rPh sb="2" eb="4">
      <t>ジギョウ</t>
    </rPh>
    <rPh sb="4" eb="5">
      <t>サイ</t>
    </rPh>
    <rPh sb="6" eb="8">
      <t>サイガイ</t>
    </rPh>
    <rPh sb="8" eb="10">
      <t>キョテン</t>
    </rPh>
    <rPh sb="10" eb="12">
      <t>ウワノ</t>
    </rPh>
    <rPh sb="13" eb="14">
      <t>ブン</t>
    </rPh>
    <rPh sb="15" eb="16">
      <t>フク</t>
    </rPh>
    <phoneticPr fontId="3"/>
  </si>
  <si>
    <r>
      <t xml:space="preserve">24年度
</t>
    </r>
    <r>
      <rPr>
        <sz val="6"/>
        <rFont val="ＭＳ ゴシック"/>
        <family val="3"/>
        <charset val="128"/>
      </rPr>
      <t>（市場公募団体）</t>
    </r>
    <rPh sb="2" eb="4">
      <t>ネンド</t>
    </rPh>
    <rPh sb="6" eb="8">
      <t>シジョウ</t>
    </rPh>
    <rPh sb="8" eb="10">
      <t>コウボ</t>
    </rPh>
    <rPh sb="10" eb="12">
      <t>ダンタイ</t>
    </rPh>
    <phoneticPr fontId="5"/>
  </si>
  <si>
    <t>ｼ</t>
  </si>
  <si>
    <t>ｽ</t>
  </si>
  <si>
    <t>ｾ</t>
  </si>
  <si>
    <t>ｿ</t>
  </si>
  <si>
    <t>ﾀ</t>
  </si>
  <si>
    <t>ﾁ</t>
  </si>
  <si>
    <t>ﾂ</t>
  </si>
  <si>
    <r>
      <t xml:space="preserve">24年度
</t>
    </r>
    <r>
      <rPr>
        <sz val="6"/>
        <rFont val="ＭＳ ゴシック"/>
        <family val="3"/>
        <charset val="128"/>
      </rPr>
      <t>（その他の市町村）</t>
    </r>
    <rPh sb="2" eb="4">
      <t>ネンド</t>
    </rPh>
    <rPh sb="8" eb="9">
      <t>タ</t>
    </rPh>
    <rPh sb="10" eb="13">
      <t>シチョウソン</t>
    </rPh>
    <phoneticPr fontId="5"/>
  </si>
  <si>
    <t>ﾃ</t>
  </si>
  <si>
    <t>ﾄ</t>
  </si>
  <si>
    <t>ﾅ</t>
  </si>
  <si>
    <t>ﾆ</t>
  </si>
  <si>
    <r>
      <t xml:space="preserve">25年度
</t>
    </r>
    <r>
      <rPr>
        <sz val="6"/>
        <rFont val="ＭＳ ゴシック"/>
        <family val="3"/>
        <charset val="128"/>
      </rPr>
      <t>（市場公募団体）</t>
    </r>
    <rPh sb="6" eb="8">
      <t>シジョウ</t>
    </rPh>
    <rPh sb="8" eb="10">
      <t>コウボ</t>
    </rPh>
    <rPh sb="10" eb="12">
      <t>ダンタイ</t>
    </rPh>
    <phoneticPr fontId="16"/>
  </si>
  <si>
    <t>医療施設</t>
    <rPh sb="0" eb="2">
      <t>イリョウ</t>
    </rPh>
    <rPh sb="2" eb="4">
      <t>シセツ</t>
    </rPh>
    <phoneticPr fontId="16"/>
  </si>
  <si>
    <r>
      <t xml:space="preserve">25年度
</t>
    </r>
    <r>
      <rPr>
        <sz val="6"/>
        <rFont val="ＭＳ ゴシック"/>
        <family val="3"/>
        <charset val="128"/>
      </rPr>
      <t>（その他の市町村）</t>
    </r>
    <phoneticPr fontId="16"/>
  </si>
  <si>
    <r>
      <t xml:space="preserve">26年度
</t>
    </r>
    <r>
      <rPr>
        <sz val="6"/>
        <rFont val="ＭＳ ゴシック"/>
        <family val="3"/>
        <charset val="128"/>
      </rPr>
      <t>（市場公募団体）</t>
    </r>
    <rPh sb="6" eb="8">
      <t>シジョウ</t>
    </rPh>
    <rPh sb="8" eb="10">
      <t>コウボ</t>
    </rPh>
    <rPh sb="10" eb="12">
      <t>ダンタイ</t>
    </rPh>
    <phoneticPr fontId="16"/>
  </si>
  <si>
    <r>
      <t xml:space="preserve">26年度
</t>
    </r>
    <r>
      <rPr>
        <sz val="6"/>
        <rFont val="ＭＳ ゴシック"/>
        <family val="3"/>
        <charset val="128"/>
      </rPr>
      <t>（その他の市町村）</t>
    </r>
    <phoneticPr fontId="16"/>
  </si>
  <si>
    <r>
      <t xml:space="preserve">27年度
</t>
    </r>
    <r>
      <rPr>
        <sz val="6"/>
        <rFont val="ＭＳ ゴシック"/>
        <family val="3"/>
        <charset val="128"/>
      </rPr>
      <t>（市場公募団体）</t>
    </r>
    <rPh sb="6" eb="8">
      <t>シジョウ</t>
    </rPh>
    <rPh sb="8" eb="10">
      <t>コウボ</t>
    </rPh>
    <rPh sb="10" eb="12">
      <t>ダンタイ</t>
    </rPh>
    <phoneticPr fontId="16"/>
  </si>
  <si>
    <t>基本設計等着手
（特別分）</t>
    <rPh sb="9" eb="11">
      <t>トクベツ</t>
    </rPh>
    <phoneticPr fontId="16"/>
  </si>
  <si>
    <t>機械器具</t>
    <rPh sb="0" eb="2">
      <t>キカイ</t>
    </rPh>
    <rPh sb="2" eb="4">
      <t>キグ</t>
    </rPh>
    <phoneticPr fontId="16"/>
  </si>
  <si>
    <r>
      <t xml:space="preserve">27年度
</t>
    </r>
    <r>
      <rPr>
        <sz val="6"/>
        <rFont val="ＭＳ ゴシック"/>
        <family val="3"/>
        <charset val="128"/>
      </rPr>
      <t>（その他の市町村）</t>
    </r>
    <phoneticPr fontId="16"/>
  </si>
  <si>
    <r>
      <t xml:space="preserve">28年度
</t>
    </r>
    <r>
      <rPr>
        <sz val="6"/>
        <rFont val="ＭＳ ゴシック"/>
        <family val="3"/>
        <charset val="128"/>
      </rPr>
      <t>（市場公募団体）</t>
    </r>
    <rPh sb="6" eb="8">
      <t>シジョウ</t>
    </rPh>
    <rPh sb="8" eb="10">
      <t>コウボ</t>
    </rPh>
    <rPh sb="10" eb="12">
      <t>ダンタイ</t>
    </rPh>
    <phoneticPr fontId="16"/>
  </si>
  <si>
    <r>
      <t xml:space="preserve">28年度
</t>
    </r>
    <r>
      <rPr>
        <sz val="6"/>
        <rFont val="ＭＳ ゴシック"/>
        <family val="3"/>
        <charset val="128"/>
      </rPr>
      <t>（その他の市町村）</t>
    </r>
    <phoneticPr fontId="16"/>
  </si>
  <si>
    <r>
      <t xml:space="preserve">29年度
</t>
    </r>
    <r>
      <rPr>
        <sz val="6"/>
        <rFont val="ＭＳ ゴシック"/>
        <family val="3"/>
        <charset val="128"/>
      </rPr>
      <t>（市場公募団体）</t>
    </r>
    <rPh sb="6" eb="8">
      <t>シジョウ</t>
    </rPh>
    <rPh sb="8" eb="10">
      <t>コウボ</t>
    </rPh>
    <rPh sb="10" eb="12">
      <t>ダンタイ</t>
    </rPh>
    <phoneticPr fontId="16"/>
  </si>
  <si>
    <r>
      <t xml:space="preserve">29年度
</t>
    </r>
    <r>
      <rPr>
        <sz val="6"/>
        <rFont val="ＭＳ ゴシック"/>
        <family val="3"/>
        <charset val="128"/>
      </rPr>
      <t>（その他の市町村）</t>
    </r>
    <phoneticPr fontId="16"/>
  </si>
  <si>
    <r>
      <t xml:space="preserve">30年度
</t>
    </r>
    <r>
      <rPr>
        <sz val="6"/>
        <rFont val="ＭＳ ゴシック"/>
        <family val="3"/>
        <charset val="128"/>
      </rPr>
      <t>（市場公募団体）</t>
    </r>
    <rPh sb="6" eb="8">
      <t>シジョウ</t>
    </rPh>
    <rPh sb="8" eb="10">
      <t>コウボ</t>
    </rPh>
    <rPh sb="10" eb="12">
      <t>ダンタイ</t>
    </rPh>
    <phoneticPr fontId="16"/>
  </si>
  <si>
    <r>
      <t xml:space="preserve">30年度
</t>
    </r>
    <r>
      <rPr>
        <sz val="6"/>
        <rFont val="ＭＳ ゴシック"/>
        <family val="3"/>
        <charset val="128"/>
      </rPr>
      <t>（その他の市町村）</t>
    </r>
    <phoneticPr fontId="16"/>
  </si>
  <si>
    <r>
      <t xml:space="preserve">令和元年度
</t>
    </r>
    <r>
      <rPr>
        <sz val="6"/>
        <rFont val="ＭＳ ゴシック"/>
        <family val="3"/>
        <charset val="128"/>
      </rPr>
      <t>（市場公募団体）</t>
    </r>
    <rPh sb="0" eb="2">
      <t>レイワ</t>
    </rPh>
    <rPh sb="2" eb="4">
      <t>ガンネン</t>
    </rPh>
    <rPh sb="7" eb="9">
      <t>シジョウ</t>
    </rPh>
    <rPh sb="9" eb="11">
      <t>コウボ</t>
    </rPh>
    <rPh sb="11" eb="13">
      <t>ダンタイ</t>
    </rPh>
    <phoneticPr fontId="16"/>
  </si>
  <si>
    <r>
      <t xml:space="preserve">令和元年度
</t>
    </r>
    <r>
      <rPr>
        <sz val="6"/>
        <rFont val="ＭＳ ゴシック"/>
        <family val="3"/>
        <charset val="128"/>
      </rPr>
      <t>（その他の市町村）</t>
    </r>
    <phoneticPr fontId="16"/>
  </si>
  <si>
    <r>
      <t xml:space="preserve">令和２年度
</t>
    </r>
    <r>
      <rPr>
        <sz val="6"/>
        <rFont val="ＭＳ ゴシック"/>
        <family val="3"/>
        <charset val="128"/>
      </rPr>
      <t>（市場公募団体）</t>
    </r>
    <rPh sb="0" eb="2">
      <t>レイワ</t>
    </rPh>
    <rPh sb="3" eb="5">
      <t>ネンド</t>
    </rPh>
    <rPh sb="7" eb="9">
      <t>シジョウ</t>
    </rPh>
    <rPh sb="9" eb="11">
      <t>コウボ</t>
    </rPh>
    <rPh sb="11" eb="13">
      <t>ダンタイ</t>
    </rPh>
    <phoneticPr fontId="16"/>
  </si>
  <si>
    <r>
      <t xml:space="preserve">令和２年度
</t>
    </r>
    <r>
      <rPr>
        <sz val="6"/>
        <rFont val="ＭＳ ゴシック"/>
        <family val="3"/>
        <charset val="128"/>
      </rPr>
      <t>（その他の市町村）</t>
    </r>
    <phoneticPr fontId="16"/>
  </si>
  <si>
    <r>
      <t xml:space="preserve">令和３年度
</t>
    </r>
    <r>
      <rPr>
        <sz val="6"/>
        <rFont val="ＭＳ ゴシック"/>
        <family val="3"/>
        <charset val="128"/>
      </rPr>
      <t>（市場公募団体）</t>
    </r>
    <rPh sb="0" eb="2">
      <t>レイワ</t>
    </rPh>
    <rPh sb="3" eb="5">
      <t>ネンド</t>
    </rPh>
    <rPh sb="7" eb="9">
      <t>シジョウ</t>
    </rPh>
    <rPh sb="9" eb="11">
      <t>コウボ</t>
    </rPh>
    <rPh sb="11" eb="13">
      <t>ダンタイ</t>
    </rPh>
    <phoneticPr fontId="16"/>
  </si>
  <si>
    <r>
      <t xml:space="preserve">令和３年度
</t>
    </r>
    <r>
      <rPr>
        <sz val="6"/>
        <rFont val="ＭＳ ゴシック"/>
        <family val="3"/>
        <charset val="128"/>
      </rPr>
      <t>（その他の市町村）</t>
    </r>
    <phoneticPr fontId="16"/>
  </si>
  <si>
    <r>
      <t xml:space="preserve">令和４年度
</t>
    </r>
    <r>
      <rPr>
        <sz val="6"/>
        <rFont val="ＭＳ ゴシック"/>
        <family val="3"/>
        <charset val="128"/>
      </rPr>
      <t>（市場公募団体）</t>
    </r>
    <rPh sb="0" eb="2">
      <t>レイワ</t>
    </rPh>
    <rPh sb="3" eb="5">
      <t>ネンド</t>
    </rPh>
    <rPh sb="7" eb="9">
      <t>シジョウ</t>
    </rPh>
    <rPh sb="9" eb="11">
      <t>コウボ</t>
    </rPh>
    <rPh sb="11" eb="13">
      <t>ダンタイ</t>
    </rPh>
    <phoneticPr fontId="18"/>
  </si>
  <si>
    <t>ﾙ</t>
    <phoneticPr fontId="3"/>
  </si>
  <si>
    <t>基本設計等着手
（災害分）</t>
    <rPh sb="9" eb="11">
      <t>サイガイ</t>
    </rPh>
    <phoneticPr fontId="16"/>
  </si>
  <si>
    <t>ﾚ</t>
    <phoneticPr fontId="3"/>
  </si>
  <si>
    <t>ﾛ</t>
    <phoneticPr fontId="3"/>
  </si>
  <si>
    <t>ﾜ</t>
    <phoneticPr fontId="3"/>
  </si>
  <si>
    <t>ｦ</t>
    <phoneticPr fontId="3"/>
  </si>
  <si>
    <t>令和４年度
（その他の市町村）</t>
  </si>
  <si>
    <t>ﾝ</t>
    <phoneticPr fontId="3"/>
  </si>
  <si>
    <t>ｶ</t>
    <phoneticPr fontId="3"/>
  </si>
  <si>
    <t>ｱ</t>
    <phoneticPr fontId="3"/>
  </si>
  <si>
    <t>ｲ</t>
    <phoneticPr fontId="3"/>
  </si>
  <si>
    <t>ｳ</t>
    <phoneticPr fontId="3"/>
  </si>
  <si>
    <t>ｴ</t>
    <phoneticPr fontId="3"/>
  </si>
  <si>
    <t>ｵ</t>
    <phoneticPr fontId="3"/>
  </si>
  <si>
    <r>
      <t xml:space="preserve">令和５年度
</t>
    </r>
    <r>
      <rPr>
        <sz val="6"/>
        <rFont val="ＭＳ ゴシック"/>
        <family val="3"/>
        <charset val="128"/>
      </rPr>
      <t>（市場公募団体）</t>
    </r>
    <rPh sb="0" eb="2">
      <t>レイワ</t>
    </rPh>
    <rPh sb="3" eb="5">
      <t>ネンド</t>
    </rPh>
    <rPh sb="7" eb="9">
      <t>シジョウ</t>
    </rPh>
    <rPh sb="9" eb="11">
      <t>コウボ</t>
    </rPh>
    <rPh sb="11" eb="13">
      <t>ダンタイ</t>
    </rPh>
    <phoneticPr fontId="18"/>
  </si>
  <si>
    <t>令和５年度
（その他の市町村）</t>
    <phoneticPr fontId="3"/>
  </si>
  <si>
    <r>
      <t xml:space="preserve">令和６年度
</t>
    </r>
    <r>
      <rPr>
        <sz val="6"/>
        <rFont val="ＭＳ ゴシック"/>
        <family val="3"/>
        <charset val="128"/>
      </rPr>
      <t>（市場公募団体）</t>
    </r>
    <rPh sb="0" eb="2">
      <t>レイワ</t>
    </rPh>
    <rPh sb="3" eb="5">
      <t>ネンド</t>
    </rPh>
    <rPh sb="7" eb="9">
      <t>シジョウ</t>
    </rPh>
    <rPh sb="9" eb="11">
      <t>コウボ</t>
    </rPh>
    <rPh sb="11" eb="13">
      <t>ダンタイ</t>
    </rPh>
    <phoneticPr fontId="18"/>
  </si>
  <si>
    <t>令和６年度
（その他の市町村）</t>
    <phoneticPr fontId="3"/>
  </si>
  <si>
    <t>ﾍ</t>
    <phoneticPr fontId="3"/>
  </si>
  <si>
    <t>(ｱ)～(ｶﾍ)</t>
    <phoneticPr fontId="5"/>
  </si>
  <si>
    <t>病院事業一般会計出資債（再編・ネットワーク化）</t>
    <rPh sb="0" eb="2">
      <t>ビョウイン</t>
    </rPh>
    <rPh sb="2" eb="4">
      <t>ジギョウ</t>
    </rPh>
    <rPh sb="4" eb="6">
      <t>イッパン</t>
    </rPh>
    <rPh sb="6" eb="8">
      <t>カイケイ</t>
    </rPh>
    <rPh sb="8" eb="10">
      <t>シュッシ</t>
    </rPh>
    <rPh sb="10" eb="11">
      <t>サイ</t>
    </rPh>
    <rPh sb="12" eb="14">
      <t>サイヘン</t>
    </rPh>
    <rPh sb="21" eb="22">
      <t>カ</t>
    </rPh>
    <phoneticPr fontId="3"/>
  </si>
  <si>
    <r>
      <t>20年度</t>
    </r>
    <r>
      <rPr>
        <sz val="6"/>
        <rFont val="ＭＳ ゴシック"/>
        <family val="3"/>
        <charset val="128"/>
      </rPr>
      <t xml:space="preserve">
（市場公募都市）</t>
    </r>
    <rPh sb="2" eb="4">
      <t>ネンド</t>
    </rPh>
    <rPh sb="6" eb="8">
      <t>シジョウ</t>
    </rPh>
    <rPh sb="8" eb="10">
      <t>コウボ</t>
    </rPh>
    <rPh sb="10" eb="12">
      <t>トシ</t>
    </rPh>
    <phoneticPr fontId="3"/>
  </si>
  <si>
    <r>
      <t>20年度</t>
    </r>
    <r>
      <rPr>
        <sz val="6"/>
        <rFont val="ＭＳ ゴシック"/>
        <family val="3"/>
        <charset val="128"/>
      </rPr>
      <t xml:space="preserve">
（その他の市町村）</t>
    </r>
    <rPh sb="2" eb="4">
      <t>ネンド</t>
    </rPh>
    <rPh sb="8" eb="9">
      <t>タ</t>
    </rPh>
    <rPh sb="10" eb="13">
      <t>シチョウソン</t>
    </rPh>
    <phoneticPr fontId="3"/>
  </si>
  <si>
    <r>
      <t>21年度</t>
    </r>
    <r>
      <rPr>
        <sz val="6"/>
        <rFont val="ＭＳ ゴシック"/>
        <family val="3"/>
        <charset val="128"/>
      </rPr>
      <t xml:space="preserve">
（市場公募都市）</t>
    </r>
    <rPh sb="2" eb="4">
      <t>ネンド</t>
    </rPh>
    <rPh sb="6" eb="8">
      <t>シジョウ</t>
    </rPh>
    <rPh sb="8" eb="10">
      <t>コウボ</t>
    </rPh>
    <rPh sb="10" eb="12">
      <t>トシ</t>
    </rPh>
    <phoneticPr fontId="3"/>
  </si>
  <si>
    <r>
      <t>21年度</t>
    </r>
    <r>
      <rPr>
        <sz val="6"/>
        <rFont val="ＭＳ ゴシック"/>
        <family val="3"/>
        <charset val="128"/>
      </rPr>
      <t xml:space="preserve">
（その他の市町村）</t>
    </r>
    <rPh sb="2" eb="4">
      <t>ネンド</t>
    </rPh>
    <rPh sb="8" eb="9">
      <t>タ</t>
    </rPh>
    <rPh sb="10" eb="13">
      <t>シチョウソン</t>
    </rPh>
    <phoneticPr fontId="3"/>
  </si>
  <si>
    <r>
      <t>22年度</t>
    </r>
    <r>
      <rPr>
        <sz val="6"/>
        <rFont val="ＭＳ ゴシック"/>
        <family val="3"/>
        <charset val="128"/>
      </rPr>
      <t xml:space="preserve">
（市場公募都市）</t>
    </r>
    <rPh sb="2" eb="4">
      <t>ネンド</t>
    </rPh>
    <rPh sb="6" eb="8">
      <t>シジョウ</t>
    </rPh>
    <rPh sb="8" eb="10">
      <t>コウボ</t>
    </rPh>
    <rPh sb="10" eb="12">
      <t>トシ</t>
    </rPh>
    <phoneticPr fontId="3"/>
  </si>
  <si>
    <r>
      <t>22年度</t>
    </r>
    <r>
      <rPr>
        <sz val="6"/>
        <rFont val="ＭＳ ゴシック"/>
        <family val="3"/>
        <charset val="128"/>
      </rPr>
      <t xml:space="preserve">
（その他の市町村）</t>
    </r>
    <rPh sb="2" eb="4">
      <t>ネンド</t>
    </rPh>
    <rPh sb="8" eb="9">
      <t>タ</t>
    </rPh>
    <rPh sb="10" eb="13">
      <t>シチョウソン</t>
    </rPh>
    <phoneticPr fontId="3"/>
  </si>
  <si>
    <r>
      <t>23年度</t>
    </r>
    <r>
      <rPr>
        <sz val="6"/>
        <rFont val="ＭＳ ゴシック"/>
        <family val="3"/>
        <charset val="128"/>
      </rPr>
      <t xml:space="preserve">
（市場公募都市）</t>
    </r>
    <rPh sb="2" eb="4">
      <t>ネンド</t>
    </rPh>
    <rPh sb="6" eb="8">
      <t>シジョウ</t>
    </rPh>
    <rPh sb="8" eb="10">
      <t>コウボ</t>
    </rPh>
    <rPh sb="10" eb="12">
      <t>トシ</t>
    </rPh>
    <phoneticPr fontId="3"/>
  </si>
  <si>
    <r>
      <t>23年度</t>
    </r>
    <r>
      <rPr>
        <sz val="6"/>
        <rFont val="ＭＳ ゴシック"/>
        <family val="3"/>
        <charset val="128"/>
      </rPr>
      <t xml:space="preserve">
（その他の市町村）</t>
    </r>
    <rPh sb="2" eb="4">
      <t>ネンド</t>
    </rPh>
    <rPh sb="8" eb="9">
      <t>タ</t>
    </rPh>
    <rPh sb="10" eb="13">
      <t>シチョウソン</t>
    </rPh>
    <phoneticPr fontId="3"/>
  </si>
  <si>
    <t>ｸ</t>
    <phoneticPr fontId="3"/>
  </si>
  <si>
    <r>
      <t>24年度</t>
    </r>
    <r>
      <rPr>
        <sz val="6"/>
        <rFont val="ＭＳ ゴシック"/>
        <family val="3"/>
        <charset val="128"/>
      </rPr>
      <t xml:space="preserve">
（市場公募都市）</t>
    </r>
    <rPh sb="2" eb="4">
      <t>ネンド</t>
    </rPh>
    <rPh sb="6" eb="8">
      <t>シジョウ</t>
    </rPh>
    <rPh sb="8" eb="10">
      <t>コウボ</t>
    </rPh>
    <rPh sb="10" eb="12">
      <t>トシ</t>
    </rPh>
    <phoneticPr fontId="3"/>
  </si>
  <si>
    <t>ｹ</t>
    <phoneticPr fontId="3"/>
  </si>
  <si>
    <r>
      <t>24年度</t>
    </r>
    <r>
      <rPr>
        <sz val="6"/>
        <rFont val="ＭＳ ゴシック"/>
        <family val="3"/>
        <charset val="128"/>
      </rPr>
      <t xml:space="preserve">
（その他の市町村）</t>
    </r>
    <rPh sb="2" eb="4">
      <t>ネンド</t>
    </rPh>
    <rPh sb="8" eb="9">
      <t>タ</t>
    </rPh>
    <rPh sb="10" eb="13">
      <t>シチョウソン</t>
    </rPh>
    <phoneticPr fontId="3"/>
  </si>
  <si>
    <t>ｺ</t>
    <phoneticPr fontId="3"/>
  </si>
  <si>
    <r>
      <t>25年度</t>
    </r>
    <r>
      <rPr>
        <sz val="6"/>
        <rFont val="ＭＳ ゴシック"/>
        <family val="3"/>
        <charset val="128"/>
      </rPr>
      <t xml:space="preserve">
（市場公募都市）</t>
    </r>
    <rPh sb="2" eb="4">
      <t>ネンド</t>
    </rPh>
    <rPh sb="6" eb="8">
      <t>シジョウ</t>
    </rPh>
    <rPh sb="8" eb="10">
      <t>コウボ</t>
    </rPh>
    <rPh sb="10" eb="12">
      <t>トシ</t>
    </rPh>
    <phoneticPr fontId="3"/>
  </si>
  <si>
    <r>
      <t>25年度</t>
    </r>
    <r>
      <rPr>
        <sz val="6"/>
        <rFont val="ＭＳ ゴシック"/>
        <family val="3"/>
        <charset val="128"/>
      </rPr>
      <t xml:space="preserve">
（その他の市町村）</t>
    </r>
    <rPh sb="2" eb="4">
      <t>ネンド</t>
    </rPh>
    <rPh sb="8" eb="9">
      <t>タ</t>
    </rPh>
    <rPh sb="10" eb="13">
      <t>シチョウソン</t>
    </rPh>
    <phoneticPr fontId="3"/>
  </si>
  <si>
    <r>
      <t>26年度</t>
    </r>
    <r>
      <rPr>
        <sz val="6"/>
        <rFont val="ＭＳ ゴシック"/>
        <family val="3"/>
        <charset val="128"/>
      </rPr>
      <t xml:space="preserve">
（市場公募都市）</t>
    </r>
    <rPh sb="2" eb="4">
      <t>ネンド</t>
    </rPh>
    <rPh sb="6" eb="8">
      <t>シジョウ</t>
    </rPh>
    <rPh sb="8" eb="10">
      <t>コウボ</t>
    </rPh>
    <rPh sb="10" eb="12">
      <t>トシ</t>
    </rPh>
    <phoneticPr fontId="3"/>
  </si>
  <si>
    <r>
      <t>26年度</t>
    </r>
    <r>
      <rPr>
        <sz val="6"/>
        <rFont val="ＭＳ ゴシック"/>
        <family val="3"/>
        <charset val="128"/>
      </rPr>
      <t xml:space="preserve">
（その他の市町村）</t>
    </r>
    <rPh sb="2" eb="4">
      <t>ネンド</t>
    </rPh>
    <phoneticPr fontId="3"/>
  </si>
  <si>
    <r>
      <t>27年度</t>
    </r>
    <r>
      <rPr>
        <sz val="6"/>
        <rFont val="ＭＳ ゴシック"/>
        <family val="3"/>
        <charset val="128"/>
      </rPr>
      <t xml:space="preserve">
（市場公募都市）</t>
    </r>
    <rPh sb="2" eb="4">
      <t>ネンド</t>
    </rPh>
    <rPh sb="6" eb="8">
      <t>シジョウ</t>
    </rPh>
    <rPh sb="8" eb="10">
      <t>コウボ</t>
    </rPh>
    <rPh sb="10" eb="12">
      <t>トシ</t>
    </rPh>
    <phoneticPr fontId="3"/>
  </si>
  <si>
    <t>機械器具</t>
    <rPh sb="0" eb="2">
      <t>キカイ</t>
    </rPh>
    <rPh sb="2" eb="4">
      <t>キグ</t>
    </rPh>
    <phoneticPr fontId="5"/>
  </si>
  <si>
    <r>
      <t>27年度</t>
    </r>
    <r>
      <rPr>
        <sz val="6"/>
        <rFont val="ＭＳ ゴシック"/>
        <family val="3"/>
        <charset val="128"/>
      </rPr>
      <t xml:space="preserve">
（その他の市町村）</t>
    </r>
    <rPh sb="2" eb="4">
      <t>ネンド</t>
    </rPh>
    <rPh sb="8" eb="9">
      <t>タ</t>
    </rPh>
    <rPh sb="10" eb="13">
      <t>シチョウソン</t>
    </rPh>
    <phoneticPr fontId="3"/>
  </si>
  <si>
    <r>
      <t>28年度</t>
    </r>
    <r>
      <rPr>
        <sz val="6"/>
        <rFont val="ＭＳ ゴシック"/>
        <family val="3"/>
        <charset val="128"/>
      </rPr>
      <t xml:space="preserve">
（市場公募都市）</t>
    </r>
    <rPh sb="2" eb="4">
      <t>ネンド</t>
    </rPh>
    <rPh sb="6" eb="8">
      <t>シジョウ</t>
    </rPh>
    <rPh sb="8" eb="10">
      <t>コウボ</t>
    </rPh>
    <rPh sb="10" eb="12">
      <t>トシ</t>
    </rPh>
    <phoneticPr fontId="3"/>
  </si>
  <si>
    <r>
      <t>28年度</t>
    </r>
    <r>
      <rPr>
        <sz val="6"/>
        <rFont val="ＭＳ ゴシック"/>
        <family val="3"/>
        <charset val="128"/>
      </rPr>
      <t xml:space="preserve">
（その他の市町村）</t>
    </r>
    <rPh sb="2" eb="4">
      <t>ネンド</t>
    </rPh>
    <rPh sb="8" eb="9">
      <t>タ</t>
    </rPh>
    <rPh sb="10" eb="13">
      <t>シチョウソン</t>
    </rPh>
    <phoneticPr fontId="3"/>
  </si>
  <si>
    <t>ﾉ</t>
    <phoneticPr fontId="3"/>
  </si>
  <si>
    <t>ﾊ</t>
    <phoneticPr fontId="3"/>
  </si>
  <si>
    <r>
      <t>29年度</t>
    </r>
    <r>
      <rPr>
        <sz val="6"/>
        <rFont val="ＭＳ ゴシック"/>
        <family val="3"/>
        <charset val="128"/>
      </rPr>
      <t xml:space="preserve">
（市場公募都市）</t>
    </r>
    <rPh sb="2" eb="4">
      <t>ネンド</t>
    </rPh>
    <rPh sb="6" eb="8">
      <t>シジョウ</t>
    </rPh>
    <rPh sb="8" eb="10">
      <t>コウボ</t>
    </rPh>
    <rPh sb="10" eb="12">
      <t>トシ</t>
    </rPh>
    <phoneticPr fontId="3"/>
  </si>
  <si>
    <r>
      <t>29年度</t>
    </r>
    <r>
      <rPr>
        <sz val="6"/>
        <rFont val="ＭＳ ゴシック"/>
        <family val="3"/>
        <charset val="128"/>
      </rPr>
      <t xml:space="preserve">
（その他の市町村）</t>
    </r>
    <rPh sb="2" eb="4">
      <t>ネンド</t>
    </rPh>
    <rPh sb="8" eb="9">
      <t>タ</t>
    </rPh>
    <rPh sb="10" eb="13">
      <t>シチョウソン</t>
    </rPh>
    <phoneticPr fontId="3"/>
  </si>
  <si>
    <t>ﾎ</t>
    <phoneticPr fontId="3"/>
  </si>
  <si>
    <r>
      <t>30年度</t>
    </r>
    <r>
      <rPr>
        <sz val="6"/>
        <rFont val="ＭＳ ゴシック"/>
        <family val="3"/>
        <charset val="128"/>
      </rPr>
      <t xml:space="preserve">
（市場公募都市）</t>
    </r>
    <rPh sb="2" eb="4">
      <t>ネンド</t>
    </rPh>
    <rPh sb="6" eb="8">
      <t>シジョウ</t>
    </rPh>
    <rPh sb="8" eb="10">
      <t>コウボ</t>
    </rPh>
    <rPh sb="10" eb="12">
      <t>トシ</t>
    </rPh>
    <phoneticPr fontId="3"/>
  </si>
  <si>
    <t>ﾏ</t>
    <phoneticPr fontId="3"/>
  </si>
  <si>
    <t>ﾐ</t>
    <phoneticPr fontId="3"/>
  </si>
  <si>
    <r>
      <t>30年度</t>
    </r>
    <r>
      <rPr>
        <sz val="6"/>
        <rFont val="ＭＳ ゴシック"/>
        <family val="3"/>
        <charset val="128"/>
      </rPr>
      <t xml:space="preserve">
（その他の市町村）</t>
    </r>
    <rPh sb="2" eb="4">
      <t>ネンド</t>
    </rPh>
    <rPh sb="8" eb="9">
      <t>タ</t>
    </rPh>
    <rPh sb="10" eb="13">
      <t>シチョウソン</t>
    </rPh>
    <phoneticPr fontId="3"/>
  </si>
  <si>
    <t>ﾑ</t>
    <phoneticPr fontId="3"/>
  </si>
  <si>
    <t>ﾒ</t>
    <phoneticPr fontId="3"/>
  </si>
  <si>
    <r>
      <t>令和元年度</t>
    </r>
    <r>
      <rPr>
        <sz val="6"/>
        <rFont val="ＭＳ ゴシック"/>
        <family val="3"/>
        <charset val="128"/>
      </rPr>
      <t xml:space="preserve">
（市場公募都市）</t>
    </r>
    <rPh sb="0" eb="2">
      <t>レイワ</t>
    </rPh>
    <rPh sb="2" eb="4">
      <t>ガンネン</t>
    </rPh>
    <rPh sb="3" eb="5">
      <t>ネンド</t>
    </rPh>
    <rPh sb="7" eb="9">
      <t>シジョウ</t>
    </rPh>
    <rPh sb="9" eb="11">
      <t>コウボ</t>
    </rPh>
    <rPh sb="11" eb="13">
      <t>トシ</t>
    </rPh>
    <phoneticPr fontId="3"/>
  </si>
  <si>
    <t>ﾓ</t>
    <phoneticPr fontId="3"/>
  </si>
  <si>
    <r>
      <t>令和元年度</t>
    </r>
    <r>
      <rPr>
        <sz val="6"/>
        <rFont val="ＭＳ ゴシック"/>
        <family val="3"/>
        <charset val="128"/>
      </rPr>
      <t xml:space="preserve">
（その他の市町村）</t>
    </r>
    <rPh sb="0" eb="2">
      <t>レイワ</t>
    </rPh>
    <rPh sb="2" eb="4">
      <t>ガンネン</t>
    </rPh>
    <rPh sb="4" eb="5">
      <t>ド</t>
    </rPh>
    <rPh sb="9" eb="10">
      <t>タ</t>
    </rPh>
    <rPh sb="11" eb="14">
      <t>シチョウソン</t>
    </rPh>
    <phoneticPr fontId="3"/>
  </si>
  <si>
    <r>
      <t>令和２年度</t>
    </r>
    <r>
      <rPr>
        <sz val="6"/>
        <rFont val="ＭＳ ゴシック"/>
        <family val="3"/>
        <charset val="128"/>
      </rPr>
      <t xml:space="preserve">
（市場公募都市）</t>
    </r>
    <rPh sb="0" eb="2">
      <t>レイワ</t>
    </rPh>
    <rPh sb="3" eb="5">
      <t>ネンド</t>
    </rPh>
    <rPh sb="4" eb="5">
      <t>ガンネン</t>
    </rPh>
    <rPh sb="7" eb="9">
      <t>シジョウ</t>
    </rPh>
    <rPh sb="9" eb="11">
      <t>コウボ</t>
    </rPh>
    <rPh sb="11" eb="13">
      <t>トシ</t>
    </rPh>
    <phoneticPr fontId="3"/>
  </si>
  <si>
    <r>
      <t>令和２年度</t>
    </r>
    <r>
      <rPr>
        <sz val="6"/>
        <rFont val="ＭＳ ゴシック"/>
        <family val="3"/>
        <charset val="128"/>
      </rPr>
      <t xml:space="preserve">
（その他の市町村）</t>
    </r>
    <rPh sb="0" eb="2">
      <t>レイワ</t>
    </rPh>
    <rPh sb="3" eb="5">
      <t>ネンド</t>
    </rPh>
    <rPh sb="4" eb="5">
      <t>ド</t>
    </rPh>
    <rPh sb="9" eb="10">
      <t>タ</t>
    </rPh>
    <rPh sb="11" eb="14">
      <t>シチョウソン</t>
    </rPh>
    <phoneticPr fontId="3"/>
  </si>
  <si>
    <r>
      <t>令和３年度</t>
    </r>
    <r>
      <rPr>
        <sz val="6"/>
        <rFont val="ＭＳ ゴシック"/>
        <family val="3"/>
        <charset val="128"/>
      </rPr>
      <t xml:space="preserve">
（市場公募都市）</t>
    </r>
    <rPh sb="0" eb="2">
      <t>レイワ</t>
    </rPh>
    <rPh sb="3" eb="5">
      <t>ネンド</t>
    </rPh>
    <rPh sb="4" eb="5">
      <t>ガンネン</t>
    </rPh>
    <rPh sb="7" eb="9">
      <t>シジョウ</t>
    </rPh>
    <rPh sb="9" eb="11">
      <t>コウボ</t>
    </rPh>
    <rPh sb="11" eb="13">
      <t>トシ</t>
    </rPh>
    <phoneticPr fontId="3"/>
  </si>
  <si>
    <r>
      <t>令和３年度</t>
    </r>
    <r>
      <rPr>
        <sz val="6"/>
        <rFont val="ＭＳ ゴシック"/>
        <family val="3"/>
        <charset val="128"/>
      </rPr>
      <t xml:space="preserve">
（その他の市町村）</t>
    </r>
    <rPh sb="0" eb="2">
      <t>レイワ</t>
    </rPh>
    <rPh sb="3" eb="5">
      <t>ネンド</t>
    </rPh>
    <rPh sb="4" eb="5">
      <t>ド</t>
    </rPh>
    <rPh sb="9" eb="10">
      <t>タ</t>
    </rPh>
    <rPh sb="11" eb="14">
      <t>シチョウソン</t>
    </rPh>
    <phoneticPr fontId="3"/>
  </si>
  <si>
    <t>(ｱ)～(ﾝ)</t>
    <phoneticPr fontId="5"/>
  </si>
  <si>
    <t>公立大学附属病院事業債</t>
    <rPh sb="0" eb="2">
      <t>コウリツ</t>
    </rPh>
    <rPh sb="2" eb="4">
      <t>ダイガク</t>
    </rPh>
    <rPh sb="4" eb="6">
      <t>フゾク</t>
    </rPh>
    <rPh sb="5" eb="6">
      <t>ゾク</t>
    </rPh>
    <rPh sb="6" eb="8">
      <t>ビョウイン</t>
    </rPh>
    <rPh sb="8" eb="11">
      <t>ジギョウサイ</t>
    </rPh>
    <phoneticPr fontId="3"/>
  </si>
  <si>
    <t>公立大学附属病院事業債(14年度以前許可債)に係る令和６年度末地方債残高</t>
    <rPh sb="0" eb="2">
      <t>コウリツ</t>
    </rPh>
    <rPh sb="2" eb="4">
      <t>ダイガク</t>
    </rPh>
    <rPh sb="4" eb="6">
      <t>フゾク</t>
    </rPh>
    <rPh sb="6" eb="8">
      <t>ビョウイン</t>
    </rPh>
    <rPh sb="8" eb="10">
      <t>ジギョウ</t>
    </rPh>
    <rPh sb="16" eb="18">
      <t>イゼン</t>
    </rPh>
    <rPh sb="25" eb="27">
      <t>レイワ</t>
    </rPh>
    <rPh sb="28" eb="31">
      <t>ネンドマツ</t>
    </rPh>
    <phoneticPr fontId="5"/>
  </si>
  <si>
    <t>公立大学附属病院事業債</t>
    <rPh sb="0" eb="2">
      <t>コウリツ</t>
    </rPh>
    <rPh sb="2" eb="4">
      <t>ダイガク</t>
    </rPh>
    <rPh sb="4" eb="6">
      <t>フゾク</t>
    </rPh>
    <rPh sb="6" eb="8">
      <t>ビョウイン</t>
    </rPh>
    <rPh sb="8" eb="11">
      <t>ジギョウサイ</t>
    </rPh>
    <phoneticPr fontId="3"/>
  </si>
  <si>
    <t>基本設計等着手（～Ｈ１３年度）</t>
    <rPh sb="0" eb="2">
      <t>キホン</t>
    </rPh>
    <rPh sb="2" eb="4">
      <t>セッケイ</t>
    </rPh>
    <rPh sb="4" eb="5">
      <t>トウ</t>
    </rPh>
    <rPh sb="5" eb="7">
      <t>チャクシュ</t>
    </rPh>
    <rPh sb="12" eb="14">
      <t>ネンド</t>
    </rPh>
    <phoneticPr fontId="5"/>
  </si>
  <si>
    <t>基本設計等着手（Ｈ１４年度）</t>
    <rPh sb="0" eb="2">
      <t>キホン</t>
    </rPh>
    <rPh sb="2" eb="4">
      <t>セッケイ</t>
    </rPh>
    <rPh sb="4" eb="5">
      <t>トウ</t>
    </rPh>
    <rPh sb="5" eb="7">
      <t>チャクシュ</t>
    </rPh>
    <rPh sb="11" eb="13">
      <t>ネンド</t>
    </rPh>
    <phoneticPr fontId="5"/>
  </si>
  <si>
    <t>基本設計等着手（通常分）</t>
    <rPh sb="0" eb="2">
      <t>キホン</t>
    </rPh>
    <rPh sb="2" eb="4">
      <t>セッケイ</t>
    </rPh>
    <rPh sb="4" eb="5">
      <t>トウ</t>
    </rPh>
    <rPh sb="5" eb="7">
      <t>チャクシュ</t>
    </rPh>
    <rPh sb="8" eb="10">
      <t>ツウジョウ</t>
    </rPh>
    <rPh sb="10" eb="11">
      <t>ブン</t>
    </rPh>
    <phoneticPr fontId="5"/>
  </si>
  <si>
    <r>
      <t xml:space="preserve">17年度
</t>
    </r>
    <r>
      <rPr>
        <sz val="6"/>
        <rFont val="ＭＳ ゴシック"/>
        <family val="3"/>
        <charset val="128"/>
      </rPr>
      <t>（市場公募都市）</t>
    </r>
    <rPh sb="2" eb="4">
      <t>ネンド</t>
    </rPh>
    <rPh sb="6" eb="8">
      <t>シジョウ</t>
    </rPh>
    <rPh sb="8" eb="10">
      <t>コウボ</t>
    </rPh>
    <rPh sb="10" eb="12">
      <t>トシ</t>
    </rPh>
    <phoneticPr fontId="5"/>
  </si>
  <si>
    <r>
      <t xml:space="preserve">18年度
</t>
    </r>
    <r>
      <rPr>
        <sz val="6"/>
        <rFont val="ＭＳ ゴシック"/>
        <family val="3"/>
        <charset val="128"/>
      </rPr>
      <t>（市場公募都市）</t>
    </r>
    <rPh sb="2" eb="4">
      <t>ネンド</t>
    </rPh>
    <rPh sb="6" eb="8">
      <t>シジョウ</t>
    </rPh>
    <rPh sb="8" eb="10">
      <t>コウボ</t>
    </rPh>
    <rPh sb="10" eb="12">
      <t>トシ</t>
    </rPh>
    <phoneticPr fontId="5"/>
  </si>
  <si>
    <r>
      <t xml:space="preserve">19年度
</t>
    </r>
    <r>
      <rPr>
        <sz val="6"/>
        <rFont val="ＭＳ ゴシック"/>
        <family val="3"/>
        <charset val="128"/>
      </rPr>
      <t>（市場公募都市）</t>
    </r>
    <rPh sb="2" eb="4">
      <t>ネンド</t>
    </rPh>
    <rPh sb="6" eb="8">
      <t>シジョウ</t>
    </rPh>
    <rPh sb="8" eb="10">
      <t>コウボ</t>
    </rPh>
    <rPh sb="10" eb="12">
      <t>トシ</t>
    </rPh>
    <phoneticPr fontId="5"/>
  </si>
  <si>
    <t>公立大学附属病院事業債（つづき）</t>
    <rPh sb="0" eb="2">
      <t>コウリツ</t>
    </rPh>
    <rPh sb="2" eb="4">
      <t>ダイガク</t>
    </rPh>
    <rPh sb="4" eb="6">
      <t>フゾク</t>
    </rPh>
    <rPh sb="6" eb="8">
      <t>ビョウイン</t>
    </rPh>
    <rPh sb="8" eb="11">
      <t>ジギョウサイ</t>
    </rPh>
    <phoneticPr fontId="3"/>
  </si>
  <si>
    <r>
      <t xml:space="preserve">20年度
</t>
    </r>
    <r>
      <rPr>
        <sz val="6"/>
        <rFont val="ＭＳ ゴシック"/>
        <family val="3"/>
        <charset val="128"/>
      </rPr>
      <t>（市場公募都市）</t>
    </r>
    <rPh sb="2" eb="4">
      <t>ネンド</t>
    </rPh>
    <rPh sb="6" eb="8">
      <t>シジョウ</t>
    </rPh>
    <rPh sb="8" eb="10">
      <t>コウボ</t>
    </rPh>
    <rPh sb="10" eb="12">
      <t>トシ</t>
    </rPh>
    <phoneticPr fontId="5"/>
  </si>
  <si>
    <r>
      <t xml:space="preserve">21年度
</t>
    </r>
    <r>
      <rPr>
        <sz val="6"/>
        <rFont val="ＭＳ ゴシック"/>
        <family val="3"/>
        <charset val="128"/>
      </rPr>
      <t>（市場公募都市）</t>
    </r>
    <rPh sb="2" eb="4">
      <t>ネンド</t>
    </rPh>
    <rPh sb="6" eb="8">
      <t>シジョウ</t>
    </rPh>
    <rPh sb="8" eb="10">
      <t>コウボ</t>
    </rPh>
    <rPh sb="10" eb="12">
      <t>トシ</t>
    </rPh>
    <phoneticPr fontId="5"/>
  </si>
  <si>
    <r>
      <t xml:space="preserve">22年度
</t>
    </r>
    <r>
      <rPr>
        <sz val="6"/>
        <rFont val="ＭＳ ゴシック"/>
        <family val="3"/>
        <charset val="128"/>
      </rPr>
      <t>（市場公募都市）</t>
    </r>
    <rPh sb="2" eb="4">
      <t>ネンド</t>
    </rPh>
    <rPh sb="6" eb="8">
      <t>シジョウ</t>
    </rPh>
    <rPh sb="8" eb="10">
      <t>コウボ</t>
    </rPh>
    <rPh sb="10" eb="12">
      <t>トシ</t>
    </rPh>
    <phoneticPr fontId="5"/>
  </si>
  <si>
    <r>
      <t xml:space="preserve">23年度
</t>
    </r>
    <r>
      <rPr>
        <sz val="6"/>
        <rFont val="ＭＳ ゴシック"/>
        <family val="3"/>
        <charset val="128"/>
      </rPr>
      <t>（市場公募都市）</t>
    </r>
    <rPh sb="2" eb="4">
      <t>ネンド</t>
    </rPh>
    <rPh sb="6" eb="8">
      <t>シジョウ</t>
    </rPh>
    <rPh sb="8" eb="10">
      <t>コウボ</t>
    </rPh>
    <rPh sb="10" eb="12">
      <t>トシ</t>
    </rPh>
    <phoneticPr fontId="5"/>
  </si>
  <si>
    <r>
      <t xml:space="preserve">24年度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</si>
  <si>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</si>
  <si>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（その他の市町村）</t>
    </r>
    <rPh sb="2" eb="4">
      <t>ネンド</t>
    </rPh>
    <rPh sb="8" eb="9">
      <t>タ</t>
    </rPh>
    <rPh sb="10" eb="13">
      <t>シチョウソン</t>
    </rPh>
    <phoneticPr fontId="5"/>
  </si>
  <si>
    <r>
      <t xml:space="preserve">26年度
</t>
    </r>
    <r>
      <rPr>
        <sz val="6"/>
        <rFont val="ＭＳ ゴシック"/>
        <family val="3"/>
        <charset val="128"/>
      </rPr>
      <t>（市場公募都市）</t>
    </r>
    <rPh sb="2" eb="4">
      <t>ネンド</t>
    </rPh>
    <rPh sb="6" eb="8">
      <t>シジョウ</t>
    </rPh>
    <rPh sb="8" eb="10">
      <t>コウボ</t>
    </rPh>
    <rPh sb="10" eb="12">
      <t>トシ</t>
    </rPh>
    <phoneticPr fontId="5"/>
  </si>
  <si>
    <r>
      <t xml:space="preserve">26年度
</t>
    </r>
    <r>
      <rPr>
        <sz val="6"/>
        <rFont val="ＭＳ ゴシック"/>
        <family val="3"/>
        <charset val="128"/>
      </rPr>
      <t>（その他の市町村）</t>
    </r>
    <rPh sb="2" eb="4">
      <t>ネンド</t>
    </rPh>
    <rPh sb="8" eb="9">
      <t>タ</t>
    </rPh>
    <rPh sb="10" eb="13">
      <t>シチョウソン</t>
    </rPh>
    <phoneticPr fontId="5"/>
  </si>
  <si>
    <r>
      <t xml:space="preserve">27年度
</t>
    </r>
    <r>
      <rPr>
        <sz val="6"/>
        <rFont val="ＭＳ ゴシック"/>
        <family val="3"/>
        <charset val="128"/>
      </rPr>
      <t>（市場公募都市）</t>
    </r>
    <rPh sb="2" eb="4">
      <t>ネンド</t>
    </rPh>
    <rPh sb="6" eb="8">
      <t>シジョウ</t>
    </rPh>
    <rPh sb="8" eb="10">
      <t>コウボ</t>
    </rPh>
    <rPh sb="10" eb="12">
      <t>トシ</t>
    </rPh>
    <phoneticPr fontId="5"/>
  </si>
  <si>
    <r>
      <t xml:space="preserve">27年度
</t>
    </r>
    <r>
      <rPr>
        <sz val="6"/>
        <rFont val="ＭＳ ゴシック"/>
        <family val="3"/>
        <charset val="128"/>
      </rPr>
      <t>（その他の市町村）</t>
    </r>
    <rPh sb="2" eb="4">
      <t>ネンド</t>
    </rPh>
    <rPh sb="8" eb="9">
      <t>タ</t>
    </rPh>
    <rPh sb="10" eb="13">
      <t>シチョウソン</t>
    </rPh>
    <phoneticPr fontId="5"/>
  </si>
  <si>
    <r>
      <t xml:space="preserve">28年度
</t>
    </r>
    <r>
      <rPr>
        <sz val="6"/>
        <rFont val="ＭＳ ゴシック"/>
        <family val="3"/>
        <charset val="128"/>
      </rPr>
      <t>（市場公募都市）</t>
    </r>
    <rPh sb="2" eb="4">
      <t>ネンド</t>
    </rPh>
    <rPh sb="6" eb="8">
      <t>シジョウ</t>
    </rPh>
    <rPh sb="8" eb="10">
      <t>コウボ</t>
    </rPh>
    <rPh sb="10" eb="12">
      <t>トシ</t>
    </rPh>
    <phoneticPr fontId="5"/>
  </si>
  <si>
    <r>
      <t xml:space="preserve">28年度
</t>
    </r>
    <r>
      <rPr>
        <sz val="6"/>
        <rFont val="ＭＳ ゴシック"/>
        <family val="3"/>
        <charset val="128"/>
      </rPr>
      <t>（その他の市町村）</t>
    </r>
    <rPh sb="2" eb="4">
      <t>ネンド</t>
    </rPh>
    <rPh sb="8" eb="9">
      <t>タ</t>
    </rPh>
    <rPh sb="10" eb="13">
      <t>シチョウソン</t>
    </rPh>
    <phoneticPr fontId="5"/>
  </si>
  <si>
    <r>
      <t xml:space="preserve">29年度
</t>
    </r>
    <r>
      <rPr>
        <sz val="6"/>
        <rFont val="ＭＳ ゴシック"/>
        <family val="3"/>
        <charset val="128"/>
      </rPr>
      <t>（市場公募都市）</t>
    </r>
    <rPh sb="2" eb="4">
      <t>ネンド</t>
    </rPh>
    <rPh sb="6" eb="8">
      <t>シジョウ</t>
    </rPh>
    <rPh sb="8" eb="10">
      <t>コウボ</t>
    </rPh>
    <rPh sb="10" eb="12">
      <t>トシ</t>
    </rPh>
    <phoneticPr fontId="5"/>
  </si>
  <si>
    <r>
      <t xml:space="preserve">29年度
</t>
    </r>
    <r>
      <rPr>
        <sz val="6"/>
        <rFont val="ＭＳ ゴシック"/>
        <family val="3"/>
        <charset val="128"/>
      </rPr>
      <t>（その他の市町村）</t>
    </r>
    <rPh sb="2" eb="4">
      <t>ネンド</t>
    </rPh>
    <rPh sb="8" eb="9">
      <t>タ</t>
    </rPh>
    <rPh sb="10" eb="13">
      <t>シチョウソン</t>
    </rPh>
    <phoneticPr fontId="5"/>
  </si>
  <si>
    <r>
      <t xml:space="preserve">30年度
</t>
    </r>
    <r>
      <rPr>
        <sz val="6"/>
        <rFont val="ＭＳ ゴシック"/>
        <family val="3"/>
        <charset val="128"/>
      </rPr>
      <t>（市場公募都市）</t>
    </r>
    <rPh sb="2" eb="4">
      <t>ネンド</t>
    </rPh>
    <rPh sb="6" eb="8">
      <t>シジョウ</t>
    </rPh>
    <rPh sb="8" eb="10">
      <t>コウボ</t>
    </rPh>
    <rPh sb="10" eb="12">
      <t>トシ</t>
    </rPh>
    <phoneticPr fontId="5"/>
  </si>
  <si>
    <r>
      <t xml:space="preserve">30年度
</t>
    </r>
    <r>
      <rPr>
        <sz val="6"/>
        <rFont val="ＭＳ ゴシック"/>
        <family val="3"/>
        <charset val="128"/>
      </rPr>
      <t>（その他の市町村）</t>
    </r>
    <rPh sb="2" eb="4">
      <t>ネンド</t>
    </rPh>
    <rPh sb="8" eb="9">
      <t>タ</t>
    </rPh>
    <rPh sb="10" eb="13">
      <t>シチョウソン</t>
    </rPh>
    <phoneticPr fontId="5"/>
  </si>
  <si>
    <r>
      <t xml:space="preserve">令和元年度
</t>
    </r>
    <r>
      <rPr>
        <sz val="6"/>
        <rFont val="ＭＳ ゴシック"/>
        <family val="3"/>
        <charset val="128"/>
      </rPr>
      <t>（市場公募都市）</t>
    </r>
    <rPh sb="0" eb="2">
      <t>レイワ</t>
    </rPh>
    <rPh sb="2" eb="4">
      <t>ガンネン</t>
    </rPh>
    <rPh sb="4" eb="5">
      <t>ド</t>
    </rPh>
    <rPh sb="7" eb="9">
      <t>シジョウ</t>
    </rPh>
    <rPh sb="9" eb="11">
      <t>コウボ</t>
    </rPh>
    <rPh sb="11" eb="13">
      <t>トシ</t>
    </rPh>
    <phoneticPr fontId="5"/>
  </si>
  <si>
    <r>
      <t xml:space="preserve">令和元年度
</t>
    </r>
    <r>
      <rPr>
        <sz val="6"/>
        <rFont val="ＭＳ ゴシック"/>
        <family val="3"/>
        <charset val="128"/>
      </rPr>
      <t>（その他の市町村）</t>
    </r>
    <rPh sb="0" eb="2">
      <t>レイワ</t>
    </rPh>
    <rPh sb="2" eb="4">
      <t>ガンネン</t>
    </rPh>
    <rPh sb="4" eb="5">
      <t>ド</t>
    </rPh>
    <rPh sb="9" eb="10">
      <t>タ</t>
    </rPh>
    <rPh sb="11" eb="14">
      <t>シチョウソン</t>
    </rPh>
    <phoneticPr fontId="5"/>
  </si>
  <si>
    <r>
      <t xml:space="preserve">令和２年度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</si>
  <si>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令和２年度
</t>
    </r>
    <r>
      <rPr>
        <sz val="6"/>
        <rFont val="ＭＳ ゴシック"/>
        <family val="3"/>
        <charset val="128"/>
      </rPr>
      <t>（その他の市町村）</t>
    </r>
    <rPh sb="0" eb="2">
      <t>レイワ</t>
    </rPh>
    <rPh sb="3" eb="5">
      <t>ネンド</t>
    </rPh>
    <rPh sb="4" eb="5">
      <t>ド</t>
    </rPh>
    <rPh sb="9" eb="10">
      <t>タ</t>
    </rPh>
    <rPh sb="11" eb="14">
      <t>シチョウソン</t>
    </rPh>
    <phoneticPr fontId="5"/>
  </si>
  <si>
    <r>
      <t xml:space="preserve">令和３年度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</si>
  <si>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令和３年度
</t>
    </r>
    <r>
      <rPr>
        <sz val="6"/>
        <rFont val="ＭＳ ゴシック"/>
        <family val="3"/>
        <charset val="128"/>
      </rPr>
      <t>（その他の市町村）</t>
    </r>
    <rPh sb="0" eb="2">
      <t>レイワ</t>
    </rPh>
    <rPh sb="3" eb="5">
      <t>ネンド</t>
    </rPh>
    <rPh sb="4" eb="5">
      <t>ド</t>
    </rPh>
    <rPh sb="9" eb="10">
      <t>タ</t>
    </rPh>
    <rPh sb="11" eb="14">
      <t>シチョウソン</t>
    </rPh>
    <phoneticPr fontId="5"/>
  </si>
  <si>
    <r>
      <t xml:space="preserve">令和４年度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</si>
  <si>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令和４年度
</t>
    </r>
    <r>
      <rPr>
        <sz val="6"/>
        <rFont val="ＭＳ ゴシック"/>
        <family val="3"/>
        <charset val="128"/>
      </rPr>
      <t>（その他の市町村）</t>
    </r>
    <rPh sb="0" eb="2">
      <t>レイワ</t>
    </rPh>
    <rPh sb="3" eb="5">
      <t>ネンド</t>
    </rPh>
    <rPh sb="4" eb="5">
      <t>ド</t>
    </rPh>
    <rPh sb="9" eb="10">
      <t>タ</t>
    </rPh>
    <rPh sb="11" eb="14">
      <t>シチョウソン</t>
    </rPh>
    <phoneticPr fontId="5"/>
  </si>
  <si>
    <r>
      <t xml:space="preserve">令和５年度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</si>
  <si>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令和５年度
</t>
    </r>
    <r>
      <rPr>
        <sz val="6"/>
        <rFont val="ＭＳ ゴシック"/>
        <family val="3"/>
        <charset val="128"/>
      </rPr>
      <t>（その他の市町村）</t>
    </r>
    <rPh sb="0" eb="2">
      <t>レイワ</t>
    </rPh>
    <rPh sb="3" eb="5">
      <t>ネンド</t>
    </rPh>
    <rPh sb="4" eb="5">
      <t>ド</t>
    </rPh>
    <rPh sb="9" eb="10">
      <t>タ</t>
    </rPh>
    <rPh sb="11" eb="14">
      <t>シチョウソン</t>
    </rPh>
    <phoneticPr fontId="5"/>
  </si>
  <si>
    <r>
      <t xml:space="preserve">令和６年度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</si>
  <si>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令和６年度
</t>
    </r>
    <r>
      <rPr>
        <sz val="6"/>
        <rFont val="ＭＳ ゴシック"/>
        <family val="3"/>
        <charset val="128"/>
      </rPr>
      <t>（その他の市町村）</t>
    </r>
    <rPh sb="0" eb="2">
      <t>レイワ</t>
    </rPh>
    <rPh sb="3" eb="5">
      <t>ネンド</t>
    </rPh>
    <rPh sb="4" eb="5">
      <t>ド</t>
    </rPh>
    <rPh sb="9" eb="10">
      <t>タ</t>
    </rPh>
    <rPh sb="11" eb="14">
      <t>シチョウソン</t>
    </rPh>
    <phoneticPr fontId="5"/>
  </si>
  <si>
    <t>(ｱ)～(ｲｶ)</t>
    <phoneticPr fontId="5"/>
  </si>
  <si>
    <t>公営企業債（脱炭素化事業・脱炭素化推進事業）（病院事業）</t>
    <rPh sb="13" eb="14">
      <t>ダツ</t>
    </rPh>
    <rPh sb="14" eb="16">
      <t>タンソ</t>
    </rPh>
    <rPh sb="16" eb="17">
      <t>カ</t>
    </rPh>
    <rPh sb="17" eb="19">
      <t>スイシン</t>
    </rPh>
    <rPh sb="19" eb="21">
      <t>ジギョウ</t>
    </rPh>
    <phoneticPr fontId="3"/>
  </si>
  <si>
    <t>省エネ改修等事業</t>
    <phoneticPr fontId="3"/>
  </si>
  <si>
    <t>②その他の市町村</t>
    <rPh sb="3" eb="4">
      <t>タ</t>
    </rPh>
    <rPh sb="5" eb="8">
      <t>シチョウソン</t>
    </rPh>
    <phoneticPr fontId="5"/>
  </si>
  <si>
    <t>再生可能エネルギー設備整備等事業</t>
    <phoneticPr fontId="3"/>
  </si>
  <si>
    <t>電動車の導入等に関する事業</t>
    <phoneticPr fontId="3"/>
  </si>
  <si>
    <t>(ｱ)(ｲ)(ｳ)(ｴ)(ｹ)(ｺ)欄の額</t>
    <rPh sb="18" eb="19">
      <t>ラン</t>
    </rPh>
    <rPh sb="20" eb="21">
      <t>ガク</t>
    </rPh>
    <phoneticPr fontId="5"/>
  </si>
  <si>
    <t>令和７年度財政力補正</t>
    <rPh sb="0" eb="2">
      <t>レイワ</t>
    </rPh>
    <rPh sb="3" eb="4">
      <t>ネン</t>
    </rPh>
    <rPh sb="4" eb="5">
      <t>ド</t>
    </rPh>
    <rPh sb="5" eb="8">
      <t>ザイセイリョク</t>
    </rPh>
    <rPh sb="8" eb="10">
      <t>ホセイ</t>
    </rPh>
    <phoneticPr fontId="5"/>
  </si>
  <si>
    <t>公営企業債（脱炭素化事業・脱炭素化推進事業）（病院事業・残余分）</t>
    <phoneticPr fontId="3"/>
  </si>
  <si>
    <t>公営企業債（脱炭素化事業・脱炭素化推進事業）（病院事業・特別分・残余分）</t>
    <phoneticPr fontId="3"/>
  </si>
  <si>
    <t>公営企業債（脱炭素化事業・脱炭素化推進事業）（上水道事業・簡易水道事業分）</t>
    <rPh sb="29" eb="33">
      <t>カンイスイドウ</t>
    </rPh>
    <rPh sb="33" eb="35">
      <t>ジギョウ</t>
    </rPh>
    <phoneticPr fontId="3"/>
  </si>
  <si>
    <t>保健衛生費合計</t>
    <rPh sb="0" eb="2">
      <t>ホケン</t>
    </rPh>
    <rPh sb="2" eb="4">
      <t>エイセイ</t>
    </rPh>
    <rPh sb="4" eb="5">
      <t>ヒ</t>
    </rPh>
    <rPh sb="5" eb="7">
      <t>ゴウケイ</t>
    </rPh>
    <phoneticPr fontId="5"/>
  </si>
  <si>
    <t>保健衛生費附表</t>
    <rPh sb="0" eb="2">
      <t>ホケン</t>
    </rPh>
    <rPh sb="2" eb="5">
      <t>エイセイヒ</t>
    </rPh>
    <rPh sb="5" eb="7">
      <t>フヒョウ</t>
    </rPh>
    <phoneticPr fontId="3"/>
  </si>
  <si>
    <t>（単位：千円）</t>
    <rPh sb="1" eb="3">
      <t>タンイ</t>
    </rPh>
    <rPh sb="4" eb="6">
      <t>センエン</t>
    </rPh>
    <phoneticPr fontId="3"/>
  </si>
  <si>
    <t>事業</t>
    <rPh sb="0" eb="2">
      <t>ジギョウ</t>
    </rPh>
    <phoneticPr fontId="3"/>
  </si>
  <si>
    <t>繰出基準額</t>
    <rPh sb="0" eb="1">
      <t>ク</t>
    </rPh>
    <rPh sb="1" eb="2">
      <t>デ</t>
    </rPh>
    <rPh sb="2" eb="4">
      <t>キジュン</t>
    </rPh>
    <rPh sb="4" eb="5">
      <t>ガク</t>
    </rPh>
    <phoneticPr fontId="3"/>
  </si>
  <si>
    <t>施行</t>
    <rPh sb="0" eb="2">
      <t>セコウ</t>
    </rPh>
    <phoneticPr fontId="3"/>
  </si>
  <si>
    <t>年度</t>
    <rPh sb="0" eb="2">
      <t>ネンド</t>
    </rPh>
    <phoneticPr fontId="3"/>
  </si>
  <si>
    <t>（Ａ）</t>
    <phoneticPr fontId="3"/>
  </si>
  <si>
    <t>（Ｂ）</t>
    <phoneticPr fontId="3"/>
  </si>
  <si>
    <t>（Ｃ）</t>
    <phoneticPr fontId="3"/>
  </si>
  <si>
    <t>（Ｄ）</t>
    <phoneticPr fontId="3"/>
  </si>
  <si>
    <t>（Ｅ）</t>
    <phoneticPr fontId="3"/>
  </si>
  <si>
    <t>（Ｆ）</t>
    <phoneticPr fontId="3"/>
  </si>
  <si>
    <t>①病院事業建設費負担　企業債（平成3年度～平成13年度許可）令和６年度末現在高</t>
    <rPh sb="1" eb="3">
      <t>ビョウイン</t>
    </rPh>
    <rPh sb="3" eb="5">
      <t>ジギョウ</t>
    </rPh>
    <rPh sb="5" eb="8">
      <t>ケンセツヒ</t>
    </rPh>
    <rPh sb="8" eb="10">
      <t>フタン</t>
    </rPh>
    <rPh sb="11" eb="14">
      <t>キギョウサイ</t>
    </rPh>
    <rPh sb="15" eb="17">
      <t>ヘイセイ</t>
    </rPh>
    <rPh sb="18" eb="20">
      <t>ネンド</t>
    </rPh>
    <rPh sb="21" eb="23">
      <t>ヘイセイ</t>
    </rPh>
    <rPh sb="25" eb="27">
      <t>ネンド</t>
    </rPh>
    <rPh sb="27" eb="29">
      <t>キョカ</t>
    </rPh>
    <phoneticPr fontId="3"/>
  </si>
  <si>
    <t>病院事業建設費負担企業債</t>
    <rPh sb="0" eb="2">
      <t>ビョウイン</t>
    </rPh>
    <rPh sb="2" eb="4">
      <t>ジギョウ</t>
    </rPh>
    <rPh sb="4" eb="7">
      <t>ケンセツヒ</t>
    </rPh>
    <rPh sb="7" eb="9">
      <t>フタン</t>
    </rPh>
    <rPh sb="9" eb="12">
      <t>キギョウサイ</t>
    </rPh>
    <phoneticPr fontId="3"/>
  </si>
  <si>
    <t>に係る令和６年度末地方債残高</t>
    <phoneticPr fontId="3"/>
  </si>
  <si>
    <t>（Ａ）×2/3（1/3）</t>
    <phoneticPr fontId="3"/>
  </si>
  <si>
    <t>②病院事業建設費負担　企業債（平成１４年度許可）令和６年度末現在高</t>
    <rPh sb="1" eb="3">
      <t>ビョウイン</t>
    </rPh>
    <rPh sb="3" eb="5">
      <t>ジギョウ</t>
    </rPh>
    <rPh sb="5" eb="8">
      <t>ケンセツヒ</t>
    </rPh>
    <rPh sb="8" eb="10">
      <t>フタン</t>
    </rPh>
    <rPh sb="11" eb="14">
      <t>キギョウサイ</t>
    </rPh>
    <rPh sb="15" eb="17">
      <t>ヘイセイ</t>
    </rPh>
    <rPh sb="19" eb="21">
      <t>ネンド</t>
    </rPh>
    <rPh sb="21" eb="23">
      <t>キョカ</t>
    </rPh>
    <phoneticPr fontId="3"/>
  </si>
  <si>
    <t>（Ｄ）×2/3（1/3）</t>
    <phoneticPr fontId="3"/>
  </si>
  <si>
    <t>（注）</t>
    <rPh sb="1" eb="2">
      <t>チュウ</t>
    </rPh>
    <phoneticPr fontId="3"/>
  </si>
  <si>
    <r>
      <t>１　①は「令和</t>
    </r>
    <r>
      <rPr>
        <sz val="11"/>
        <rFont val="ＭＳ Ｐゴシック"/>
        <family val="3"/>
        <charset val="128"/>
      </rPr>
      <t>５年度の地方公営企業繰出金について」（令和５年４月３日付け総財公第28号）第１</t>
    </r>
    <rPh sb="5" eb="7">
      <t>レイワ</t>
    </rPh>
    <rPh sb="26" eb="28">
      <t>レイワ</t>
    </rPh>
    <phoneticPr fontId="3"/>
  </si>
  <si>
    <t>　、４（２）に定める繰出基準に該当する事業について記入すること。昭和42年度から平成元年度</t>
    <phoneticPr fontId="3"/>
  </si>
  <si>
    <t>　において「水道水源開発施設整備費補助金」の対象となった事業が該当するものであること。</t>
    <phoneticPr fontId="3"/>
  </si>
  <si>
    <t>２　（Ｄ）欄は（Ｂ）×7/30×（Ｃ）/（Ａ）の算式により算出し記入すること。ただし、事業施行年度が</t>
    <phoneticPr fontId="3"/>
  </si>
  <si>
    <t>　昭和55年度以前の事業及び繰出基準に該当しないことにより建設時に出資を行わなかった事業</t>
    <phoneticPr fontId="3"/>
  </si>
  <si>
    <t>　については、（Ｄ）欄は（Ｂ）×1/3×（Ｃ）/（Ａ）の算式により算出し記入すること。</t>
    <phoneticPr fontId="3"/>
  </si>
  <si>
    <r>
      <t>３　②は、「令和</t>
    </r>
    <r>
      <rPr>
        <sz val="11"/>
        <rFont val="ＭＳ Ｐゴシック"/>
        <family val="3"/>
        <charset val="128"/>
      </rPr>
      <t>５年度の地方公営企業繰出金について」</t>
    </r>
    <rPh sb="6" eb="8">
      <t>レイワ</t>
    </rPh>
    <phoneticPr fontId="3"/>
  </si>
  <si>
    <t>　第１、５（２）に定める操出基準に該当する事業について記入すること。昭和42年度以降</t>
    <rPh sb="1" eb="2">
      <t>ダイ</t>
    </rPh>
    <rPh sb="9" eb="10">
      <t>サダ</t>
    </rPh>
    <rPh sb="12" eb="14">
      <t>クリダシ</t>
    </rPh>
    <rPh sb="14" eb="16">
      <t>キジュン</t>
    </rPh>
    <rPh sb="27" eb="29">
      <t>キニュウ</t>
    </rPh>
    <rPh sb="34" eb="36">
      <t>ショウワ</t>
    </rPh>
    <rPh sb="38" eb="40">
      <t>ネンド</t>
    </rPh>
    <rPh sb="40" eb="42">
      <t>イコウ</t>
    </rPh>
    <phoneticPr fontId="3"/>
  </si>
  <si>
    <t>　「水道水源開発施設施設整備費補助金」の対象となった事業が該当するものであること。</t>
    <rPh sb="20" eb="22">
      <t>タイショウ</t>
    </rPh>
    <rPh sb="26" eb="28">
      <t>ジギョウ</t>
    </rPh>
    <rPh sb="29" eb="31">
      <t>ガイトウ</t>
    </rPh>
    <phoneticPr fontId="3"/>
  </si>
  <si>
    <t>４　（Ｊ）欄は（Ｈ）×7/30×（Ｉ）/（Ｇ）の算式により算出し記入すること。ただし、事業施行年度が</t>
    <phoneticPr fontId="3"/>
  </si>
  <si>
    <t>　については、（Ｊ）欄はそれぞれ（Ｈ）×1/3×（Ｉ）/（Ｇ）の算式により算出し記入すること。</t>
    <phoneticPr fontId="3"/>
  </si>
  <si>
    <t>１　①は、「令和６年度の地方公営企業繰出金について」</t>
    <rPh sb="6" eb="8">
      <t>レイワ</t>
    </rPh>
    <phoneticPr fontId="3"/>
  </si>
  <si>
    <t xml:space="preserve">  第４、１、（２）に該当する事業で、平成3年度から平成13年度までに許可を受けた（平成14年度に</t>
    <rPh sb="30" eb="32">
      <t>ネンド</t>
    </rPh>
    <rPh sb="35" eb="37">
      <t>キョカ</t>
    </rPh>
    <rPh sb="38" eb="39">
      <t>ウ</t>
    </rPh>
    <phoneticPr fontId="3"/>
  </si>
  <si>
    <t xml:space="preserve">  許可を受けた平成13年度以前に基本設計等に着手した継続事業を含む。）  病院事業債について</t>
    <phoneticPr fontId="3"/>
  </si>
  <si>
    <t>　記入すること。</t>
    <phoneticPr fontId="3"/>
  </si>
  <si>
    <t xml:space="preserve">  </t>
    <phoneticPr fontId="3"/>
  </si>
  <si>
    <t>２　（B）欄は（A）×2/3の算式により算出し記入すること。ただし、災害拠点病院の施設整備事業</t>
    <rPh sb="5" eb="6">
      <t>ラン</t>
    </rPh>
    <rPh sb="15" eb="17">
      <t>サンシキ</t>
    </rPh>
    <rPh sb="20" eb="22">
      <t>サンシュツ</t>
    </rPh>
    <rPh sb="23" eb="25">
      <t>キニュウ</t>
    </rPh>
    <phoneticPr fontId="3"/>
  </si>
  <si>
    <t>　に係る上乗せ措置分については、（A）×1/3の算式により記入すること。</t>
    <rPh sb="24" eb="26">
      <t>サンシキ</t>
    </rPh>
    <rPh sb="29" eb="31">
      <t>キニュウ</t>
    </rPh>
    <phoneticPr fontId="3"/>
  </si>
  <si>
    <t>３　②は、「令和６年度の地方公営企業繰出金について」</t>
    <rPh sb="6" eb="8">
      <t>レイワ</t>
    </rPh>
    <phoneticPr fontId="3"/>
  </si>
  <si>
    <t xml:space="preserve">  第４、１、（２）に該当する事業で、平成１４年度に許可を受けた（平成13年度以前に基本設計等</t>
    <rPh sb="26" eb="28">
      <t>キョカ</t>
    </rPh>
    <rPh sb="29" eb="30">
      <t>ウ</t>
    </rPh>
    <phoneticPr fontId="3"/>
  </si>
  <si>
    <t xml:space="preserve">  に着手した継続事業を除く。）病院事業債について記入すること。</t>
    <rPh sb="12" eb="13">
      <t>ノゾ</t>
    </rPh>
    <phoneticPr fontId="3"/>
  </si>
  <si>
    <t>４　（Ｅ）欄は（Ｄ）×2/3の算式により算出し記入すること。ただし、災害拠点病院の施設整備事業</t>
    <phoneticPr fontId="3"/>
  </si>
  <si>
    <t>　に係る上乗せ措置分については、（Ｄ）×１/3の算式により記入すること。</t>
    <phoneticPr fontId="3"/>
  </si>
  <si>
    <t>５　①・②については、病院事業債であっても地方公営企業繰出金の対象とならないもの</t>
    <phoneticPr fontId="3"/>
  </si>
  <si>
    <t>　（一般会計で運営している病院、介護老人保健施設等）は、対象とならないものであること。</t>
  </si>
  <si>
    <t>施設整備事業（一般財源化分）次世代育成支援対策施設整備交付金</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phoneticPr fontId="5"/>
  </si>
  <si>
    <t>一般単独事業債（児童相談所整備事業）</t>
    <rPh sb="0" eb="2">
      <t>イッパン</t>
    </rPh>
    <rPh sb="2" eb="4">
      <t>タンドク</t>
    </rPh>
    <rPh sb="4" eb="6">
      <t>ジギョウ</t>
    </rPh>
    <rPh sb="6" eb="7">
      <t>サイ</t>
    </rPh>
    <rPh sb="8" eb="10">
      <t>ジドウ</t>
    </rPh>
    <rPh sb="10" eb="13">
      <t>ソウダンショ</t>
    </rPh>
    <rPh sb="13" eb="15">
      <t>セイビ</t>
    </rPh>
    <rPh sb="15" eb="17">
      <t>ジギョウ</t>
    </rPh>
    <phoneticPr fontId="5"/>
  </si>
  <si>
    <t>(ｴ)</t>
    <phoneticPr fontId="10"/>
  </si>
  <si>
    <t>一般補助施設整備等事業債（児童相談所一時保護施設整備事業）</t>
    <rPh sb="0" eb="2">
      <t>イッパン</t>
    </rPh>
    <rPh sb="2" eb="4">
      <t>ホジョ</t>
    </rPh>
    <rPh sb="4" eb="6">
      <t>シセツ</t>
    </rPh>
    <rPh sb="6" eb="8">
      <t>セイビ</t>
    </rPh>
    <rPh sb="8" eb="9">
      <t>トウ</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</si>
  <si>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(a)～(d)</t>
    <phoneticPr fontId="5"/>
  </si>
  <si>
    <t>こども子育て費合計</t>
    <rPh sb="3" eb="5">
      <t>コソダ</t>
    </rPh>
    <rPh sb="6" eb="7">
      <t>ヒ</t>
    </rPh>
    <rPh sb="7" eb="9">
      <t>ゴウケイ</t>
    </rPh>
    <phoneticPr fontId="5"/>
  </si>
  <si>
    <t>施設整備事業（一般財源化分）地域介護・福祉空間整備等施設整備交付金</t>
    <phoneticPr fontId="5"/>
  </si>
  <si>
    <t>21年度</t>
    <rPh sb="2" eb="4">
      <t>ネンド</t>
    </rPh>
    <phoneticPr fontId="10"/>
  </si>
  <si>
    <t>(ｷ)</t>
    <phoneticPr fontId="10"/>
  </si>
  <si>
    <t>(ｸ)</t>
    <phoneticPr fontId="10"/>
  </si>
  <si>
    <t>22年度</t>
    <rPh sb="2" eb="4">
      <t>ネンド</t>
    </rPh>
    <phoneticPr fontId="10"/>
  </si>
  <si>
    <t>(ｹ)</t>
    <phoneticPr fontId="10"/>
  </si>
  <si>
    <t>(ｺ)</t>
    <phoneticPr fontId="10"/>
  </si>
  <si>
    <t>23年度</t>
    <rPh sb="2" eb="4">
      <t>ネンド</t>
    </rPh>
    <phoneticPr fontId="10"/>
  </si>
  <si>
    <t>(ｻ)</t>
    <phoneticPr fontId="10"/>
  </si>
  <si>
    <t>(ｼ)</t>
    <phoneticPr fontId="10"/>
  </si>
  <si>
    <t>24年度</t>
    <rPh sb="2" eb="4">
      <t>ネンド</t>
    </rPh>
    <phoneticPr fontId="10"/>
  </si>
  <si>
    <t>(ｽ)</t>
    <phoneticPr fontId="10"/>
  </si>
  <si>
    <t>(ｾ)</t>
    <phoneticPr fontId="10"/>
  </si>
  <si>
    <t>25年度</t>
    <rPh sb="2" eb="4">
      <t>ネンド</t>
    </rPh>
    <phoneticPr fontId="10"/>
  </si>
  <si>
    <t>(ｿ)</t>
    <phoneticPr fontId="10"/>
  </si>
  <si>
    <t>(ﾀ)</t>
    <phoneticPr fontId="10"/>
  </si>
  <si>
    <t>R元年度</t>
    <rPh sb="1" eb="3">
      <t>ガンネン</t>
    </rPh>
    <rPh sb="3" eb="4">
      <t>ド</t>
    </rPh>
    <phoneticPr fontId="10"/>
  </si>
  <si>
    <t>R2年度</t>
    <rPh sb="2" eb="4">
      <t>ネンド</t>
    </rPh>
    <rPh sb="3" eb="4">
      <t>ド</t>
    </rPh>
    <phoneticPr fontId="10"/>
  </si>
  <si>
    <t>R3年度</t>
    <rPh sb="2" eb="4">
      <t>ネンド</t>
    </rPh>
    <rPh sb="3" eb="4">
      <t>ド</t>
    </rPh>
    <phoneticPr fontId="10"/>
  </si>
  <si>
    <t>R4年度</t>
    <rPh sb="2" eb="4">
      <t>ネンド</t>
    </rPh>
    <rPh sb="3" eb="4">
      <t>ド</t>
    </rPh>
    <phoneticPr fontId="10"/>
  </si>
  <si>
    <t>(ﾏ)</t>
    <phoneticPr fontId="10"/>
  </si>
  <si>
    <t>R5年度</t>
    <rPh sb="2" eb="4">
      <t>ネンド</t>
    </rPh>
    <rPh sb="3" eb="4">
      <t>ド</t>
    </rPh>
    <phoneticPr fontId="10"/>
  </si>
  <si>
    <t>(ﾑ)</t>
    <phoneticPr fontId="10"/>
  </si>
  <si>
    <t>(ﾒ)</t>
    <phoneticPr fontId="10"/>
  </si>
  <si>
    <t>高齢者保健福祉費合計</t>
    <rPh sb="0" eb="3">
      <t>コウレイシャ</t>
    </rPh>
    <rPh sb="3" eb="5">
      <t>ホケン</t>
    </rPh>
    <rPh sb="5" eb="8">
      <t>フクシヒ</t>
    </rPh>
    <rPh sb="8" eb="10">
      <t>ゴウケイ</t>
    </rPh>
    <phoneticPr fontId="5"/>
  </si>
  <si>
    <t>清掃費</t>
    <rPh sb="0" eb="2">
      <t>セイソウ</t>
    </rPh>
    <rPh sb="2" eb="3">
      <t>ヒ</t>
    </rPh>
    <phoneticPr fontId="5"/>
  </si>
  <si>
    <t>清掃事業に係る地方債</t>
    <rPh sb="0" eb="2">
      <t>セイソウ</t>
    </rPh>
    <rPh sb="2" eb="4">
      <t>ジギョウ</t>
    </rPh>
    <rPh sb="5" eb="6">
      <t>カカ</t>
    </rPh>
    <rPh sb="7" eb="10">
      <t>チホウサイ</t>
    </rPh>
    <phoneticPr fontId="5"/>
  </si>
  <si>
    <t>18年度（５０％分）</t>
    <rPh sb="2" eb="4">
      <t>ネンド</t>
    </rPh>
    <phoneticPr fontId="5"/>
  </si>
  <si>
    <t>18年度（３０％分）</t>
    <rPh sb="2" eb="4">
      <t>ネンド</t>
    </rPh>
    <phoneticPr fontId="5"/>
  </si>
  <si>
    <t>19年度（５０％分）</t>
    <rPh sb="2" eb="4">
      <t>ネンド</t>
    </rPh>
    <phoneticPr fontId="5"/>
  </si>
  <si>
    <t>19年度（３０％分）</t>
    <rPh sb="2" eb="4">
      <t>ネンド</t>
    </rPh>
    <phoneticPr fontId="5"/>
  </si>
  <si>
    <t>20年度（５０％分）</t>
    <rPh sb="2" eb="4">
      <t>ネンド</t>
    </rPh>
    <phoneticPr fontId="5"/>
  </si>
  <si>
    <t>20年度（３０％分）</t>
    <rPh sb="2" eb="4">
      <t>ネンド</t>
    </rPh>
    <phoneticPr fontId="5"/>
  </si>
  <si>
    <t>21年度（５０％分）</t>
    <rPh sb="2" eb="4">
      <t>ネンド</t>
    </rPh>
    <phoneticPr fontId="5"/>
  </si>
  <si>
    <t>21年度（３０％分）</t>
    <rPh sb="2" eb="4">
      <t>ネンド</t>
    </rPh>
    <phoneticPr fontId="5"/>
  </si>
  <si>
    <t>22年度（５０％分）</t>
    <rPh sb="2" eb="4">
      <t>ネンド</t>
    </rPh>
    <phoneticPr fontId="5"/>
  </si>
  <si>
    <t>22年度（３０％分）</t>
    <rPh sb="2" eb="4">
      <t>ネンド</t>
    </rPh>
    <phoneticPr fontId="5"/>
  </si>
  <si>
    <t>(ﾃ)</t>
    <phoneticPr fontId="3"/>
  </si>
  <si>
    <t>(ﾄ)</t>
    <phoneticPr fontId="3"/>
  </si>
  <si>
    <t>23年度（５０％分）</t>
    <rPh sb="2" eb="4">
      <t>ネンド</t>
    </rPh>
    <phoneticPr fontId="5"/>
  </si>
  <si>
    <t>(ﾅ)</t>
    <phoneticPr fontId="3"/>
  </si>
  <si>
    <t>(ﾆ)</t>
    <phoneticPr fontId="3"/>
  </si>
  <si>
    <t>23年度（３０％分）</t>
    <rPh sb="2" eb="4">
      <t>ネンド</t>
    </rPh>
    <phoneticPr fontId="5"/>
  </si>
  <si>
    <t>24年度（５０％分）</t>
    <rPh sb="2" eb="4">
      <t>ネンド</t>
    </rPh>
    <phoneticPr fontId="5"/>
  </si>
  <si>
    <t>24年度（３０％分）</t>
    <rPh sb="2" eb="4">
      <t>ネンド</t>
    </rPh>
    <phoneticPr fontId="5"/>
  </si>
  <si>
    <t>25年度（５０％分）</t>
    <rPh sb="2" eb="4">
      <t>ネンド</t>
    </rPh>
    <phoneticPr fontId="5"/>
  </si>
  <si>
    <t>25年度（３０％分）</t>
    <rPh sb="2" eb="4">
      <t>ネンド</t>
    </rPh>
    <phoneticPr fontId="5"/>
  </si>
  <si>
    <t>26年度（５０％分）</t>
    <rPh sb="2" eb="4">
      <t>ネンド</t>
    </rPh>
    <phoneticPr fontId="5"/>
  </si>
  <si>
    <t>26年度（３０％分）</t>
    <rPh sb="2" eb="4">
      <t>ネンド</t>
    </rPh>
    <phoneticPr fontId="5"/>
  </si>
  <si>
    <t>27年度（５０％分）</t>
    <rPh sb="2" eb="4">
      <t>ネンド</t>
    </rPh>
    <phoneticPr fontId="5"/>
  </si>
  <si>
    <t>(ｭ)</t>
  </si>
  <si>
    <t>27年度（３０％分）</t>
    <rPh sb="2" eb="4">
      <t>ネンド</t>
    </rPh>
    <phoneticPr fontId="5"/>
  </si>
  <si>
    <t>28年度（５０％分）</t>
    <rPh sb="2" eb="4">
      <t>ネンド</t>
    </rPh>
    <phoneticPr fontId="5"/>
  </si>
  <si>
    <t>28年度（３０％分）</t>
    <rPh sb="2" eb="4">
      <t>ネンド</t>
    </rPh>
    <phoneticPr fontId="5"/>
  </si>
  <si>
    <t>29年度（５０％分）</t>
    <rPh sb="2" eb="4">
      <t>ネンド</t>
    </rPh>
    <phoneticPr fontId="5"/>
  </si>
  <si>
    <t>29年度（３０％分）</t>
    <rPh sb="2" eb="4">
      <t>ネンド</t>
    </rPh>
    <phoneticPr fontId="5"/>
  </si>
  <si>
    <t>30年度（５０％分）</t>
    <rPh sb="2" eb="4">
      <t>ネンド</t>
    </rPh>
    <phoneticPr fontId="5"/>
  </si>
  <si>
    <t>30年度（３０％分）</t>
    <rPh sb="2" eb="4">
      <t>ネンド</t>
    </rPh>
    <phoneticPr fontId="5"/>
  </si>
  <si>
    <t>R元年度（５０％分）</t>
    <rPh sb="1" eb="2">
      <t>ガン</t>
    </rPh>
    <rPh sb="2" eb="4">
      <t>ネンド</t>
    </rPh>
    <rPh sb="8" eb="9">
      <t>ブン</t>
    </rPh>
    <phoneticPr fontId="3"/>
  </si>
  <si>
    <t>R元年度（３０％分）</t>
    <rPh sb="1" eb="2">
      <t>ガン</t>
    </rPh>
    <rPh sb="2" eb="4">
      <t>ネンド</t>
    </rPh>
    <rPh sb="8" eb="9">
      <t>ブン</t>
    </rPh>
    <phoneticPr fontId="3"/>
  </si>
  <si>
    <t>R2年度（５０％分）</t>
    <rPh sb="2" eb="4">
      <t>ネンド</t>
    </rPh>
    <rPh sb="8" eb="9">
      <t>ブン</t>
    </rPh>
    <phoneticPr fontId="3"/>
  </si>
  <si>
    <t>R2年度（３０％分）</t>
    <rPh sb="2" eb="4">
      <t>ネンド</t>
    </rPh>
    <rPh sb="8" eb="9">
      <t>ブン</t>
    </rPh>
    <phoneticPr fontId="3"/>
  </si>
  <si>
    <t>(ｱｽ)</t>
    <phoneticPr fontId="3"/>
  </si>
  <si>
    <t>(ｱｾ)</t>
    <phoneticPr fontId="3"/>
  </si>
  <si>
    <t>R3年度（５０％分）</t>
    <rPh sb="2" eb="4">
      <t>ネンド</t>
    </rPh>
    <rPh sb="8" eb="9">
      <t>ブン</t>
    </rPh>
    <phoneticPr fontId="3"/>
  </si>
  <si>
    <t>(ｱｿ)</t>
    <phoneticPr fontId="3"/>
  </si>
  <si>
    <t>(ｱﾀ)</t>
    <phoneticPr fontId="3"/>
  </si>
  <si>
    <t>R3年度（３０％分）</t>
    <rPh sb="2" eb="4">
      <t>ネンド</t>
    </rPh>
    <rPh sb="8" eb="9">
      <t>ブン</t>
    </rPh>
    <phoneticPr fontId="3"/>
  </si>
  <si>
    <t>R4年度（５０％分）</t>
    <rPh sb="2" eb="4">
      <t>ネンド</t>
    </rPh>
    <rPh sb="8" eb="9">
      <t>ブン</t>
    </rPh>
    <phoneticPr fontId="3"/>
  </si>
  <si>
    <t>R4年度（３０％分）</t>
    <rPh sb="2" eb="4">
      <t>ネンド</t>
    </rPh>
    <rPh sb="8" eb="9">
      <t>ブン</t>
    </rPh>
    <phoneticPr fontId="3"/>
  </si>
  <si>
    <t>(ｱﾅ)</t>
    <phoneticPr fontId="3"/>
  </si>
  <si>
    <t>(ｱﾆ)</t>
    <phoneticPr fontId="3"/>
  </si>
  <si>
    <t>R5年度（５０％分）</t>
    <rPh sb="2" eb="4">
      <t>ネンド</t>
    </rPh>
    <rPh sb="8" eb="9">
      <t>ブン</t>
    </rPh>
    <phoneticPr fontId="3"/>
  </si>
  <si>
    <t>(ｱﾇ)</t>
    <phoneticPr fontId="3"/>
  </si>
  <si>
    <t>(ｱﾈ)</t>
    <phoneticPr fontId="3"/>
  </si>
  <si>
    <t>R5年度（３０％分）</t>
    <rPh sb="2" eb="4">
      <t>ネンド</t>
    </rPh>
    <rPh sb="8" eb="9">
      <t>ブン</t>
    </rPh>
    <phoneticPr fontId="3"/>
  </si>
  <si>
    <t>(ｱﾉ)</t>
    <phoneticPr fontId="3"/>
  </si>
  <si>
    <t>(ｱﾊ)</t>
    <phoneticPr fontId="3"/>
  </si>
  <si>
    <t>R6年度（５０％分）</t>
    <rPh sb="2" eb="4">
      <t>ネンド</t>
    </rPh>
    <rPh sb="8" eb="9">
      <t>ブン</t>
    </rPh>
    <phoneticPr fontId="3"/>
  </si>
  <si>
    <t>(ｱﾋ)</t>
    <phoneticPr fontId="3"/>
  </si>
  <si>
    <t>(ｱﾌ)</t>
    <phoneticPr fontId="3"/>
  </si>
  <si>
    <t>R6年度（３０％分）</t>
    <rPh sb="2" eb="4">
      <t>ネンド</t>
    </rPh>
    <rPh sb="8" eb="9">
      <t>ブン</t>
    </rPh>
    <phoneticPr fontId="3"/>
  </si>
  <si>
    <t>(ｱﾍ)</t>
    <phoneticPr fontId="3"/>
  </si>
  <si>
    <t>(ｱﾎ)</t>
    <phoneticPr fontId="3"/>
  </si>
  <si>
    <t>都市基盤整備公団等の立替施行に係る立替金</t>
    <rPh sb="0" eb="2">
      <t>トシ</t>
    </rPh>
    <rPh sb="2" eb="4">
      <t>キバン</t>
    </rPh>
    <rPh sb="4" eb="6">
      <t>セイビ</t>
    </rPh>
    <rPh sb="6" eb="8">
      <t>コウダン</t>
    </rPh>
    <rPh sb="8" eb="9">
      <t>トウ</t>
    </rPh>
    <rPh sb="10" eb="12">
      <t>タテカエ</t>
    </rPh>
    <rPh sb="12" eb="14">
      <t>セコウ</t>
    </rPh>
    <rPh sb="15" eb="16">
      <t>カカ</t>
    </rPh>
    <rPh sb="17" eb="19">
      <t>タテカエ</t>
    </rPh>
    <rPh sb="19" eb="20">
      <t>キン</t>
    </rPh>
    <phoneticPr fontId="5"/>
  </si>
  <si>
    <t>(a)～(g)</t>
    <phoneticPr fontId="5"/>
  </si>
  <si>
    <t>清掃費合計</t>
    <rPh sb="0" eb="3">
      <t>セイソウヒ</t>
    </rPh>
    <rPh sb="3" eb="5">
      <t>ゴウケイ</t>
    </rPh>
    <phoneticPr fontId="5"/>
  </si>
  <si>
    <t>国営等土地改良事業に係る地方負担額</t>
    <rPh sb="0" eb="2">
      <t>コクエイ</t>
    </rPh>
    <rPh sb="2" eb="3">
      <t>トウ</t>
    </rPh>
    <rPh sb="3" eb="5">
      <t>トチ</t>
    </rPh>
    <rPh sb="5" eb="7">
      <t>カイリョウ</t>
    </rPh>
    <rPh sb="7" eb="9">
      <t>ジギョウ</t>
    </rPh>
    <rPh sb="10" eb="11">
      <t>カカ</t>
    </rPh>
    <rPh sb="12" eb="14">
      <t>チホウ</t>
    </rPh>
    <rPh sb="14" eb="16">
      <t>フタン</t>
    </rPh>
    <rPh sb="16" eb="17">
      <t>ガク</t>
    </rPh>
    <phoneticPr fontId="5"/>
  </si>
  <si>
    <t>（１）平成13年度以前償還開始分</t>
    <rPh sb="3" eb="5">
      <t>ヘイセイ</t>
    </rPh>
    <rPh sb="7" eb="9">
      <t>ネンド</t>
    </rPh>
    <rPh sb="9" eb="11">
      <t>イゼン</t>
    </rPh>
    <rPh sb="11" eb="13">
      <t>ショウカン</t>
    </rPh>
    <rPh sb="13" eb="15">
      <t>カイシ</t>
    </rPh>
    <rPh sb="15" eb="16">
      <t>ブン</t>
    </rPh>
    <phoneticPr fontId="5"/>
  </si>
  <si>
    <t>国営土地改良事業に係る令和７年度以降地方負担額</t>
  </si>
  <si>
    <t>事業費補正対象率</t>
    <rPh sb="0" eb="2">
      <t>ジギョウ</t>
    </rPh>
    <rPh sb="2" eb="3">
      <t>ヒ</t>
    </rPh>
    <rPh sb="3" eb="5">
      <t>ホセイ</t>
    </rPh>
    <rPh sb="5" eb="7">
      <t>タイショウ</t>
    </rPh>
    <rPh sb="7" eb="8">
      <t>リツ</t>
    </rPh>
    <phoneticPr fontId="5"/>
  </si>
  <si>
    <t>（元金分）</t>
  </si>
  <si>
    <t>令和６年度総務大臣通知額（算出資料P198）</t>
  </si>
  <si>
    <t>＝</t>
    <phoneticPr fontId="5"/>
  </si>
  <si>
    <t>事業費補正対象率</t>
    <rPh sb="0" eb="3">
      <t>ジギョウヒ</t>
    </rPh>
    <rPh sb="3" eb="5">
      <t>ホセイ</t>
    </rPh>
    <rPh sb="5" eb="7">
      <t>タイショウ</t>
    </rPh>
    <rPh sb="7" eb="8">
      <t>リツ</t>
    </rPh>
    <phoneticPr fontId="5"/>
  </si>
  <si>
    <t>　債務負担行為に基づく令和６年度支出額</t>
  </si>
  <si>
    <t>森林研究・整備機構営土地改良事業に係る令和７年度以降地方負担額</t>
  </si>
  <si>
    <t>(元金分）</t>
    <rPh sb="1" eb="3">
      <t>ガンキン</t>
    </rPh>
    <rPh sb="3" eb="4">
      <t>ブン</t>
    </rPh>
    <phoneticPr fontId="5"/>
  </si>
  <si>
    <t>水資源機構営土地改良事業に係る令和７年度以降地方負担額</t>
  </si>
  <si>
    <t>（２）平成14年度以降償還開始分のうちダムに係るもの</t>
    <rPh sb="3" eb="5">
      <t>ヘイセイ</t>
    </rPh>
    <rPh sb="7" eb="9">
      <t>ネンド</t>
    </rPh>
    <rPh sb="9" eb="11">
      <t>イコウ</t>
    </rPh>
    <rPh sb="11" eb="13">
      <t>ショウカン</t>
    </rPh>
    <rPh sb="13" eb="15">
      <t>カイシ</t>
    </rPh>
    <rPh sb="15" eb="16">
      <t>ブン</t>
    </rPh>
    <rPh sb="22" eb="23">
      <t>カカ</t>
    </rPh>
    <phoneticPr fontId="5"/>
  </si>
  <si>
    <t>（３）平成14年度以降償還開始分のうちダム以外に係るもの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</si>
  <si>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（平成22年度迄実施事業に係るもの）</t>
    <rPh sb="1" eb="3">
      <t>ヘイセイ</t>
    </rPh>
    <rPh sb="5" eb="7">
      <t>ネンド</t>
    </rPh>
    <rPh sb="7" eb="8">
      <t>マデ</t>
    </rPh>
    <rPh sb="8" eb="10">
      <t>ジッシ</t>
    </rPh>
    <rPh sb="10" eb="12">
      <t>ジギョウ</t>
    </rPh>
    <rPh sb="13" eb="14">
      <t>カカ</t>
    </rPh>
    <phoneticPr fontId="3"/>
  </si>
  <si>
    <t>（元金分）</t>
    <phoneticPr fontId="3"/>
  </si>
  <si>
    <t>（４）平成14年度以降償還開始分のうちダム以外に係るもの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</si>
  <si>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（平成23年度以降実施事業に係るもの）</t>
    <rPh sb="1" eb="3">
      <t>ヘイセイ</t>
    </rPh>
    <rPh sb="5" eb="7">
      <t>ネンド</t>
    </rPh>
    <rPh sb="7" eb="9">
      <t>イコウ</t>
    </rPh>
    <rPh sb="9" eb="11">
      <t>ジッシ</t>
    </rPh>
    <rPh sb="11" eb="13">
      <t>ジギョウ</t>
    </rPh>
    <rPh sb="14" eb="15">
      <t>カカ</t>
    </rPh>
    <phoneticPr fontId="3"/>
  </si>
  <si>
    <t>一般公共事業債（都道府県営・農業農村）（平成23年度債より公共事業等債）</t>
    <rPh sb="0" eb="2">
      <t>イッパン</t>
    </rPh>
    <rPh sb="2" eb="4">
      <t>コウキョウ</t>
    </rPh>
    <rPh sb="4" eb="7">
      <t>ジギョウサイ</t>
    </rPh>
    <rPh sb="8" eb="12">
      <t>トドウフケン</t>
    </rPh>
    <rPh sb="12" eb="13">
      <t>エイ</t>
    </rPh>
    <rPh sb="14" eb="16">
      <t>ノウギョウ</t>
    </rPh>
    <rPh sb="16" eb="17">
      <t>ノウ</t>
    </rPh>
    <rPh sb="17" eb="18">
      <t>ソン</t>
    </rPh>
    <phoneticPr fontId="5"/>
  </si>
  <si>
    <t>R元年度</t>
    <rPh sb="2" eb="4">
      <t>ネンド</t>
    </rPh>
    <phoneticPr fontId="5"/>
  </si>
  <si>
    <t>R6年度</t>
  </si>
  <si>
    <t>(ｱ)～(ｿ)</t>
  </si>
  <si>
    <t>一般公共事業債（都道府県営・災害関連）（平成23年度債より公共事業等債）</t>
    <rPh sb="0" eb="2">
      <t>イッパン</t>
    </rPh>
    <rPh sb="2" eb="4">
      <t>コウキョウ</t>
    </rPh>
    <rPh sb="4" eb="7">
      <t>ジギョウサイ</t>
    </rPh>
    <rPh sb="8" eb="12">
      <t>トドウフケン</t>
    </rPh>
    <rPh sb="12" eb="13">
      <t>エイ</t>
    </rPh>
    <rPh sb="14" eb="16">
      <t>サイガイ</t>
    </rPh>
    <rPh sb="16" eb="18">
      <t>カンレン</t>
    </rPh>
    <phoneticPr fontId="5"/>
  </si>
  <si>
    <t>22年度</t>
    <rPh sb="2" eb="4">
      <t>ネンド</t>
    </rPh>
    <phoneticPr fontId="3"/>
  </si>
  <si>
    <t>(ｱ)～(ｿ)</t>
    <phoneticPr fontId="5"/>
  </si>
  <si>
    <t>一般公共事業債（国営・農業農村）（平成23年度債より公共事業等債）</t>
    <rPh sb="0" eb="2">
      <t>イッパン</t>
    </rPh>
    <rPh sb="2" eb="4">
      <t>コウキョウ</t>
    </rPh>
    <rPh sb="4" eb="7">
      <t>ジギョウサイ</t>
    </rPh>
    <rPh sb="8" eb="10">
      <t>コクエイ</t>
    </rPh>
    <rPh sb="11" eb="13">
      <t>ノウギョウ</t>
    </rPh>
    <rPh sb="13" eb="14">
      <t>ノウ</t>
    </rPh>
    <rPh sb="14" eb="15">
      <t>ソン</t>
    </rPh>
    <phoneticPr fontId="5"/>
  </si>
  <si>
    <t>一般公共事業債（国営・災害関連）（平成23年度債より公共事業等債）</t>
    <rPh sb="0" eb="2">
      <t>イッパン</t>
    </rPh>
    <rPh sb="2" eb="4">
      <t>コウキョウ</t>
    </rPh>
    <rPh sb="4" eb="7">
      <t>ジギョウサイ</t>
    </rPh>
    <rPh sb="8" eb="10">
      <t>コクエイ</t>
    </rPh>
    <rPh sb="11" eb="13">
      <t>サイガイ</t>
    </rPh>
    <rPh sb="13" eb="15">
      <t>カンレン</t>
    </rPh>
    <phoneticPr fontId="5"/>
  </si>
  <si>
    <t>一般公共事業債（公団営・機構営）（平成23年度債より公共事業等債）</t>
    <rPh sb="0" eb="2">
      <t>イッパン</t>
    </rPh>
    <rPh sb="2" eb="4">
      <t>コウキョウ</t>
    </rPh>
    <rPh sb="4" eb="7">
      <t>ジギョウサイ</t>
    </rPh>
    <rPh sb="8" eb="10">
      <t>コウダン</t>
    </rPh>
    <rPh sb="10" eb="11">
      <t>エイ</t>
    </rPh>
    <rPh sb="12" eb="14">
      <t>キコウ</t>
    </rPh>
    <rPh sb="14" eb="15">
      <t>エイ</t>
    </rPh>
    <phoneticPr fontId="5"/>
  </si>
  <si>
    <t>公共事業等債（団体営・災害関連）</t>
    <rPh sb="0" eb="2">
      <t>コウキョウ</t>
    </rPh>
    <rPh sb="2" eb="4">
      <t>ジギョウ</t>
    </rPh>
    <rPh sb="4" eb="5">
      <t>トウ</t>
    </rPh>
    <rPh sb="5" eb="6">
      <t>サイ</t>
    </rPh>
    <rPh sb="7" eb="9">
      <t>ダンタイ</t>
    </rPh>
    <rPh sb="9" eb="10">
      <t>エイ</t>
    </rPh>
    <rPh sb="11" eb="13">
      <t>サイガイ</t>
    </rPh>
    <rPh sb="13" eb="15">
      <t>カンレン</t>
    </rPh>
    <phoneticPr fontId="5"/>
  </si>
  <si>
    <t>(ｱ)～(ｴ)</t>
  </si>
  <si>
    <t>臨時地方道整備事業債・地方道路等整備事業債（ふるさと農道・通常分）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1">
      <t>ツウジョウ</t>
    </rPh>
    <rPh sb="31" eb="32">
      <t>ブン</t>
    </rPh>
    <phoneticPr fontId="5"/>
  </si>
  <si>
    <t>(ｱ)～(ｸ)</t>
  </si>
  <si>
    <t>臨時地方道整備事業債・地方道路等整備事業債（ふるさと農道・財対債分）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0">
      <t>ザイ</t>
    </rPh>
    <rPh sb="30" eb="31">
      <t>ツイ</t>
    </rPh>
    <rPh sb="31" eb="33">
      <t>サイブン</t>
    </rPh>
    <phoneticPr fontId="5"/>
  </si>
  <si>
    <t>(s)</t>
  </si>
  <si>
    <t>一般補助施設整備等事業債（農地耕作条件改善事業）</t>
    <rPh sb="0" eb="2">
      <t>イッパン</t>
    </rPh>
    <rPh sb="2" eb="4">
      <t>ホジョ</t>
    </rPh>
    <rPh sb="4" eb="6">
      <t>シセツ</t>
    </rPh>
    <rPh sb="6" eb="8">
      <t>セイビ</t>
    </rPh>
    <rPh sb="8" eb="9">
      <t>トウ</t>
    </rPh>
    <rPh sb="9" eb="12">
      <t>ジギョウサイ</t>
    </rPh>
    <rPh sb="13" eb="15">
      <t>ノウチ</t>
    </rPh>
    <rPh sb="15" eb="17">
      <t>コウサク</t>
    </rPh>
    <rPh sb="17" eb="19">
      <t>ジョウケン</t>
    </rPh>
    <rPh sb="19" eb="21">
      <t>カイゼン</t>
    </rPh>
    <rPh sb="21" eb="23">
      <t>ジギョウ</t>
    </rPh>
    <phoneticPr fontId="5"/>
  </si>
  <si>
    <t>R元年度</t>
    <rPh sb="2" eb="3">
      <t>ネン</t>
    </rPh>
    <rPh sb="3" eb="4">
      <t>ド</t>
    </rPh>
    <phoneticPr fontId="5"/>
  </si>
  <si>
    <t>R2年度</t>
    <rPh sb="2" eb="3">
      <t>ネン</t>
    </rPh>
    <rPh sb="3" eb="4">
      <t>ド</t>
    </rPh>
    <phoneticPr fontId="5"/>
  </si>
  <si>
    <t>R3年度</t>
    <rPh sb="2" eb="3">
      <t>ネン</t>
    </rPh>
    <rPh sb="3" eb="4">
      <t>ド</t>
    </rPh>
    <phoneticPr fontId="5"/>
  </si>
  <si>
    <t>(ｱ)～(ｶ)</t>
  </si>
  <si>
    <t>(t)</t>
  </si>
  <si>
    <t>一般補助施設整備等事業債（畑作等促進整備事業）</t>
  </si>
  <si>
    <t>R5年度</t>
  </si>
  <si>
    <t>(ｱ)～(ｲ)</t>
  </si>
  <si>
    <t>１２</t>
  </si>
  <si>
    <t>一般補助施設整備等事業債（農業水路等長寿命化・防災減災事業）</t>
    <rPh sb="0" eb="2">
      <t>イッパン</t>
    </rPh>
    <rPh sb="2" eb="4">
      <t>ホジョ</t>
    </rPh>
    <rPh sb="4" eb="6">
      <t>シセツ</t>
    </rPh>
    <rPh sb="6" eb="8">
      <t>セイビ</t>
    </rPh>
    <rPh sb="8" eb="9">
      <t>トウ</t>
    </rPh>
    <rPh sb="9" eb="12">
      <t>ジギョウサイ</t>
    </rPh>
    <rPh sb="13" eb="15">
      <t>ノウギョウ</t>
    </rPh>
    <rPh sb="15" eb="17">
      <t>スイロ</t>
    </rPh>
    <rPh sb="17" eb="18">
      <t>トウ</t>
    </rPh>
    <rPh sb="18" eb="22">
      <t>チョウジュミョウカ</t>
    </rPh>
    <rPh sb="23" eb="25">
      <t>ボウサイ</t>
    </rPh>
    <rPh sb="25" eb="27">
      <t>ゲンサイ</t>
    </rPh>
    <rPh sb="27" eb="29">
      <t>ジギョウ</t>
    </rPh>
    <phoneticPr fontId="5"/>
  </si>
  <si>
    <t>(a)～(v)</t>
  </si>
  <si>
    <t>農業行政費合計</t>
    <rPh sb="0" eb="2">
      <t>ノウギョウ</t>
    </rPh>
    <rPh sb="2" eb="4">
      <t>ギョウセイ</t>
    </rPh>
    <rPh sb="4" eb="5">
      <t>ヒ</t>
    </rPh>
    <rPh sb="5" eb="7">
      <t>ゴウケイ</t>
    </rPh>
    <phoneticPr fontId="5"/>
  </si>
  <si>
    <t>臨時地方道整備事業債・地方道路等整備事業債（ふるさと林道分）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8" eb="29">
      <t>ブン</t>
    </rPh>
    <phoneticPr fontId="5"/>
  </si>
  <si>
    <t>臨時地方道整備事業債・地方道路等整備事業債（ふるさと林道・財対債分）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9" eb="30">
      <t>ザイ</t>
    </rPh>
    <rPh sb="30" eb="31">
      <t>ツイ</t>
    </rPh>
    <rPh sb="31" eb="33">
      <t>サイブン</t>
    </rPh>
    <phoneticPr fontId="5"/>
  </si>
  <si>
    <t>一般補助施設整備等事業債（特定間伐等促進対策分）</t>
    <rPh sb="0" eb="2">
      <t>イッパン</t>
    </rPh>
    <rPh sb="2" eb="4">
      <t>ホジョ</t>
    </rPh>
    <rPh sb="4" eb="6">
      <t>シセツ</t>
    </rPh>
    <rPh sb="6" eb="8">
      <t>セイビ</t>
    </rPh>
    <rPh sb="8" eb="9">
      <t>ナド</t>
    </rPh>
    <rPh sb="9" eb="11">
      <t>ジギョウ</t>
    </rPh>
    <rPh sb="11" eb="12">
      <t>サイ</t>
    </rPh>
    <rPh sb="13" eb="15">
      <t>トクテイ</t>
    </rPh>
    <rPh sb="15" eb="18">
      <t>カンバツナド</t>
    </rPh>
    <rPh sb="18" eb="20">
      <t>ソクシン</t>
    </rPh>
    <rPh sb="20" eb="22">
      <t>タイサク</t>
    </rPh>
    <rPh sb="22" eb="23">
      <t>ブン</t>
    </rPh>
    <phoneticPr fontId="5"/>
  </si>
  <si>
    <t>許可年度</t>
    <rPh sb="0" eb="2">
      <t>キョカ</t>
    </rPh>
    <rPh sb="2" eb="3">
      <t>トシ</t>
    </rPh>
    <rPh sb="3" eb="4">
      <t>ド</t>
    </rPh>
    <phoneticPr fontId="5"/>
  </si>
  <si>
    <t>許可額</t>
    <rPh sb="0" eb="3">
      <t>キョカガク</t>
    </rPh>
    <phoneticPr fontId="5"/>
  </si>
  <si>
    <t>=</t>
    <phoneticPr fontId="3"/>
  </si>
  <si>
    <t>(a)～(c)</t>
    <phoneticPr fontId="5"/>
  </si>
  <si>
    <t>林野水産行政費合計</t>
    <rPh sb="0" eb="2">
      <t>リンヤ</t>
    </rPh>
    <rPh sb="2" eb="4">
      <t>スイサン</t>
    </rPh>
    <rPh sb="4" eb="6">
      <t>ギョウセイ</t>
    </rPh>
    <rPh sb="6" eb="7">
      <t>ヒ</t>
    </rPh>
    <rPh sb="7" eb="9">
      <t>ゴウケイ</t>
    </rPh>
    <phoneticPr fontId="5"/>
  </si>
  <si>
    <t>地域振興費（人口）・その１</t>
    <rPh sb="0" eb="2">
      <t>チイキ</t>
    </rPh>
    <rPh sb="2" eb="5">
      <t>シンコウヒ</t>
    </rPh>
    <rPh sb="6" eb="8">
      <t>ジンコウ</t>
    </rPh>
    <phoneticPr fontId="5"/>
  </si>
  <si>
    <t>地域活性化事業債</t>
    <rPh sb="0" eb="2">
      <t>チイキ</t>
    </rPh>
    <rPh sb="2" eb="5">
      <t>カッセイカ</t>
    </rPh>
    <rPh sb="5" eb="8">
      <t>ジギョウサイ</t>
    </rPh>
    <phoneticPr fontId="5"/>
  </si>
  <si>
    <t>（従来分）</t>
    <rPh sb="1" eb="3">
      <t>ジュウライ</t>
    </rPh>
    <rPh sb="3" eb="4">
      <t>ブン</t>
    </rPh>
    <phoneticPr fontId="5"/>
  </si>
  <si>
    <t>(定住自立圏分)</t>
    <rPh sb="1" eb="3">
      <t>テイジュウ</t>
    </rPh>
    <rPh sb="3" eb="5">
      <t>ジリツ</t>
    </rPh>
    <rPh sb="5" eb="6">
      <t>ケン</t>
    </rPh>
    <rPh sb="6" eb="7">
      <t>ブン</t>
    </rPh>
    <phoneticPr fontId="5"/>
  </si>
  <si>
    <t>地域活性化事業債（財源対策債分）</t>
    <rPh sb="0" eb="2">
      <t>チイキ</t>
    </rPh>
    <rPh sb="2" eb="5">
      <t>カッセイカ</t>
    </rPh>
    <rPh sb="5" eb="8">
      <t>ジギョウサイ</t>
    </rPh>
    <rPh sb="9" eb="11">
      <t>ザイゲン</t>
    </rPh>
    <rPh sb="11" eb="13">
      <t>タイサク</t>
    </rPh>
    <rPh sb="13" eb="14">
      <t>サイ</t>
    </rPh>
    <rPh sb="14" eb="15">
      <t>ブン</t>
    </rPh>
    <phoneticPr fontId="5"/>
  </si>
  <si>
    <t>(旧)地域総合整備事業債分(特別分)</t>
    <rPh sb="1" eb="2">
      <t>キュウ</t>
    </rPh>
    <rPh sb="3" eb="5">
      <t>チイキ</t>
    </rPh>
    <rPh sb="5" eb="7">
      <t>ソウゴウ</t>
    </rPh>
    <rPh sb="7" eb="9">
      <t>セイビ</t>
    </rPh>
    <rPh sb="9" eb="12">
      <t>ジギョウサイ</t>
    </rPh>
    <rPh sb="12" eb="13">
      <t>ブン</t>
    </rPh>
    <rPh sb="14" eb="16">
      <t>トクベツ</t>
    </rPh>
    <rPh sb="16" eb="17">
      <t>ブン</t>
    </rPh>
    <phoneticPr fontId="5"/>
  </si>
  <si>
    <t>財政力附表のα</t>
    <rPh sb="0" eb="3">
      <t>ザイセイリョク</t>
    </rPh>
    <rPh sb="3" eb="5">
      <t>フヒョウ</t>
    </rPh>
    <phoneticPr fontId="5"/>
  </si>
  <si>
    <t>(旧)地域総合整備事業債分(特別分)（財源対策債分）</t>
    <rPh sb="1" eb="2">
      <t>キュウ</t>
    </rPh>
    <rPh sb="3" eb="5">
      <t>チイキ</t>
    </rPh>
    <rPh sb="5" eb="7">
      <t>ソウゴウ</t>
    </rPh>
    <rPh sb="7" eb="9">
      <t>セイビ</t>
    </rPh>
    <rPh sb="9" eb="12">
      <t>ジギョウサイ</t>
    </rPh>
    <rPh sb="12" eb="13">
      <t>ブン</t>
    </rPh>
    <rPh sb="14" eb="16">
      <t>トクベツ</t>
    </rPh>
    <rPh sb="16" eb="17">
      <t>ブン</t>
    </rPh>
    <rPh sb="19" eb="21">
      <t>ザイゲン</t>
    </rPh>
    <rPh sb="21" eb="23">
      <t>タイサク</t>
    </rPh>
    <rPh sb="23" eb="24">
      <t>サイ</t>
    </rPh>
    <rPh sb="24" eb="25">
      <t>ブン</t>
    </rPh>
    <phoneticPr fontId="5"/>
  </si>
  <si>
    <t>一般単独(一般)事業債（半島振興道路整備事業分）</t>
    <rPh sb="0" eb="2">
      <t>イッパン</t>
    </rPh>
    <rPh sb="2" eb="4">
      <t>タンドク</t>
    </rPh>
    <rPh sb="5" eb="7">
      <t>イッパン</t>
    </rPh>
    <rPh sb="8" eb="11">
      <t>ジギョウサイ</t>
    </rPh>
    <rPh sb="12" eb="14">
      <t>ハントウ</t>
    </rPh>
    <rPh sb="14" eb="16">
      <t>シンコウ</t>
    </rPh>
    <rPh sb="16" eb="18">
      <t>ドウロ</t>
    </rPh>
    <rPh sb="18" eb="20">
      <t>セイビ</t>
    </rPh>
    <rPh sb="20" eb="23">
      <t>ジギョウブン</t>
    </rPh>
    <phoneticPr fontId="5"/>
  </si>
  <si>
    <t>一般単独(一般)事業債（中心市街地再活性化等特別対策事業分）</t>
    <rPh sb="0" eb="2">
      <t>イッパン</t>
    </rPh>
    <rPh sb="2" eb="4">
      <t>タンドク</t>
    </rPh>
    <rPh sb="5" eb="7">
      <t>イッパン</t>
    </rPh>
    <rPh sb="8" eb="11">
      <t>ジギョウサイ</t>
    </rPh>
    <rPh sb="12" eb="14">
      <t>チュウシン</t>
    </rPh>
    <rPh sb="14" eb="17">
      <t>シガイチ</t>
    </rPh>
    <rPh sb="17" eb="18">
      <t>サイ</t>
    </rPh>
    <rPh sb="18" eb="21">
      <t>カッセイカ</t>
    </rPh>
    <rPh sb="21" eb="22">
      <t>トウ</t>
    </rPh>
    <rPh sb="22" eb="24">
      <t>トクベツ</t>
    </rPh>
    <rPh sb="24" eb="26">
      <t>タイサク</t>
    </rPh>
    <rPh sb="26" eb="28">
      <t>ジギョウ</t>
    </rPh>
    <rPh sb="28" eb="29">
      <t>ブン</t>
    </rPh>
    <phoneticPr fontId="5"/>
  </si>
  <si>
    <t>８</t>
    <phoneticPr fontId="3"/>
  </si>
  <si>
    <t>合併特例事業債（市町村合併推進事業分）（合併旧法に係る事業分）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キュウ</t>
    </rPh>
    <rPh sb="23" eb="24">
      <t>ホウ</t>
    </rPh>
    <rPh sb="25" eb="26">
      <t>カカ</t>
    </rPh>
    <rPh sb="27" eb="29">
      <t>ジギョウ</t>
    </rPh>
    <rPh sb="29" eb="30">
      <t>ブン</t>
    </rPh>
    <phoneticPr fontId="5"/>
  </si>
  <si>
    <t>合併特例事業債（市町村合併推進事業分）（合併新法に係る事業分）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シン</t>
    </rPh>
    <rPh sb="23" eb="24">
      <t>ホウ</t>
    </rPh>
    <rPh sb="25" eb="26">
      <t>カカ</t>
    </rPh>
    <rPh sb="27" eb="29">
      <t>ジギョウ</t>
    </rPh>
    <rPh sb="29" eb="30">
      <t>ブン</t>
    </rPh>
    <phoneticPr fontId="5"/>
  </si>
  <si>
    <t>（うち、「行政コスト合理化事業」分）</t>
    <rPh sb="5" eb="7">
      <t>ギョウセイ</t>
    </rPh>
    <rPh sb="10" eb="13">
      <t>ゴウリカ</t>
    </rPh>
    <rPh sb="13" eb="15">
      <t>ジギョウ</t>
    </rPh>
    <rPh sb="16" eb="17">
      <t>ブン</t>
    </rPh>
    <phoneticPr fontId="5"/>
  </si>
  <si>
    <t>(ﾂ)</t>
    <phoneticPr fontId="3"/>
  </si>
  <si>
    <t>（うち、「行政コスト合理化事業」以外分）</t>
    <rPh sb="5" eb="7">
      <t>ギョウセイ</t>
    </rPh>
    <rPh sb="10" eb="13">
      <t>ゴウリカ</t>
    </rPh>
    <rPh sb="13" eb="15">
      <t>ジギョウ</t>
    </rPh>
    <rPh sb="16" eb="18">
      <t>イガイ</t>
    </rPh>
    <rPh sb="18" eb="19">
      <t>ブン</t>
    </rPh>
    <phoneticPr fontId="5"/>
  </si>
  <si>
    <t>地域振興費(人口)･その１計</t>
    <rPh sb="0" eb="2">
      <t>チイキ</t>
    </rPh>
    <rPh sb="2" eb="4">
      <t>シンコウ</t>
    </rPh>
    <rPh sb="4" eb="5">
      <t>ヒ</t>
    </rPh>
    <rPh sb="6" eb="8">
      <t>ジンコウ</t>
    </rPh>
    <rPh sb="13" eb="14">
      <t>ケイ</t>
    </rPh>
    <phoneticPr fontId="5"/>
  </si>
  <si>
    <t>(あ)</t>
    <phoneticPr fontId="5"/>
  </si>
  <si>
    <t>地域振興費（人口）･その２</t>
    <rPh sb="0" eb="2">
      <t>チイキ</t>
    </rPh>
    <rPh sb="2" eb="5">
      <t>シンコウヒ</t>
    </rPh>
    <rPh sb="6" eb="8">
      <t>ジンコウ</t>
    </rPh>
    <phoneticPr fontId="5"/>
  </si>
  <si>
    <t>(ｱ)～(ﾖ)</t>
    <phoneticPr fontId="5"/>
  </si>
  <si>
    <t>(Is値0.3未満)</t>
    <rPh sb="3" eb="4">
      <t>チ</t>
    </rPh>
    <rPh sb="7" eb="9">
      <t>ミマン</t>
    </rPh>
    <phoneticPr fontId="5"/>
  </si>
  <si>
    <t>(ｱｼ)</t>
    <phoneticPr fontId="3"/>
  </si>
  <si>
    <t>沖縄米軍基地所在市町村活性化特別事業債</t>
    <rPh sb="0" eb="2">
      <t>オキナワ</t>
    </rPh>
    <rPh sb="2" eb="4">
      <t>ベイグン</t>
    </rPh>
    <rPh sb="4" eb="6">
      <t>キチ</t>
    </rPh>
    <rPh sb="6" eb="8">
      <t>ショザイ</t>
    </rPh>
    <rPh sb="8" eb="11">
      <t>シチョウソン</t>
    </rPh>
    <rPh sb="11" eb="14">
      <t>カッセイカ</t>
    </rPh>
    <rPh sb="14" eb="16">
      <t>トクベツ</t>
    </rPh>
    <rPh sb="16" eb="19">
      <t>ジギョウサイ</t>
    </rPh>
    <phoneticPr fontId="5"/>
  </si>
  <si>
    <t>沖縄北部特別振興対策事業債</t>
    <rPh sb="0" eb="2">
      <t>オキナワ</t>
    </rPh>
    <rPh sb="2" eb="4">
      <t>ホクブ</t>
    </rPh>
    <rPh sb="4" eb="6">
      <t>トクベツ</t>
    </rPh>
    <rPh sb="6" eb="8">
      <t>シンコウ</t>
    </rPh>
    <rPh sb="8" eb="10">
      <t>タイサク</t>
    </rPh>
    <rPh sb="10" eb="13">
      <t>ジギョウサイ</t>
    </rPh>
    <phoneticPr fontId="5"/>
  </si>
  <si>
    <t>(ｱ)～(ｶ)</t>
    <phoneticPr fontId="5"/>
  </si>
  <si>
    <t>空港整備事業債（２種Ａ空港･市町村負担分）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</si>
  <si>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空港整備事業債（２種Ｂ空港･市町村負担分）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</si>
  <si>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空港整備事業債（３種･市町村負担分）</t>
    <rPh sb="0" eb="2">
      <t>クウコウ</t>
    </rPh>
    <rPh sb="2" eb="4">
      <t>セイビ</t>
    </rPh>
    <rPh sb="4" eb="7">
      <t>ジギョウサイ</t>
    </rPh>
    <rPh sb="9" eb="10">
      <t>シュ</t>
    </rPh>
    <rPh sb="11" eb="14">
      <t>シチョウソン</t>
    </rPh>
    <rPh sb="14" eb="17">
      <t>フタンブン</t>
    </rPh>
    <phoneticPr fontId="5"/>
  </si>
  <si>
    <t>空港整備事業債（２種Ｂ及び３種空港･市町村管理分）</t>
    <rPh sb="0" eb="2">
      <t>クウコウ</t>
    </rPh>
    <rPh sb="2" eb="4">
      <t>セイビ</t>
    </rPh>
    <rPh sb="4" eb="7">
      <t>ジギョウサイ</t>
    </rPh>
    <rPh sb="9" eb="10">
      <t>シュ</t>
    </rPh>
    <rPh sb="11" eb="12">
      <t>オヨ</t>
    </rPh>
    <rPh sb="14" eb="15">
      <t>シュ</t>
    </rPh>
    <rPh sb="15" eb="17">
      <t>クウコウ</t>
    </rPh>
    <rPh sb="18" eb="21">
      <t>シチョウソン</t>
    </rPh>
    <rPh sb="21" eb="23">
      <t>カンリ</t>
    </rPh>
    <rPh sb="23" eb="24">
      <t>ブン</t>
    </rPh>
    <phoneticPr fontId="5"/>
  </si>
  <si>
    <t>ＰＦＩ事業に伴う施設整備費相当額</t>
    <rPh sb="3" eb="5">
      <t>ジギョウ</t>
    </rPh>
    <rPh sb="6" eb="7">
      <t>トモナ</t>
    </rPh>
    <rPh sb="8" eb="10">
      <t>シセツ</t>
    </rPh>
    <rPh sb="10" eb="12">
      <t>セイビ</t>
    </rPh>
    <rPh sb="12" eb="13">
      <t>ヒ</t>
    </rPh>
    <rPh sb="13" eb="16">
      <t>ソウトウガク</t>
    </rPh>
    <phoneticPr fontId="5"/>
  </si>
  <si>
    <t>算入年度</t>
    <rPh sb="0" eb="2">
      <t>サンニュウ</t>
    </rPh>
    <rPh sb="2" eb="4">
      <t>ネンド</t>
    </rPh>
    <phoneticPr fontId="5"/>
  </si>
  <si>
    <t>施設整備費
相当額</t>
    <rPh sb="0" eb="2">
      <t>シセツ</t>
    </rPh>
    <rPh sb="2" eb="4">
      <t>セイビ</t>
    </rPh>
    <rPh sb="4" eb="5">
      <t>ヒ</t>
    </rPh>
    <rPh sb="6" eb="9">
      <t>ソウトウガク</t>
    </rPh>
    <phoneticPr fontId="5"/>
  </si>
  <si>
    <t>23年度算入</t>
    <rPh sb="2" eb="4">
      <t>ネンド</t>
    </rPh>
    <phoneticPr fontId="5"/>
  </si>
  <si>
    <t>③</t>
    <phoneticPr fontId="5"/>
  </si>
  <si>
    <t>24年度算入</t>
    <rPh sb="2" eb="4">
      <t>ネンド</t>
    </rPh>
    <phoneticPr fontId="5"/>
  </si>
  <si>
    <t>25年度算入</t>
    <rPh sb="2" eb="4">
      <t>ネンド</t>
    </rPh>
    <phoneticPr fontId="5"/>
  </si>
  <si>
    <t>26年度算入</t>
    <rPh sb="2" eb="4">
      <t>ネンド</t>
    </rPh>
    <phoneticPr fontId="5"/>
  </si>
  <si>
    <t>27年度算入</t>
    <rPh sb="2" eb="4">
      <t>ネンド</t>
    </rPh>
    <phoneticPr fontId="5"/>
  </si>
  <si>
    <t>28年度算入</t>
    <rPh sb="2" eb="4">
      <t>ネンド</t>
    </rPh>
    <phoneticPr fontId="5"/>
  </si>
  <si>
    <t>29年度算入</t>
    <rPh sb="2" eb="4">
      <t>ネンド</t>
    </rPh>
    <phoneticPr fontId="5"/>
  </si>
  <si>
    <t>30年度算入</t>
    <rPh sb="2" eb="4">
      <t>ネンド</t>
    </rPh>
    <phoneticPr fontId="5"/>
  </si>
  <si>
    <t>④</t>
    <phoneticPr fontId="3"/>
  </si>
  <si>
    <t>R元年度算入</t>
    <rPh sb="1" eb="2">
      <t>ガン</t>
    </rPh>
    <rPh sb="2" eb="4">
      <t>ネンド</t>
    </rPh>
    <phoneticPr fontId="5"/>
  </si>
  <si>
    <t>R2年度算入</t>
    <rPh sb="2" eb="4">
      <t>ネンド</t>
    </rPh>
    <phoneticPr fontId="5"/>
  </si>
  <si>
    <t>R3年度算入</t>
    <rPh sb="2" eb="4">
      <t>ネンド</t>
    </rPh>
    <phoneticPr fontId="5"/>
  </si>
  <si>
    <t>⑤</t>
    <phoneticPr fontId="5"/>
  </si>
  <si>
    <t>⑥</t>
    <phoneticPr fontId="5"/>
  </si>
  <si>
    <t>R4年度算入</t>
    <rPh sb="2" eb="4">
      <t>ネンド</t>
    </rPh>
    <phoneticPr fontId="5"/>
  </si>
  <si>
    <t>R5年度算入</t>
    <rPh sb="2" eb="4">
      <t>ネンド</t>
    </rPh>
    <phoneticPr fontId="5"/>
  </si>
  <si>
    <t>③</t>
  </si>
  <si>
    <t>④</t>
  </si>
  <si>
    <t>⑤</t>
  </si>
  <si>
    <t>R6年度算入</t>
    <rPh sb="2" eb="4">
      <t>ネンド</t>
    </rPh>
    <phoneticPr fontId="5"/>
  </si>
  <si>
    <t>(ｱｳ)</t>
    <phoneticPr fontId="3"/>
  </si>
  <si>
    <t>　　該当箇所から転記すること。</t>
    <phoneticPr fontId="5"/>
  </si>
  <si>
    <t>産業廃棄物不法投棄対策事業債</t>
    <rPh sb="0" eb="2">
      <t>サンギョウ</t>
    </rPh>
    <rPh sb="2" eb="5">
      <t>ハイキブツ</t>
    </rPh>
    <rPh sb="5" eb="7">
      <t>フホウ</t>
    </rPh>
    <rPh sb="7" eb="9">
      <t>トウキ</t>
    </rPh>
    <rPh sb="9" eb="11">
      <t>タイサク</t>
    </rPh>
    <rPh sb="11" eb="14">
      <t>ジギョウサイ</t>
    </rPh>
    <phoneticPr fontId="5"/>
  </si>
  <si>
    <t>石綿対策事業債</t>
    <rPh sb="0" eb="2">
      <t>イシワタ</t>
    </rPh>
    <rPh sb="2" eb="4">
      <t>タイサク</t>
    </rPh>
    <rPh sb="4" eb="7">
      <t>ジギョウサイ</t>
    </rPh>
    <phoneticPr fontId="5"/>
  </si>
  <si>
    <t>(ｱ)～(ｼ)</t>
    <phoneticPr fontId="5"/>
  </si>
  <si>
    <t>消防広域化事業債</t>
    <rPh sb="0" eb="2">
      <t>ショウボウ</t>
    </rPh>
    <rPh sb="2" eb="5">
      <t>コウイキカ</t>
    </rPh>
    <rPh sb="5" eb="8">
      <t>ジギョウサイ</t>
    </rPh>
    <phoneticPr fontId="5"/>
  </si>
  <si>
    <t>公共施設等地上デジタル放送移行対策事業債</t>
    <rPh sb="0" eb="2">
      <t>コウキョウ</t>
    </rPh>
    <rPh sb="2" eb="4">
      <t>シセツ</t>
    </rPh>
    <rPh sb="4" eb="5">
      <t>トウ</t>
    </rPh>
    <rPh sb="5" eb="7">
      <t>チジョウ</t>
    </rPh>
    <rPh sb="11" eb="13">
      <t>ホウソウ</t>
    </rPh>
    <rPh sb="13" eb="15">
      <t>イコウ</t>
    </rPh>
    <rPh sb="15" eb="17">
      <t>タイサク</t>
    </rPh>
    <rPh sb="17" eb="19">
      <t>ジギョウ</t>
    </rPh>
    <rPh sb="19" eb="20">
      <t>サイ</t>
    </rPh>
    <phoneticPr fontId="5"/>
  </si>
  <si>
    <t>一般補助施設整備等事業債（沖縄振興特別推進交付金事業分）</t>
    <rPh sb="0" eb="2">
      <t>イッパン</t>
    </rPh>
    <rPh sb="2" eb="4">
      <t>ホジョ</t>
    </rPh>
    <rPh sb="4" eb="6">
      <t>シセツ</t>
    </rPh>
    <rPh sb="6" eb="8">
      <t>セイビ</t>
    </rPh>
    <rPh sb="8" eb="9">
      <t>トウ</t>
    </rPh>
    <rPh sb="9" eb="12">
      <t>ジギョウサイ</t>
    </rPh>
    <rPh sb="13" eb="15">
      <t>オキナワ</t>
    </rPh>
    <rPh sb="15" eb="17">
      <t>シンコウ</t>
    </rPh>
    <rPh sb="17" eb="19">
      <t>トクベツ</t>
    </rPh>
    <rPh sb="19" eb="21">
      <t>スイシン</t>
    </rPh>
    <rPh sb="21" eb="24">
      <t>コウフキン</t>
    </rPh>
    <rPh sb="24" eb="26">
      <t>ジギョウ</t>
    </rPh>
    <rPh sb="26" eb="27">
      <t>ブン</t>
    </rPh>
    <phoneticPr fontId="5"/>
  </si>
  <si>
    <t>一般単独（一般）事業債（施設建替復旧関連事業分）</t>
    <rPh sb="0" eb="2">
      <t>イッパン</t>
    </rPh>
    <rPh sb="2" eb="4">
      <t>タンドク</t>
    </rPh>
    <rPh sb="5" eb="7">
      <t>イッパン</t>
    </rPh>
    <rPh sb="8" eb="11">
      <t>ジギョウサイ</t>
    </rPh>
    <rPh sb="12" eb="14">
      <t>シセツ</t>
    </rPh>
    <rPh sb="14" eb="15">
      <t>タ</t>
    </rPh>
    <rPh sb="15" eb="16">
      <t>カ</t>
    </rPh>
    <rPh sb="16" eb="18">
      <t>フッキュウ</t>
    </rPh>
    <rPh sb="18" eb="20">
      <t>カンレン</t>
    </rPh>
    <rPh sb="20" eb="23">
      <t>ジギョウブン</t>
    </rPh>
    <phoneticPr fontId="5"/>
  </si>
  <si>
    <t>26年度</t>
    <rPh sb="2" eb="3">
      <t>ネン</t>
    </rPh>
    <rPh sb="3" eb="4">
      <t>ド</t>
    </rPh>
    <phoneticPr fontId="5"/>
  </si>
  <si>
    <t>27年度</t>
    <rPh sb="2" eb="3">
      <t>ネン</t>
    </rPh>
    <rPh sb="3" eb="4">
      <t>ド</t>
    </rPh>
    <phoneticPr fontId="5"/>
  </si>
  <si>
    <t>28年度</t>
    <rPh sb="2" eb="3">
      <t>ネン</t>
    </rPh>
    <rPh sb="3" eb="4">
      <t>ド</t>
    </rPh>
    <phoneticPr fontId="5"/>
  </si>
  <si>
    <t>一般補助施設整備等事業債（奄美群島振興交付金事業分）</t>
    <rPh sb="0" eb="2">
      <t>イッパン</t>
    </rPh>
    <rPh sb="2" eb="4">
      <t>ホジョ</t>
    </rPh>
    <rPh sb="4" eb="6">
      <t>シセツ</t>
    </rPh>
    <rPh sb="6" eb="8">
      <t>セイビ</t>
    </rPh>
    <rPh sb="8" eb="9">
      <t>トウ</t>
    </rPh>
    <rPh sb="9" eb="12">
      <t>ジギョウサイ</t>
    </rPh>
    <rPh sb="13" eb="15">
      <t>アマミ</t>
    </rPh>
    <rPh sb="15" eb="17">
      <t>グントウ</t>
    </rPh>
    <rPh sb="17" eb="19">
      <t>シンコウ</t>
    </rPh>
    <rPh sb="19" eb="22">
      <t>コウフキン</t>
    </rPh>
    <rPh sb="22" eb="24">
      <t>ジギョウ</t>
    </rPh>
    <rPh sb="24" eb="25">
      <t>ブン</t>
    </rPh>
    <phoneticPr fontId="5"/>
  </si>
  <si>
    <t>公共事業等債（津波避難対策緊急事業分）</t>
    <rPh sb="0" eb="2">
      <t>コウキョウ</t>
    </rPh>
    <rPh sb="2" eb="4">
      <t>ジギョウ</t>
    </rPh>
    <rPh sb="4" eb="6">
      <t>トウサイ</t>
    </rPh>
    <rPh sb="7" eb="9">
      <t>ツナミ</t>
    </rPh>
    <rPh sb="9" eb="11">
      <t>ヒナン</t>
    </rPh>
    <rPh sb="11" eb="13">
      <t>タイサク</t>
    </rPh>
    <rPh sb="13" eb="15">
      <t>キンキュウ</t>
    </rPh>
    <rPh sb="15" eb="18">
      <t>ジギョウブン</t>
    </rPh>
    <phoneticPr fontId="5"/>
  </si>
  <si>
    <t>公共施設最適化事業債</t>
    <rPh sb="0" eb="2">
      <t>コウキョウ</t>
    </rPh>
    <rPh sb="2" eb="4">
      <t>シセツ</t>
    </rPh>
    <rPh sb="4" eb="7">
      <t>サイテキカ</t>
    </rPh>
    <rPh sb="7" eb="10">
      <t>ジギョウサイ</t>
    </rPh>
    <phoneticPr fontId="5"/>
  </si>
  <si>
    <t>公共施設等適正管理推進事業債（集約化・複合化事業分）</t>
    <rPh sb="0" eb="2">
      <t>コウキョウ</t>
    </rPh>
    <rPh sb="2" eb="4">
      <t>シセツ</t>
    </rPh>
    <rPh sb="4" eb="5">
      <t>トウ</t>
    </rPh>
    <rPh sb="5" eb="7">
      <t>テキセイ</t>
    </rPh>
    <rPh sb="7" eb="9">
      <t>カンリ</t>
    </rPh>
    <rPh sb="9" eb="11">
      <t>スイシン</t>
    </rPh>
    <rPh sb="11" eb="13">
      <t>ジギョウ</t>
    </rPh>
    <rPh sb="13" eb="14">
      <t>サイ</t>
    </rPh>
    <rPh sb="15" eb="18">
      <t>シュウヤクカ</t>
    </rPh>
    <rPh sb="19" eb="22">
      <t>フクゴウカ</t>
    </rPh>
    <rPh sb="22" eb="24">
      <t>ジギョウ</t>
    </rPh>
    <rPh sb="24" eb="25">
      <t>ブン</t>
    </rPh>
    <phoneticPr fontId="5"/>
  </si>
  <si>
    <t>29年度</t>
    <rPh sb="2" eb="3">
      <t>ネン</t>
    </rPh>
    <rPh sb="3" eb="4">
      <t>ド</t>
    </rPh>
    <phoneticPr fontId="5"/>
  </si>
  <si>
    <t>30年度</t>
    <rPh sb="2" eb="3">
      <t>ネン</t>
    </rPh>
    <rPh sb="3" eb="4">
      <t>ド</t>
    </rPh>
    <phoneticPr fontId="5"/>
  </si>
  <si>
    <t>R元年度</t>
    <rPh sb="1" eb="2">
      <t>モト</t>
    </rPh>
    <rPh sb="2" eb="3">
      <t>ネン</t>
    </rPh>
    <rPh sb="3" eb="4">
      <t>ド</t>
    </rPh>
    <phoneticPr fontId="5"/>
  </si>
  <si>
    <t>公共施設等適正管理推進事業債</t>
    <rPh sb="0" eb="2">
      <t>コウキョウ</t>
    </rPh>
    <rPh sb="2" eb="4">
      <t>シセツ</t>
    </rPh>
    <rPh sb="4" eb="5">
      <t>トウ</t>
    </rPh>
    <rPh sb="5" eb="7">
      <t>テキセイ</t>
    </rPh>
    <rPh sb="7" eb="9">
      <t>カンリ</t>
    </rPh>
    <rPh sb="9" eb="11">
      <t>スイシン</t>
    </rPh>
    <rPh sb="11" eb="13">
      <t>ジギョウ</t>
    </rPh>
    <rPh sb="13" eb="14">
      <t>サイ</t>
    </rPh>
    <phoneticPr fontId="5"/>
  </si>
  <si>
    <t>（長寿命化、転用、立地適正化、市町村役場機能緊急保全事業分）</t>
    <phoneticPr fontId="3"/>
  </si>
  <si>
    <t>（長寿命化、転用、立地適正化、ユニバーサルデザイン化事業、脱炭素化事業分）</t>
    <rPh sb="1" eb="2">
      <t>チョウ</t>
    </rPh>
    <rPh sb="2" eb="4">
      <t>ジュミョウ</t>
    </rPh>
    <rPh sb="4" eb="5">
      <t>カ</t>
    </rPh>
    <rPh sb="6" eb="8">
      <t>テンヨウ</t>
    </rPh>
    <rPh sb="9" eb="11">
      <t>リッチ</t>
    </rPh>
    <rPh sb="11" eb="13">
      <t>テキセイ</t>
    </rPh>
    <rPh sb="13" eb="14">
      <t>カ</t>
    </rPh>
    <rPh sb="25" eb="26">
      <t>カ</t>
    </rPh>
    <rPh sb="26" eb="28">
      <t>ジギョウ</t>
    </rPh>
    <rPh sb="29" eb="30">
      <t>ダツ</t>
    </rPh>
    <rPh sb="30" eb="32">
      <t>タンソ</t>
    </rPh>
    <rPh sb="32" eb="33">
      <t>カ</t>
    </rPh>
    <rPh sb="33" eb="35">
      <t>ジギョウ</t>
    </rPh>
    <rPh sb="35" eb="36">
      <t>ブン</t>
    </rPh>
    <phoneticPr fontId="3"/>
  </si>
  <si>
    <t>（義務教育施設の大規模改造事業に係る事業分を除く）</t>
    <phoneticPr fontId="3"/>
  </si>
  <si>
    <t>注　　脱炭素化事業に係るものについては、R4年度発行分は公共施設等適正管理推進事業債に、</t>
    <rPh sb="0" eb="1">
      <t>チュウ</t>
    </rPh>
    <rPh sb="3" eb="9">
      <t>ダツタンソカジギョウ</t>
    </rPh>
    <rPh sb="10" eb="11">
      <t>カカ</t>
    </rPh>
    <rPh sb="22" eb="24">
      <t>ネンド</t>
    </rPh>
    <rPh sb="24" eb="26">
      <t>ハッコウ</t>
    </rPh>
    <rPh sb="26" eb="27">
      <t>ブン</t>
    </rPh>
    <rPh sb="28" eb="32">
      <t>コウキョウシセツ</t>
    </rPh>
    <rPh sb="32" eb="33">
      <t>ナド</t>
    </rPh>
    <rPh sb="33" eb="42">
      <t>テキセイカンリスイシンジギョウサイ</t>
    </rPh>
    <phoneticPr fontId="5"/>
  </si>
  <si>
    <t>　　　R5年度以降に発行されるものは脱炭素化事業債にそれぞれ記入すること</t>
    <rPh sb="5" eb="7">
      <t>ネンド</t>
    </rPh>
    <rPh sb="7" eb="9">
      <t>イコウ</t>
    </rPh>
    <rPh sb="10" eb="12">
      <t>ハッコウ</t>
    </rPh>
    <rPh sb="18" eb="24">
      <t>ダツタンソカジギョウ</t>
    </rPh>
    <rPh sb="24" eb="25">
      <t>サイ</t>
    </rPh>
    <rPh sb="30" eb="32">
      <t>キニュウ</t>
    </rPh>
    <phoneticPr fontId="5"/>
  </si>
  <si>
    <t>（長寿命化、ユニバーサルデザイン化事業分）</t>
    <rPh sb="16" eb="17">
      <t>カ</t>
    </rPh>
    <rPh sb="17" eb="19">
      <t>ジギョウ</t>
    </rPh>
    <phoneticPr fontId="3"/>
  </si>
  <si>
    <t>（義務教育施設の大規模改造事業に係る事業分のみ）</t>
    <phoneticPr fontId="3"/>
  </si>
  <si>
    <t>附表３のβ</t>
    <rPh sb="0" eb="2">
      <t>フヒョウ</t>
    </rPh>
    <phoneticPr fontId="5"/>
  </si>
  <si>
    <t>（市町村役場機能緊急保全事業分）</t>
    <phoneticPr fontId="3"/>
  </si>
  <si>
    <t>(ｱ)～(ﾀ)</t>
    <phoneticPr fontId="5"/>
  </si>
  <si>
    <t>一般補助施設整備等事業債（沖縄離島活性化推進事業分）</t>
    <rPh sb="0" eb="2">
      <t>イッパン</t>
    </rPh>
    <rPh sb="2" eb="4">
      <t>ホジョ</t>
    </rPh>
    <rPh sb="4" eb="6">
      <t>シセツ</t>
    </rPh>
    <rPh sb="6" eb="8">
      <t>セイビ</t>
    </rPh>
    <rPh sb="8" eb="9">
      <t>トウ</t>
    </rPh>
    <rPh sb="9" eb="12">
      <t>ジギョウサイ</t>
    </rPh>
    <rPh sb="13" eb="15">
      <t>オキナワ</t>
    </rPh>
    <rPh sb="15" eb="17">
      <t>リトウ</t>
    </rPh>
    <rPh sb="17" eb="20">
      <t>カッセイカ</t>
    </rPh>
    <rPh sb="20" eb="22">
      <t>スイシン</t>
    </rPh>
    <rPh sb="22" eb="24">
      <t>ジギョウ</t>
    </rPh>
    <rPh sb="24" eb="25">
      <t>ブン</t>
    </rPh>
    <phoneticPr fontId="5"/>
  </si>
  <si>
    <t>(aa)</t>
    <phoneticPr fontId="5"/>
  </si>
  <si>
    <t>歳入欠かん債</t>
    <rPh sb="0" eb="2">
      <t>サイニュウ</t>
    </rPh>
    <rPh sb="2" eb="3">
      <t>ケツ</t>
    </rPh>
    <rPh sb="5" eb="6">
      <t>サイ</t>
    </rPh>
    <phoneticPr fontId="5"/>
  </si>
  <si>
    <t>区分</t>
    <rPh sb="0" eb="2">
      <t>クブン</t>
    </rPh>
    <phoneticPr fontId="3"/>
  </si>
  <si>
    <r>
      <rPr>
        <sz val="8"/>
        <rFont val="ＭＳ ゴシック"/>
        <family val="3"/>
        <charset val="128"/>
      </rPr>
      <t>29年度算出資料</t>
    </r>
    <r>
      <rPr>
        <sz val="9"/>
        <rFont val="ＭＳ ゴシック"/>
        <family val="3"/>
        <charset val="128"/>
      </rPr>
      <t>P196（ｵ）欄</t>
    </r>
    <rPh sb="2" eb="4">
      <t>ネンド</t>
    </rPh>
    <rPh sb="4" eb="6">
      <t>サンシュツ</t>
    </rPh>
    <rPh sb="6" eb="8">
      <t>シリョウ</t>
    </rPh>
    <rPh sb="15" eb="16">
      <t>ラン</t>
    </rPh>
    <phoneticPr fontId="5"/>
  </si>
  <si>
    <t>算入見込額</t>
    <rPh sb="0" eb="2">
      <t>サンニュウ</t>
    </rPh>
    <rPh sb="2" eb="4">
      <t>ミコミ</t>
    </rPh>
    <rPh sb="4" eb="5">
      <t>ガク</t>
    </rPh>
    <phoneticPr fontId="5"/>
  </si>
  <si>
    <t>（千円未満四捨五入）</t>
    <rPh sb="1" eb="3">
      <t>センエン</t>
    </rPh>
    <rPh sb="3" eb="5">
      <t>ミマン</t>
    </rPh>
    <rPh sb="5" eb="9">
      <t>シシャゴニュウ</t>
    </rPh>
    <phoneticPr fontId="3"/>
  </si>
  <si>
    <r>
      <rPr>
        <sz val="8"/>
        <rFont val="ＭＳ ゴシック"/>
        <family val="3"/>
        <charset val="128"/>
      </rPr>
      <t>30年度算出資料</t>
    </r>
    <r>
      <rPr>
        <sz val="9"/>
        <rFont val="ＭＳ ゴシック"/>
        <family val="3"/>
        <charset val="128"/>
      </rPr>
      <t>P200（ｵ）欄</t>
    </r>
    <rPh sb="2" eb="4">
      <t>ネンド</t>
    </rPh>
    <rPh sb="4" eb="6">
      <t>サンシュツ</t>
    </rPh>
    <rPh sb="6" eb="8">
      <t>シリョウ</t>
    </rPh>
    <rPh sb="15" eb="16">
      <t>ラン</t>
    </rPh>
    <phoneticPr fontId="5"/>
  </si>
  <si>
    <r>
      <rPr>
        <sz val="8"/>
        <rFont val="ＭＳ ゴシック"/>
        <family val="3"/>
        <charset val="128"/>
      </rPr>
      <t>R元年度算出資料</t>
    </r>
    <r>
      <rPr>
        <sz val="9"/>
        <rFont val="ＭＳ ゴシック"/>
        <family val="3"/>
        <charset val="128"/>
      </rPr>
      <t>P206（ｵ）欄</t>
    </r>
    <rPh sb="1" eb="2">
      <t>モト</t>
    </rPh>
    <rPh sb="2" eb="4">
      <t>ネンド</t>
    </rPh>
    <rPh sb="4" eb="6">
      <t>サンシュツ</t>
    </rPh>
    <rPh sb="6" eb="8">
      <t>シリョウ</t>
    </rPh>
    <rPh sb="15" eb="16">
      <t>ラン</t>
    </rPh>
    <phoneticPr fontId="5"/>
  </si>
  <si>
    <r>
      <rPr>
        <sz val="8"/>
        <rFont val="ＭＳ ゴシック"/>
        <family val="3"/>
        <charset val="128"/>
      </rPr>
      <t>R2年度算出資料</t>
    </r>
    <r>
      <rPr>
        <sz val="9"/>
        <rFont val="ＭＳ ゴシック"/>
        <family val="3"/>
        <charset val="128"/>
      </rPr>
      <t>P216（ｵ）欄</t>
    </r>
    <rPh sb="2" eb="4">
      <t>ネンド</t>
    </rPh>
    <rPh sb="4" eb="6">
      <t>サンシュツ</t>
    </rPh>
    <rPh sb="6" eb="8">
      <t>シリョウ</t>
    </rPh>
    <rPh sb="15" eb="16">
      <t>ラン</t>
    </rPh>
    <phoneticPr fontId="5"/>
  </si>
  <si>
    <r>
      <rPr>
        <sz val="8"/>
        <rFont val="ＭＳ ゴシック"/>
        <family val="3"/>
        <charset val="128"/>
      </rPr>
      <t>R3年度算出資料</t>
    </r>
    <r>
      <rPr>
        <sz val="9"/>
        <rFont val="ＭＳ ゴシック"/>
        <family val="3"/>
        <charset val="128"/>
      </rPr>
      <t>P222（ｵ）欄</t>
    </r>
    <rPh sb="2" eb="4">
      <t>ネンド</t>
    </rPh>
    <rPh sb="4" eb="6">
      <t>サンシュツ</t>
    </rPh>
    <rPh sb="6" eb="8">
      <t>シリョウ</t>
    </rPh>
    <rPh sb="15" eb="16">
      <t>ラン</t>
    </rPh>
    <phoneticPr fontId="5"/>
  </si>
  <si>
    <r>
      <rPr>
        <sz val="8"/>
        <rFont val="ＭＳ ゴシック"/>
        <family val="3"/>
        <charset val="128"/>
      </rPr>
      <t>R4年度算出資料</t>
    </r>
    <r>
      <rPr>
        <sz val="9"/>
        <rFont val="ＭＳ ゴシック"/>
        <family val="3"/>
        <charset val="128"/>
      </rPr>
      <t>P232（ｵ）欄</t>
    </r>
    <rPh sb="2" eb="4">
      <t>ネンド</t>
    </rPh>
    <rPh sb="4" eb="6">
      <t>サンシュツ</t>
    </rPh>
    <rPh sb="6" eb="8">
      <t>シリョウ</t>
    </rPh>
    <rPh sb="15" eb="16">
      <t>ラン</t>
    </rPh>
    <phoneticPr fontId="5"/>
  </si>
  <si>
    <r>
      <rPr>
        <sz val="8"/>
        <rFont val="ＭＳ ゴシック"/>
        <family val="3"/>
        <charset val="128"/>
      </rPr>
      <t>R5年度算出資料</t>
    </r>
    <r>
      <rPr>
        <sz val="9"/>
        <rFont val="ＭＳ ゴシック"/>
        <family val="3"/>
        <charset val="128"/>
      </rPr>
      <t>P236（ｵ）欄</t>
    </r>
    <rPh sb="2" eb="4">
      <t>ネンド</t>
    </rPh>
    <rPh sb="4" eb="6">
      <t>サンシュツ</t>
    </rPh>
    <rPh sb="6" eb="8">
      <t>シリョウ</t>
    </rPh>
    <rPh sb="15" eb="16">
      <t>ラン</t>
    </rPh>
    <phoneticPr fontId="5"/>
  </si>
  <si>
    <t>財政力係数</t>
    <rPh sb="0" eb="3">
      <t>ザイセイリョク</t>
    </rPh>
    <rPh sb="3" eb="5">
      <t>ケイスウ</t>
    </rPh>
    <phoneticPr fontId="5"/>
  </si>
  <si>
    <t>附表２（財政力係数）の⑧</t>
    <phoneticPr fontId="3"/>
  </si>
  <si>
    <t>算入見込額（千円未満四捨五入）</t>
    <rPh sb="0" eb="2">
      <t>サンニュウ</t>
    </rPh>
    <rPh sb="2" eb="4">
      <t>ミコミ</t>
    </rPh>
    <rPh sb="4" eb="5">
      <t>ガク</t>
    </rPh>
    <rPh sb="6" eb="8">
      <t>センエン</t>
    </rPh>
    <rPh sb="8" eb="10">
      <t>ミマン</t>
    </rPh>
    <rPh sb="10" eb="14">
      <t>シシャゴニュウ</t>
    </rPh>
    <phoneticPr fontId="3"/>
  </si>
  <si>
    <t>(ab)</t>
    <phoneticPr fontId="5"/>
  </si>
  <si>
    <t>（注１）</t>
    <rPh sb="1" eb="2">
      <t>チュウ</t>
    </rPh>
    <phoneticPr fontId="3"/>
  </si>
  <si>
    <t>（注２）</t>
    <rPh sb="1" eb="2">
      <t>チュウ</t>
    </rPh>
    <phoneticPr fontId="3"/>
  </si>
  <si>
    <t>災害対策債</t>
    <rPh sb="0" eb="2">
      <t>サイガイ</t>
    </rPh>
    <rPh sb="2" eb="4">
      <t>タイサク</t>
    </rPh>
    <rPh sb="4" eb="5">
      <t>サイ</t>
    </rPh>
    <phoneticPr fontId="3"/>
  </si>
  <si>
    <t>(ac)</t>
    <phoneticPr fontId="5"/>
  </si>
  <si>
    <t>一般補助施設整備等事業債（沖縄製糖業体制強化対策事業）</t>
    <rPh sb="0" eb="2">
      <t>イッパン</t>
    </rPh>
    <rPh sb="2" eb="4">
      <t>ホジョ</t>
    </rPh>
    <rPh sb="4" eb="6">
      <t>シセツ</t>
    </rPh>
    <rPh sb="6" eb="8">
      <t>セイビ</t>
    </rPh>
    <rPh sb="8" eb="9">
      <t>トウ</t>
    </rPh>
    <rPh sb="9" eb="12">
      <t>ジギョウサイ</t>
    </rPh>
    <rPh sb="13" eb="15">
      <t>オキナワ</t>
    </rPh>
    <rPh sb="15" eb="17">
      <t>セイトウ</t>
    </rPh>
    <rPh sb="17" eb="18">
      <t>ギョウ</t>
    </rPh>
    <rPh sb="18" eb="20">
      <t>タイセイ</t>
    </rPh>
    <rPh sb="20" eb="22">
      <t>キョウカ</t>
    </rPh>
    <rPh sb="22" eb="24">
      <t>タイサク</t>
    </rPh>
    <rPh sb="24" eb="26">
      <t>ジギョウ</t>
    </rPh>
    <phoneticPr fontId="5"/>
  </si>
  <si>
    <t>(ad)</t>
    <phoneticPr fontId="5"/>
  </si>
  <si>
    <t>一般補助施設整備等事業債（地方大学・地域産業創生活用事業）</t>
    <rPh sb="0" eb="2">
      <t>イッパン</t>
    </rPh>
    <rPh sb="2" eb="4">
      <t>ホジョ</t>
    </rPh>
    <rPh sb="4" eb="6">
      <t>シセツ</t>
    </rPh>
    <rPh sb="6" eb="8">
      <t>セイビ</t>
    </rPh>
    <rPh sb="8" eb="9">
      <t>トウ</t>
    </rPh>
    <rPh sb="9" eb="12">
      <t>ジギョウサイ</t>
    </rPh>
    <rPh sb="13" eb="15">
      <t>チホウ</t>
    </rPh>
    <rPh sb="15" eb="17">
      <t>ダイガク</t>
    </rPh>
    <rPh sb="18" eb="20">
      <t>チイキ</t>
    </rPh>
    <rPh sb="20" eb="22">
      <t>サンギョウ</t>
    </rPh>
    <rPh sb="22" eb="24">
      <t>ソウセイ</t>
    </rPh>
    <rPh sb="24" eb="26">
      <t>カツヨウ</t>
    </rPh>
    <rPh sb="26" eb="28">
      <t>ジギョウ</t>
    </rPh>
    <phoneticPr fontId="5"/>
  </si>
  <si>
    <t>(ae)</t>
    <phoneticPr fontId="5"/>
  </si>
  <si>
    <t>一般補助施設整備等事業債（文化財保存・活用事業）</t>
    <rPh sb="0" eb="2">
      <t>イッパン</t>
    </rPh>
    <rPh sb="2" eb="4">
      <t>ホジョ</t>
    </rPh>
    <rPh sb="4" eb="6">
      <t>シセツ</t>
    </rPh>
    <rPh sb="6" eb="8">
      <t>セイビ</t>
    </rPh>
    <rPh sb="8" eb="9">
      <t>トウ</t>
    </rPh>
    <rPh sb="9" eb="12">
      <t>ジギョウサイ</t>
    </rPh>
    <phoneticPr fontId="5"/>
  </si>
  <si>
    <t>(国宝重要文化財等保存・活用事業及び史跡等購入事業に限る)</t>
    <rPh sb="1" eb="3">
      <t>コクホウ</t>
    </rPh>
    <rPh sb="3" eb="5">
      <t>ジュウヨウ</t>
    </rPh>
    <rPh sb="5" eb="8">
      <t>ブンカザイ</t>
    </rPh>
    <rPh sb="8" eb="9">
      <t>トウ</t>
    </rPh>
    <rPh sb="9" eb="11">
      <t>ホゾン</t>
    </rPh>
    <rPh sb="12" eb="14">
      <t>カツヨウ</t>
    </rPh>
    <rPh sb="14" eb="16">
      <t>ジギョウ</t>
    </rPh>
    <rPh sb="16" eb="17">
      <t>オヨ</t>
    </rPh>
    <rPh sb="18" eb="21">
      <t>シセキトウ</t>
    </rPh>
    <rPh sb="21" eb="23">
      <t>コウニュウ</t>
    </rPh>
    <rPh sb="23" eb="25">
      <t>ジギョウ</t>
    </rPh>
    <rPh sb="26" eb="27">
      <t>カギ</t>
    </rPh>
    <phoneticPr fontId="3"/>
  </si>
  <si>
    <t>(af)</t>
    <phoneticPr fontId="5"/>
  </si>
  <si>
    <t>一般補助施設整備等事業債（甘味資源作物・砂糖製造業緊急支援事業）</t>
    <rPh sb="0" eb="2">
      <t>イッパン</t>
    </rPh>
    <rPh sb="2" eb="4">
      <t>ホジョ</t>
    </rPh>
    <rPh sb="4" eb="6">
      <t>シセツ</t>
    </rPh>
    <rPh sb="6" eb="8">
      <t>セイビ</t>
    </rPh>
    <rPh sb="8" eb="9">
      <t>トウ</t>
    </rPh>
    <rPh sb="9" eb="12">
      <t>ジギョウサイ</t>
    </rPh>
    <phoneticPr fontId="5"/>
  </si>
  <si>
    <t>(ag)</t>
    <phoneticPr fontId="5"/>
  </si>
  <si>
    <t>一般補助施設整備等事業債（沖縄振興特定事業推進事業）</t>
    <rPh sb="0" eb="2">
      <t>イッパン</t>
    </rPh>
    <rPh sb="2" eb="4">
      <t>ホジョ</t>
    </rPh>
    <rPh sb="4" eb="6">
      <t>シセツ</t>
    </rPh>
    <rPh sb="6" eb="8">
      <t>セイビ</t>
    </rPh>
    <rPh sb="8" eb="9">
      <t>トウ</t>
    </rPh>
    <rPh sb="9" eb="12">
      <t>ジギョウサイ</t>
    </rPh>
    <phoneticPr fontId="5"/>
  </si>
  <si>
    <t>(ah)</t>
    <phoneticPr fontId="5"/>
  </si>
  <si>
    <t>一般補助施設整備等事業債（沖縄北部連携促進特別振興事業）</t>
    <rPh sb="0" eb="2">
      <t>イッパン</t>
    </rPh>
    <rPh sb="2" eb="4">
      <t>ホジョ</t>
    </rPh>
    <rPh sb="4" eb="6">
      <t>シセツ</t>
    </rPh>
    <rPh sb="6" eb="8">
      <t>セイビ</t>
    </rPh>
    <rPh sb="8" eb="9">
      <t>トウ</t>
    </rPh>
    <rPh sb="9" eb="12">
      <t>ジギョウサイ</t>
    </rPh>
    <phoneticPr fontId="5"/>
  </si>
  <si>
    <t>R2年度</t>
  </si>
  <si>
    <t>(ai)</t>
    <phoneticPr fontId="5"/>
  </si>
  <si>
    <t>一般補助施設整備等事業債（アイヌ政策推進交付金事業）</t>
    <rPh sb="0" eb="2">
      <t>イッパン</t>
    </rPh>
    <rPh sb="2" eb="4">
      <t>ホジョ</t>
    </rPh>
    <rPh sb="4" eb="6">
      <t>シセツ</t>
    </rPh>
    <rPh sb="6" eb="8">
      <t>セイビ</t>
    </rPh>
    <rPh sb="8" eb="9">
      <t>トウ</t>
    </rPh>
    <rPh sb="9" eb="12">
      <t>ジギョウサイ</t>
    </rPh>
    <phoneticPr fontId="5"/>
  </si>
  <si>
    <t>(aj)</t>
    <phoneticPr fontId="5"/>
  </si>
  <si>
    <t>一般補助施設整備等事業債（有明海・八代海等再生事業）</t>
    <rPh sb="0" eb="2">
      <t>イッパン</t>
    </rPh>
    <rPh sb="2" eb="4">
      <t>ホジョ</t>
    </rPh>
    <rPh sb="4" eb="6">
      <t>シセツ</t>
    </rPh>
    <rPh sb="6" eb="8">
      <t>セイビ</t>
    </rPh>
    <rPh sb="8" eb="9">
      <t>トウ</t>
    </rPh>
    <rPh sb="9" eb="12">
      <t>ジギョウサイ</t>
    </rPh>
    <phoneticPr fontId="5"/>
  </si>
  <si>
    <t>(ak)</t>
    <phoneticPr fontId="3"/>
  </si>
  <si>
    <t>公共事業等債（宅地耐震化推進事業（特別分）及び盛土緊急対策事業（特別分））</t>
    <rPh sb="0" eb="2">
      <t>コウキョウ</t>
    </rPh>
    <rPh sb="2" eb="4">
      <t>ジギョウ</t>
    </rPh>
    <rPh sb="4" eb="5">
      <t>ナド</t>
    </rPh>
    <rPh sb="5" eb="6">
      <t>サイ</t>
    </rPh>
    <rPh sb="7" eb="9">
      <t>タクチ</t>
    </rPh>
    <rPh sb="9" eb="12">
      <t>タイシンカ</t>
    </rPh>
    <rPh sb="12" eb="14">
      <t>スイシン</t>
    </rPh>
    <rPh sb="14" eb="16">
      <t>ジギョウ</t>
    </rPh>
    <rPh sb="17" eb="19">
      <t>トクベツ</t>
    </rPh>
    <rPh sb="19" eb="20">
      <t>ブン</t>
    </rPh>
    <rPh sb="21" eb="22">
      <t>オヨ</t>
    </rPh>
    <rPh sb="23" eb="24">
      <t>モ</t>
    </rPh>
    <rPh sb="24" eb="25">
      <t>ド</t>
    </rPh>
    <rPh sb="25" eb="27">
      <t>キンキュウ</t>
    </rPh>
    <rPh sb="27" eb="29">
      <t>タイサク</t>
    </rPh>
    <rPh sb="32" eb="34">
      <t>トクベツ</t>
    </rPh>
    <rPh sb="34" eb="35">
      <t>ブン</t>
    </rPh>
    <phoneticPr fontId="5"/>
  </si>
  <si>
    <t>(al)</t>
    <phoneticPr fontId="3"/>
  </si>
  <si>
    <t>〇脱炭素化事業について</t>
    <rPh sb="0" eb="6">
      <t>ダツタンソカジギョウ</t>
    </rPh>
    <phoneticPr fontId="3"/>
  </si>
  <si>
    <t>注１　脱炭素化事業に係るものについては、R4年度発行分は公共施設等適正管理推進事業債に、</t>
    <rPh sb="0" eb="1">
      <t>チュウ</t>
    </rPh>
    <rPh sb="3" eb="9">
      <t>ダツタンソカジギョウ</t>
    </rPh>
    <rPh sb="10" eb="11">
      <t>カカ</t>
    </rPh>
    <rPh sb="22" eb="24">
      <t>ネンド</t>
    </rPh>
    <rPh sb="24" eb="26">
      <t>ハッコウ</t>
    </rPh>
    <rPh sb="26" eb="27">
      <t>ブン</t>
    </rPh>
    <rPh sb="28" eb="32">
      <t>コウキョウシセツ</t>
    </rPh>
    <rPh sb="32" eb="33">
      <t>ナド</t>
    </rPh>
    <rPh sb="33" eb="42">
      <t>テキセイカンリスイシンジギョウサイ</t>
    </rPh>
    <phoneticPr fontId="5"/>
  </si>
  <si>
    <t>　　　及び公営企業債（脱炭素化事業）の取扱について」に記載されている（１）対象事業の分類に依ること。</t>
    <rPh sb="7" eb="10">
      <t>キギョウサイ</t>
    </rPh>
    <rPh sb="11" eb="12">
      <t>ダツ</t>
    </rPh>
    <rPh sb="12" eb="14">
      <t>タンソ</t>
    </rPh>
    <rPh sb="14" eb="15">
      <t>カ</t>
    </rPh>
    <rPh sb="15" eb="17">
      <t>ジギョウ</t>
    </rPh>
    <rPh sb="19" eb="21">
      <t>トリアツカイ</t>
    </rPh>
    <rPh sb="27" eb="29">
      <t>キサイ</t>
    </rPh>
    <rPh sb="37" eb="39">
      <t>タイショウ</t>
    </rPh>
    <rPh sb="39" eb="41">
      <t>ジギョウ</t>
    </rPh>
    <rPh sb="42" eb="44">
      <t>ブンルイ</t>
    </rPh>
    <rPh sb="45" eb="46">
      <t>ヨ</t>
    </rPh>
    <phoneticPr fontId="3"/>
  </si>
  <si>
    <t>公営企業債（脱炭素化事業のうち水道事業、病院事業、下水道事業以外分）に係る</t>
    <rPh sb="35" eb="36">
      <t>カカ</t>
    </rPh>
    <phoneticPr fontId="5"/>
  </si>
  <si>
    <t>もののうち、再生可能エネルギー設備整備等事業に該当するもの</t>
    <rPh sb="6" eb="8">
      <t>サイセイ</t>
    </rPh>
    <rPh sb="8" eb="10">
      <t>カノウ</t>
    </rPh>
    <rPh sb="15" eb="17">
      <t>セツビ</t>
    </rPh>
    <rPh sb="17" eb="19">
      <t>セイビ</t>
    </rPh>
    <rPh sb="19" eb="20">
      <t>トウ</t>
    </rPh>
    <rPh sb="20" eb="22">
      <t>ジギョウ</t>
    </rPh>
    <rPh sb="23" eb="25">
      <t>ガイトウ</t>
    </rPh>
    <phoneticPr fontId="2"/>
  </si>
  <si>
    <t>(am)</t>
    <phoneticPr fontId="3"/>
  </si>
  <si>
    <t>公営企業債（脱炭素化事業のうち水道事業、病院事業、下水道事業以外分）に係るもののうち、</t>
    <rPh sb="35" eb="36">
      <t>カカ</t>
    </rPh>
    <phoneticPr fontId="5"/>
  </si>
  <si>
    <t>(ｵ)欄の額</t>
    <rPh sb="3" eb="4">
      <t>ラン</t>
    </rPh>
    <rPh sb="5" eb="6">
      <t>ガク</t>
    </rPh>
    <phoneticPr fontId="5"/>
  </si>
  <si>
    <t>(an)</t>
    <phoneticPr fontId="3"/>
  </si>
  <si>
    <t>もののうち、電動車の導入等に関する事業に該当するもの</t>
    <rPh sb="6" eb="9">
      <t>デンドウシャ</t>
    </rPh>
    <rPh sb="10" eb="12">
      <t>ドウニュウ</t>
    </rPh>
    <rPh sb="12" eb="13">
      <t>トウ</t>
    </rPh>
    <rPh sb="14" eb="15">
      <t>カン</t>
    </rPh>
    <rPh sb="17" eb="19">
      <t>ジギョウ</t>
    </rPh>
    <rPh sb="20" eb="22">
      <t>ガイトウ</t>
    </rPh>
    <phoneticPr fontId="2"/>
  </si>
  <si>
    <t>(ao)</t>
    <phoneticPr fontId="3"/>
  </si>
  <si>
    <t>脱炭素化事業債に係るもののうち、再生可能エネルギー設備整備等事業に該当するもの</t>
    <rPh sb="0" eb="1">
      <t>ダツ</t>
    </rPh>
    <rPh sb="1" eb="3">
      <t>タンソ</t>
    </rPh>
    <rPh sb="3" eb="4">
      <t>カ</t>
    </rPh>
    <rPh sb="4" eb="6">
      <t>ジギョウ</t>
    </rPh>
    <rPh sb="6" eb="7">
      <t>サイ</t>
    </rPh>
    <rPh sb="8" eb="9">
      <t>カカ</t>
    </rPh>
    <rPh sb="16" eb="18">
      <t>サイセイ</t>
    </rPh>
    <rPh sb="18" eb="20">
      <t>カノウ</t>
    </rPh>
    <rPh sb="25" eb="27">
      <t>セツビ</t>
    </rPh>
    <rPh sb="27" eb="29">
      <t>セイビ</t>
    </rPh>
    <rPh sb="29" eb="30">
      <t>トウ</t>
    </rPh>
    <rPh sb="30" eb="32">
      <t>ジギョウ</t>
    </rPh>
    <rPh sb="33" eb="35">
      <t>ガイトウ</t>
    </rPh>
    <phoneticPr fontId="4"/>
  </si>
  <si>
    <t>(ap)</t>
    <phoneticPr fontId="3"/>
  </si>
  <si>
    <t>脱炭素化事業債に係るもののうち、省エネ改修等事業に該当するもの</t>
    <rPh sb="0" eb="1">
      <t>ダツ</t>
    </rPh>
    <rPh sb="1" eb="3">
      <t>タンソ</t>
    </rPh>
    <rPh sb="3" eb="4">
      <t>カ</t>
    </rPh>
    <rPh sb="4" eb="6">
      <t>ジギョウ</t>
    </rPh>
    <rPh sb="6" eb="7">
      <t>サイ</t>
    </rPh>
    <rPh sb="8" eb="9">
      <t>カカ</t>
    </rPh>
    <rPh sb="16" eb="17">
      <t>ショウ</t>
    </rPh>
    <rPh sb="19" eb="21">
      <t>カイシュウ</t>
    </rPh>
    <rPh sb="21" eb="22">
      <t>ナド</t>
    </rPh>
    <rPh sb="22" eb="24">
      <t>ジギョウ</t>
    </rPh>
    <rPh sb="25" eb="27">
      <t>ガイトウ</t>
    </rPh>
    <phoneticPr fontId="4"/>
  </si>
  <si>
    <t>(aq)</t>
    <phoneticPr fontId="5"/>
  </si>
  <si>
    <t>脱炭素化事業債に係るもののうち、電動車の導入等に関する事業に該当するもの</t>
    <rPh sb="0" eb="1">
      <t>ダツ</t>
    </rPh>
    <rPh sb="1" eb="3">
      <t>タンソ</t>
    </rPh>
    <rPh sb="3" eb="4">
      <t>カ</t>
    </rPh>
    <rPh sb="4" eb="6">
      <t>ジギョウ</t>
    </rPh>
    <rPh sb="6" eb="7">
      <t>サイ</t>
    </rPh>
    <rPh sb="8" eb="9">
      <t>カカ</t>
    </rPh>
    <rPh sb="16" eb="19">
      <t>デンドウシャ</t>
    </rPh>
    <rPh sb="20" eb="22">
      <t>ドウニュウ</t>
    </rPh>
    <rPh sb="22" eb="23">
      <t>トウ</t>
    </rPh>
    <rPh sb="24" eb="25">
      <t>カン</t>
    </rPh>
    <rPh sb="27" eb="29">
      <t>ジギョウ</t>
    </rPh>
    <rPh sb="30" eb="32">
      <t>ガイトウ</t>
    </rPh>
    <phoneticPr fontId="4"/>
  </si>
  <si>
    <t>地域振興費(人口)･その２計</t>
    <rPh sb="0" eb="2">
      <t>チイキ</t>
    </rPh>
    <rPh sb="2" eb="4">
      <t>シンコウ</t>
    </rPh>
    <rPh sb="4" eb="5">
      <t>ヒ</t>
    </rPh>
    <rPh sb="6" eb="8">
      <t>ジンコウ</t>
    </rPh>
    <rPh sb="13" eb="14">
      <t>ケイ</t>
    </rPh>
    <phoneticPr fontId="5"/>
  </si>
  <si>
    <t>(い)</t>
    <phoneticPr fontId="5"/>
  </si>
  <si>
    <t>(あ)+(い)</t>
    <phoneticPr fontId="5"/>
  </si>
  <si>
    <t>地域振興費合計</t>
    <rPh sb="0" eb="2">
      <t>チイキ</t>
    </rPh>
    <rPh sb="2" eb="4">
      <t>シンコウ</t>
    </rPh>
    <rPh sb="4" eb="5">
      <t>ヒ</t>
    </rPh>
    <rPh sb="5" eb="6">
      <t>ゴウ</t>
    </rPh>
    <rPh sb="6" eb="7">
      <t>ケイ</t>
    </rPh>
    <phoneticPr fontId="5"/>
  </si>
  <si>
    <t>歳入欠かん債　財政力係数算出</t>
    <rPh sb="0" eb="2">
      <t>サイニュウ</t>
    </rPh>
    <rPh sb="2" eb="3">
      <t>ケツ</t>
    </rPh>
    <rPh sb="5" eb="6">
      <t>サイ</t>
    </rPh>
    <rPh sb="7" eb="10">
      <t>ザイセイリョク</t>
    </rPh>
    <rPh sb="10" eb="12">
      <t>ケイスウ</t>
    </rPh>
    <rPh sb="12" eb="14">
      <t>サンシュツ</t>
    </rPh>
    <phoneticPr fontId="3"/>
  </si>
  <si>
    <t>【附表２】</t>
    <phoneticPr fontId="3"/>
  </si>
  <si>
    <t>財政力係数算出表（千円未満四捨五入）</t>
    <phoneticPr fontId="3"/>
  </si>
  <si>
    <t>歳入欠かん債発行年度の標準税収入額</t>
    <rPh sb="0" eb="2">
      <t>サイニュウ</t>
    </rPh>
    <rPh sb="2" eb="3">
      <t>ケツ</t>
    </rPh>
    <rPh sb="5" eb="6">
      <t>サイ</t>
    </rPh>
    <rPh sb="6" eb="8">
      <t>ハッコウ</t>
    </rPh>
    <rPh sb="8" eb="10">
      <t>ネンド</t>
    </rPh>
    <rPh sb="11" eb="13">
      <t>ヒョウジュン</t>
    </rPh>
    <rPh sb="13" eb="15">
      <t>ゼイシュウ</t>
    </rPh>
    <rPh sb="16" eb="17">
      <t>ガク</t>
    </rPh>
    <phoneticPr fontId="3"/>
  </si>
  <si>
    <t>①</t>
    <phoneticPr fontId="3"/>
  </si>
  <si>
    <t>…⑨の数値</t>
    <rPh sb="3" eb="5">
      <t>スウチ</t>
    </rPh>
    <phoneticPr fontId="3"/>
  </si>
  <si>
    <t>歳入欠かん債同意等額</t>
    <rPh sb="0" eb="2">
      <t>サイニュウ</t>
    </rPh>
    <rPh sb="2" eb="3">
      <t>ケツ</t>
    </rPh>
    <rPh sb="5" eb="6">
      <t>サイ</t>
    </rPh>
    <rPh sb="6" eb="8">
      <t>ドウイ</t>
    </rPh>
    <rPh sb="8" eb="10">
      <t>トウガク</t>
    </rPh>
    <phoneticPr fontId="3"/>
  </si>
  <si>
    <t>千円</t>
  </si>
  <si>
    <r>
      <rPr>
        <sz val="11"/>
        <rFont val="ＭＳ Ｐゴシック"/>
        <family val="3"/>
        <charset val="128"/>
      </rPr>
      <t>②</t>
    </r>
    <r>
      <rPr>
        <sz val="11"/>
        <rFont val="ＭＳ 明朝"/>
        <family val="1"/>
        <charset val="128"/>
      </rPr>
      <t>　歳入欠かん債同意等額</t>
    </r>
    <rPh sb="2" eb="4">
      <t>サイニュウ</t>
    </rPh>
    <rPh sb="4" eb="5">
      <t>ケツ</t>
    </rPh>
    <rPh sb="7" eb="8">
      <t>サイ</t>
    </rPh>
    <rPh sb="8" eb="10">
      <t>ドウイ</t>
    </rPh>
    <rPh sb="10" eb="12">
      <t>トウガク</t>
    </rPh>
    <phoneticPr fontId="3"/>
  </si>
  <si>
    <t>×100,000＝</t>
    <phoneticPr fontId="3"/>
  </si>
  <si>
    <t>･･･③</t>
    <phoneticPr fontId="3"/>
  </si>
  <si>
    <r>
      <rPr>
        <sz val="11"/>
        <rFont val="ＭＳ Ｐゴシック"/>
        <family val="3"/>
        <charset val="128"/>
      </rPr>
      <t>①　②</t>
    </r>
    <r>
      <rPr>
        <sz val="11"/>
        <rFont val="ＭＳ 明朝"/>
        <family val="1"/>
        <charset val="128"/>
      </rPr>
      <t>の同意等年度の標準税収入額</t>
    </r>
    <rPh sb="4" eb="6">
      <t>ドウイ</t>
    </rPh>
    <rPh sb="6" eb="7">
      <t>トウ</t>
    </rPh>
    <rPh sb="7" eb="9">
      <t>ネンド</t>
    </rPh>
    <rPh sb="10" eb="12">
      <t>ヒョウジュン</t>
    </rPh>
    <rPh sb="12" eb="14">
      <t>ゼイシュウ</t>
    </rPh>
    <rPh sb="15" eb="16">
      <t>ガク</t>
    </rPh>
    <phoneticPr fontId="3"/>
  </si>
  <si>
    <t>（小数点以下四捨五入）</t>
  </si>
  <si>
    <t>③　の　数　値</t>
    <phoneticPr fontId="3"/>
  </si>
  <si>
    <t>乗 率</t>
  </si>
  <si>
    <t>③×④</t>
    <phoneticPr fontId="3"/>
  </si>
  <si>
    <t>⑤</t>
    <phoneticPr fontId="3"/>
  </si>
  <si>
    <t>定　数</t>
  </si>
  <si>
    <t>⑤－⑥</t>
    <phoneticPr fontId="3"/>
  </si>
  <si>
    <t>⑦</t>
    <phoneticPr fontId="3"/>
  </si>
  <si>
    <t>⑦／③</t>
    <phoneticPr fontId="3"/>
  </si>
  <si>
    <t>（掛け放し）</t>
  </si>
  <si>
    <t>⑥</t>
    <phoneticPr fontId="3"/>
  </si>
  <si>
    <t>（端数整理しない）</t>
  </si>
  <si>
    <t>⑧</t>
    <phoneticPr fontId="3"/>
  </si>
  <si>
    <t>200以下</t>
    <phoneticPr fontId="3"/>
  </si>
  <si>
    <t>1.000</t>
  </si>
  <si>
    <t>200超400以下</t>
    <phoneticPr fontId="3"/>
  </si>
  <si>
    <t>400超600以下</t>
    <phoneticPr fontId="3"/>
  </si>
  <si>
    <t>600超800以下</t>
    <phoneticPr fontId="3"/>
  </si>
  <si>
    <t>800超1,000以下</t>
    <phoneticPr fontId="3"/>
  </si>
  <si>
    <t>1,000超1,400以下</t>
    <phoneticPr fontId="3"/>
  </si>
  <si>
    <t>1,400超2,000以下</t>
    <phoneticPr fontId="3"/>
  </si>
  <si>
    <t>2,000超3,000以下</t>
    <phoneticPr fontId="3"/>
  </si>
  <si>
    <t>3,000超4,000以下</t>
    <phoneticPr fontId="3"/>
  </si>
  <si>
    <t>4,000超5,000以下</t>
    <phoneticPr fontId="3"/>
  </si>
  <si>
    <t>5,000超6,000以下</t>
    <phoneticPr fontId="3"/>
  </si>
  <si>
    <t>6,000超7,000以下</t>
    <phoneticPr fontId="3"/>
  </si>
  <si>
    <t>7,000超8,000以下</t>
    <phoneticPr fontId="3"/>
  </si>
  <si>
    <t>8,000超10,000以下</t>
    <phoneticPr fontId="3"/>
  </si>
  <si>
    <t>10,000超</t>
    <phoneticPr fontId="3"/>
  </si>
  <si>
    <r>
      <rPr>
        <sz val="11"/>
        <rFont val="ＭＳ Ｐゴシック"/>
        <family val="3"/>
        <charset val="128"/>
      </rPr>
      <t>⑧</t>
    </r>
    <r>
      <rPr>
        <sz val="11"/>
        <rFont val="ＭＳ 明朝"/>
        <family val="1"/>
        <charset val="128"/>
      </rPr>
      <t>は小数点以下３位未満四捨五入</t>
    </r>
    <rPh sb="2" eb="5">
      <t>ショウスウテン</t>
    </rPh>
    <rPh sb="5" eb="7">
      <t>イカ</t>
    </rPh>
    <rPh sb="8" eb="9">
      <t>イ</t>
    </rPh>
    <rPh sb="9" eb="11">
      <t>ミマン</t>
    </rPh>
    <rPh sb="11" eb="15">
      <t>シシャゴニュウ</t>
    </rPh>
    <phoneticPr fontId="3"/>
  </si>
  <si>
    <t>○ 標準税収入額の算出</t>
    <rPh sb="2" eb="4">
      <t>ヒョウジュン</t>
    </rPh>
    <rPh sb="4" eb="6">
      <t>ゼイシュウ</t>
    </rPh>
    <rPh sb="7" eb="8">
      <t>ガク</t>
    </rPh>
    <rPh sb="9" eb="11">
      <t>サンシュツ</t>
    </rPh>
    <phoneticPr fontId="3"/>
  </si>
  <si>
    <t>発行年度の
基準財政収入額</t>
    <rPh sb="0" eb="2">
      <t>ハッコウ</t>
    </rPh>
    <rPh sb="2" eb="4">
      <t>ネンド</t>
    </rPh>
    <rPh sb="6" eb="8">
      <t>キジュン</t>
    </rPh>
    <rPh sb="8" eb="10">
      <t>ザイセイ</t>
    </rPh>
    <rPh sb="10" eb="13">
      <t>シュウニュウガク</t>
    </rPh>
    <phoneticPr fontId="3"/>
  </si>
  <si>
    <t>譲与税計(R元までは地方法人特別譲与税を除く)</t>
    <rPh sb="0" eb="3">
      <t>ジョウヨゼイ</t>
    </rPh>
    <rPh sb="3" eb="4">
      <t>ケイ</t>
    </rPh>
    <phoneticPr fontId="3"/>
  </si>
  <si>
    <t>交通安全対策
特別交付金</t>
    <rPh sb="0" eb="2">
      <t>コウツウ</t>
    </rPh>
    <rPh sb="2" eb="4">
      <t>アンゼン</t>
    </rPh>
    <rPh sb="4" eb="6">
      <t>タイサク</t>
    </rPh>
    <rPh sb="7" eb="9">
      <t>トクベツ</t>
    </rPh>
    <rPh sb="9" eb="12">
      <t>コウフキン</t>
    </rPh>
    <phoneticPr fontId="3"/>
  </si>
  <si>
    <t>事業所税</t>
    <rPh sb="0" eb="3">
      <t>ジギョウショ</t>
    </rPh>
    <rPh sb="3" eb="4">
      <t>ゼイ</t>
    </rPh>
    <phoneticPr fontId="3"/>
  </si>
  <si>
    <t>軽油引取税交付金</t>
    <rPh sb="0" eb="2">
      <t>ケイユ</t>
    </rPh>
    <rPh sb="2" eb="5">
      <t>ヒキトリゼイ</t>
    </rPh>
    <rPh sb="5" eb="8">
      <t>コウフキン</t>
    </rPh>
    <phoneticPr fontId="3"/>
  </si>
  <si>
    <t>市町村民税所得割に係る
税源移譲相当額×0.25</t>
    <rPh sb="0" eb="3">
      <t>シチョウソン</t>
    </rPh>
    <rPh sb="3" eb="4">
      <t>ミン</t>
    </rPh>
    <phoneticPr fontId="3"/>
  </si>
  <si>
    <t>市町村民税所得割に係る
税源移譲相当額（県費負担教職員分）×0.25</t>
    <rPh sb="0" eb="3">
      <t>シチョウソン</t>
    </rPh>
    <rPh sb="3" eb="4">
      <t>ミン</t>
    </rPh>
    <rPh sb="20" eb="21">
      <t>ケン</t>
    </rPh>
    <rPh sb="21" eb="22">
      <t>ヒ</t>
    </rPh>
    <rPh sb="22" eb="24">
      <t>フタン</t>
    </rPh>
    <rPh sb="24" eb="27">
      <t>キョウショクイン</t>
    </rPh>
    <rPh sb="27" eb="28">
      <t>ブン</t>
    </rPh>
    <phoneticPr fontId="3"/>
  </si>
  <si>
    <t>地方消費税交付金に係る税率引上げ分×0.25</t>
    <rPh sb="0" eb="2">
      <t>チホウ</t>
    </rPh>
    <rPh sb="2" eb="5">
      <t>ショウヒゼイ</t>
    </rPh>
    <rPh sb="5" eb="8">
      <t>コウフキン</t>
    </rPh>
    <rPh sb="9" eb="10">
      <t>カカ</t>
    </rPh>
    <phoneticPr fontId="3"/>
  </si>
  <si>
    <t>分離課税所得割
交付金</t>
    <rPh sb="0" eb="2">
      <t>ブンリ</t>
    </rPh>
    <rPh sb="2" eb="4">
      <t>カゼイ</t>
    </rPh>
    <rPh sb="4" eb="6">
      <t>ショトク</t>
    </rPh>
    <rPh sb="6" eb="7">
      <t>ワリ</t>
    </rPh>
    <rPh sb="8" eb="11">
      <t>コウフキン</t>
    </rPh>
    <phoneticPr fontId="3"/>
  </si>
  <si>
    <t>自動車重量譲与税</t>
    <rPh sb="0" eb="3">
      <t>ジドウシャ</t>
    </rPh>
    <rPh sb="3" eb="5">
      <t>ジュウリョウ</t>
    </rPh>
    <rPh sb="5" eb="8">
      <t>ジョウヨゼイ</t>
    </rPh>
    <phoneticPr fontId="3"/>
  </si>
  <si>
    <t>×100/75</t>
    <phoneticPr fontId="3"/>
  </si>
  <si>
    <t>地方揮発油譲与税</t>
    <rPh sb="0" eb="2">
      <t>チホウ</t>
    </rPh>
    <rPh sb="2" eb="5">
      <t>キハツユ</t>
    </rPh>
    <rPh sb="5" eb="8">
      <t>ジョウヨゼイ</t>
    </rPh>
    <phoneticPr fontId="3"/>
  </si>
  <si>
    <t>・・・⑨</t>
    <phoneticPr fontId="3"/>
  </si>
  <si>
    <t>※財政力係数の算出</t>
    <rPh sb="1" eb="4">
      <t>ザイセイリョク</t>
    </rPh>
    <rPh sb="4" eb="6">
      <t>ケイスウ</t>
    </rPh>
    <rPh sb="7" eb="9">
      <t>サンシュツ</t>
    </rPh>
    <phoneticPr fontId="3"/>
  </si>
  <si>
    <t>指数</t>
    <rPh sb="0" eb="2">
      <t>シスウ</t>
    </rPh>
    <phoneticPr fontId="3"/>
  </si>
  <si>
    <t>乗率</t>
    <rPh sb="0" eb="2">
      <t>ジョウリツ</t>
    </rPh>
    <phoneticPr fontId="3"/>
  </si>
  <si>
    <t>定数</t>
    <rPh sb="0" eb="2">
      <t>テイスウ</t>
    </rPh>
    <phoneticPr fontId="3"/>
  </si>
  <si>
    <t>・・・β=⑧</t>
    <phoneticPr fontId="3"/>
  </si>
  <si>
    <t>（公共施設等適正管理推進事業債、公営企業債（脱炭素化事業）及び脱炭素化事業債 財政力補正に係る附表）</t>
    <rPh sb="1" eb="3">
      <t>コウキョウ</t>
    </rPh>
    <rPh sb="3" eb="5">
      <t>シセツ</t>
    </rPh>
    <rPh sb="5" eb="6">
      <t>トウ</t>
    </rPh>
    <rPh sb="6" eb="8">
      <t>テキセイ</t>
    </rPh>
    <rPh sb="8" eb="10">
      <t>カンリ</t>
    </rPh>
    <rPh sb="10" eb="12">
      <t>スイシン</t>
    </rPh>
    <rPh sb="12" eb="14">
      <t>ジギョウ</t>
    </rPh>
    <rPh sb="14" eb="15">
      <t>サイ</t>
    </rPh>
    <rPh sb="16" eb="21">
      <t>コウエイキギョウサイ</t>
    </rPh>
    <rPh sb="22" eb="28">
      <t>ダツタンソカジギョウ</t>
    </rPh>
    <rPh sb="29" eb="30">
      <t>オヨ</t>
    </rPh>
    <rPh sb="31" eb="35">
      <t>ダツタンソカ</t>
    </rPh>
    <rPh sb="35" eb="38">
      <t>ジギョウサイ</t>
    </rPh>
    <rPh sb="39" eb="42">
      <t>ザイセイリョク</t>
    </rPh>
    <rPh sb="42" eb="44">
      <t>ホセイ</t>
    </rPh>
    <rPh sb="45" eb="46">
      <t>カカ</t>
    </rPh>
    <rPh sb="47" eb="49">
      <t>フヒョウ</t>
    </rPh>
    <phoneticPr fontId="3"/>
  </si>
  <si>
    <t>R4基準財政収入額</t>
    <rPh sb="2" eb="4">
      <t>キジュン</t>
    </rPh>
    <rPh sb="4" eb="6">
      <t>ザイセイ</t>
    </rPh>
    <rPh sb="6" eb="9">
      <t>シュウニュウガク</t>
    </rPh>
    <phoneticPr fontId="3"/>
  </si>
  <si>
    <t>R4基準財政需要額</t>
    <rPh sb="2" eb="4">
      <t>キジュン</t>
    </rPh>
    <rPh sb="4" eb="6">
      <t>ザイセイ</t>
    </rPh>
    <rPh sb="6" eb="9">
      <t>ジュヨウガク</t>
    </rPh>
    <phoneticPr fontId="3"/>
  </si>
  <si>
    <t>R5基準財政収入額</t>
    <rPh sb="2" eb="4">
      <t>キジュン</t>
    </rPh>
    <rPh sb="4" eb="6">
      <t>ザイセイ</t>
    </rPh>
    <rPh sb="6" eb="9">
      <t>シュウニュウガク</t>
    </rPh>
    <phoneticPr fontId="3"/>
  </si>
  <si>
    <t>R5基準財政需要額</t>
    <rPh sb="2" eb="4">
      <t>キジュン</t>
    </rPh>
    <rPh sb="4" eb="6">
      <t>ザイセイ</t>
    </rPh>
    <rPh sb="6" eb="9">
      <t>ジュヨウガク</t>
    </rPh>
    <phoneticPr fontId="3"/>
  </si>
  <si>
    <t>（２）－１算入率算式（義務教育施設の大規模改造事業以外）</t>
    <rPh sb="5" eb="8">
      <t>サンニュウリツ</t>
    </rPh>
    <rPh sb="8" eb="10">
      <t>サンシキ</t>
    </rPh>
    <rPh sb="11" eb="13">
      <t>ギム</t>
    </rPh>
    <rPh sb="13" eb="15">
      <t>キョウイク</t>
    </rPh>
    <rPh sb="15" eb="17">
      <t>シセツ</t>
    </rPh>
    <rPh sb="18" eb="21">
      <t>ダイキボ</t>
    </rPh>
    <rPh sb="21" eb="23">
      <t>カイゾウ</t>
    </rPh>
    <rPh sb="23" eb="25">
      <t>ジギョウ</t>
    </rPh>
    <rPh sb="25" eb="27">
      <t>イガイ</t>
    </rPh>
    <phoneticPr fontId="3"/>
  </si>
  <si>
    <t>　（オ）が0.300を下回る場合は0.300、
0.500を上回る場合は0.500とする。</t>
    <phoneticPr fontId="3"/>
  </si>
  <si>
    <t>（２）－２算入率算式（義務教育施設の大規模改造事業）</t>
    <rPh sb="5" eb="8">
      <t>サンニュウリツ</t>
    </rPh>
    <rPh sb="8" eb="10">
      <t>サンシキ</t>
    </rPh>
    <rPh sb="11" eb="13">
      <t>ギム</t>
    </rPh>
    <rPh sb="13" eb="15">
      <t>キョウイク</t>
    </rPh>
    <rPh sb="15" eb="17">
      <t>シセツ</t>
    </rPh>
    <rPh sb="18" eb="21">
      <t>ダイキボ</t>
    </rPh>
    <rPh sb="21" eb="23">
      <t>カイゾウ</t>
    </rPh>
    <rPh sb="23" eb="25">
      <t>ジギョウ</t>
    </rPh>
    <phoneticPr fontId="3"/>
  </si>
  <si>
    <t>　（カ）が0.420を下回る場合は0.420、
0.500を上回る場合は0.500とする。</t>
    <phoneticPr fontId="3"/>
  </si>
  <si>
    <t>・・・（カ）’</t>
    <phoneticPr fontId="3"/>
  </si>
  <si>
    <t>（カ）’</t>
    <phoneticPr fontId="3"/>
  </si>
  <si>
    <t>・・・β</t>
    <phoneticPr fontId="3"/>
  </si>
  <si>
    <t>地域振興費・面積</t>
    <rPh sb="0" eb="2">
      <t>チイキ</t>
    </rPh>
    <rPh sb="2" eb="5">
      <t>シンコウヒ</t>
    </rPh>
    <rPh sb="6" eb="8">
      <t>メンセキ</t>
    </rPh>
    <phoneticPr fontId="5"/>
  </si>
  <si>
    <t>１</t>
    <phoneticPr fontId="3"/>
  </si>
  <si>
    <r>
      <t>臨時河川等整備事業債(特定分・財対債除く</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phoneticPr fontId="5"/>
  </si>
  <si>
    <t>２</t>
    <phoneticPr fontId="3"/>
  </si>
  <si>
    <r>
      <t>臨時河川等整備事業債(特定分・財源対策債分</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ザイゲン</t>
    </rPh>
    <rPh sb="17" eb="19">
      <t>タイサク</t>
    </rPh>
    <rPh sb="19" eb="20">
      <t>サイ</t>
    </rPh>
    <rPh sb="20" eb="21">
      <t>ブン</t>
    </rPh>
    <phoneticPr fontId="5"/>
  </si>
  <si>
    <r>
      <t>一般公共(河川事業分、指定都市のみ</t>
    </r>
    <r>
      <rPr>
        <sz val="11"/>
        <rFont val="ＭＳ Ｐゴシック"/>
        <family val="3"/>
        <charset val="128"/>
      </rPr>
      <t>)</t>
    </r>
    <rPh sb="0" eb="2">
      <t>イッパン</t>
    </rPh>
    <rPh sb="2" eb="4">
      <t>コウキョウ</t>
    </rPh>
    <rPh sb="5" eb="7">
      <t>カセン</t>
    </rPh>
    <rPh sb="7" eb="10">
      <t>ジギョウブン</t>
    </rPh>
    <rPh sb="11" eb="13">
      <t>シテイ</t>
    </rPh>
    <rPh sb="13" eb="15">
      <t>トシ</t>
    </rPh>
    <phoneticPr fontId="5"/>
  </si>
  <si>
    <t>(ｱ)～(ﾂ)</t>
    <phoneticPr fontId="5"/>
  </si>
  <si>
    <t>緊急浚渫推進事業債</t>
    <rPh sb="0" eb="9">
      <t>キンキュウシュンセツスイシンジギョウサイ</t>
    </rPh>
    <phoneticPr fontId="5"/>
  </si>
  <si>
    <t>地域振興費(面積)合計</t>
    <rPh sb="0" eb="2">
      <t>チイキ</t>
    </rPh>
    <rPh sb="2" eb="4">
      <t>シンコウ</t>
    </rPh>
    <rPh sb="4" eb="5">
      <t>ヒ</t>
    </rPh>
    <rPh sb="6" eb="8">
      <t>メンセキ</t>
    </rPh>
    <rPh sb="9" eb="11">
      <t>ゴウケイ</t>
    </rPh>
    <phoneticPr fontId="5"/>
  </si>
  <si>
    <t>自然災害防止事業債　財政力補正係数算出</t>
    <rPh sb="0" eb="2">
      <t>シゼン</t>
    </rPh>
    <rPh sb="2" eb="4">
      <t>サイガイ</t>
    </rPh>
    <rPh sb="4" eb="6">
      <t>ボウシ</t>
    </rPh>
    <rPh sb="6" eb="8">
      <t>ジギョウ</t>
    </rPh>
    <rPh sb="8" eb="9">
      <t>サイ</t>
    </rPh>
    <rPh sb="10" eb="13">
      <t>ザイセイリョク</t>
    </rPh>
    <rPh sb="13" eb="15">
      <t>ホセイ</t>
    </rPh>
    <rPh sb="15" eb="17">
      <t>ケイスウ</t>
    </rPh>
    <rPh sb="17" eb="19">
      <t>サンシュツ</t>
    </rPh>
    <phoneticPr fontId="3"/>
  </si>
  <si>
    <t>市町村名</t>
    <rPh sb="0" eb="4">
      <t>シチョウソンメイ</t>
    </rPh>
    <phoneticPr fontId="3"/>
  </si>
  <si>
    <t>【附表１】</t>
    <phoneticPr fontId="3"/>
  </si>
  <si>
    <t>令和</t>
    <rPh sb="0" eb="2">
      <t>レイワ</t>
    </rPh>
    <phoneticPr fontId="3"/>
  </si>
  <si>
    <t>年度元利償還金</t>
    <rPh sb="0" eb="2">
      <t>ネンド</t>
    </rPh>
    <rPh sb="2" eb="4">
      <t>ガンリ</t>
    </rPh>
    <rPh sb="4" eb="7">
      <t>ショウカンキン</t>
    </rPh>
    <phoneticPr fontId="3"/>
  </si>
  <si>
    <t>★</t>
    <phoneticPr fontId="3"/>
  </si>
  <si>
    <t>(①)</t>
    <phoneticPr fontId="3"/>
  </si>
  <si>
    <t>(千円未満四捨五入)</t>
    <rPh sb="1" eb="2">
      <t>セン</t>
    </rPh>
    <rPh sb="2" eb="5">
      <t>エンミマン</t>
    </rPh>
    <rPh sb="5" eb="9">
      <t>シシャゴニュウ</t>
    </rPh>
    <phoneticPr fontId="3"/>
  </si>
  <si>
    <t>［財政力補正係数］</t>
    <rPh sb="1" eb="3">
      <t>ザイセイ</t>
    </rPh>
    <rPh sb="3" eb="4">
      <t>リョク</t>
    </rPh>
    <rPh sb="4" eb="6">
      <t>ホセイ</t>
    </rPh>
    <rPh sb="6" eb="8">
      <t>ケイスウ</t>
    </rPh>
    <phoneticPr fontId="3"/>
  </si>
  <si>
    <t>年度標準財政収入額</t>
    <rPh sb="0" eb="2">
      <t>ネンド</t>
    </rPh>
    <rPh sb="2" eb="4">
      <t>ヒョウジュン</t>
    </rPh>
    <rPh sb="4" eb="6">
      <t>ザイセイ</t>
    </rPh>
    <rPh sb="6" eb="9">
      <t>シュウニュウガク</t>
    </rPh>
    <phoneticPr fontId="3"/>
  </si>
  <si>
    <t>合計</t>
    <rPh sb="0" eb="2">
      <t>ゴウケイ</t>
    </rPh>
    <phoneticPr fontId="3"/>
  </si>
  <si>
    <t>(②)</t>
    <phoneticPr fontId="3"/>
  </si>
  <si>
    <t>３カ年平均</t>
    <rPh sb="2" eb="3">
      <t>ネン</t>
    </rPh>
    <rPh sb="3" eb="5">
      <t>ヘイキン</t>
    </rPh>
    <phoneticPr fontId="3"/>
  </si>
  <si>
    <t>１／３</t>
    <phoneticPr fontId="3"/>
  </si>
  <si>
    <t>(③)</t>
    <phoneticPr fontId="3"/>
  </si>
  <si>
    <t>(④)</t>
    <phoneticPr fontId="3"/>
  </si>
  <si>
    <t>(小数点以下３位未満四捨五入)</t>
    <rPh sb="1" eb="4">
      <t>ショウスウテン</t>
    </rPh>
    <rPh sb="4" eb="6">
      <t>イカ</t>
    </rPh>
    <rPh sb="7" eb="8">
      <t>イ</t>
    </rPh>
    <rPh sb="8" eb="10">
      <t>ミマン</t>
    </rPh>
    <rPh sb="10" eb="14">
      <t>シシャゴニュウ</t>
    </rPh>
    <phoneticPr fontId="3"/>
  </si>
  <si>
    <t>(⑤)</t>
    <phoneticPr fontId="3"/>
  </si>
  <si>
    <t>●(⑤)が100を超える市町村</t>
    <rPh sb="9" eb="10">
      <t>コ</t>
    </rPh>
    <rPh sb="12" eb="15">
      <t>シチョウソン</t>
    </rPh>
    <phoneticPr fontId="3"/>
  </si>
  <si>
    <t>補正後数値</t>
    <rPh sb="0" eb="3">
      <t>ホセイゴ</t>
    </rPh>
    <rPh sb="3" eb="5">
      <t>スウチ</t>
    </rPh>
    <phoneticPr fontId="3"/>
  </si>
  <si>
    <t>　(⑤)の数値</t>
    <rPh sb="5" eb="7">
      <t>スウチ</t>
    </rPh>
    <phoneticPr fontId="3"/>
  </si>
  <si>
    <t>(端数整理なし)</t>
    <rPh sb="1" eb="3">
      <t>ハスウ</t>
    </rPh>
    <rPh sb="3" eb="5">
      <t>セイリ</t>
    </rPh>
    <phoneticPr fontId="3"/>
  </si>
  <si>
    <t>を超え</t>
    <rPh sb="1" eb="2">
      <t>コ</t>
    </rPh>
    <phoneticPr fontId="3"/>
  </si>
  <si>
    <t>まで(⑤)</t>
    <phoneticPr fontId="3"/>
  </si>
  <si>
    <t>(⑥)</t>
    <phoneticPr fontId="3"/>
  </si>
  <si>
    <t>(⑥)－</t>
    <phoneticPr fontId="3"/>
  </si>
  <si>
    <t>(⑦)</t>
    <phoneticPr fontId="3"/>
  </si>
  <si>
    <t>を超える場合</t>
    <rPh sb="1" eb="2">
      <t>コ</t>
    </rPh>
    <rPh sb="4" eb="6">
      <t>バアイ</t>
    </rPh>
    <phoneticPr fontId="3"/>
  </si>
  <si>
    <t>　　(⑤)</t>
    <phoneticPr fontId="3"/>
  </si>
  <si>
    <t>(⑥)＋</t>
    <phoneticPr fontId="3"/>
  </si>
  <si>
    <t>(⑧)</t>
    <phoneticPr fontId="3"/>
  </si>
  <si>
    <t>●(⑤)が100以下市町村</t>
    <rPh sb="8" eb="10">
      <t>イカ</t>
    </rPh>
    <rPh sb="10" eb="13">
      <t>シチョウソン</t>
    </rPh>
    <phoneticPr fontId="3"/>
  </si>
  <si>
    <t>公債費（災害復旧費）</t>
    <rPh sb="0" eb="3">
      <t>コウサイヒ</t>
    </rPh>
    <rPh sb="4" eb="6">
      <t>サイガイ</t>
    </rPh>
    <rPh sb="6" eb="9">
      <t>フッキュウヒ</t>
    </rPh>
    <phoneticPr fontId="3"/>
  </si>
  <si>
    <t>　災害復旧費</t>
    <rPh sb="1" eb="3">
      <t>サイガイ</t>
    </rPh>
    <rPh sb="3" eb="6">
      <t>フッキュウヒ</t>
    </rPh>
    <phoneticPr fontId="3"/>
  </si>
  <si>
    <t>区　　分</t>
    <rPh sb="0" eb="1">
      <t>ク</t>
    </rPh>
    <rPh sb="3" eb="4">
      <t>ブン</t>
    </rPh>
    <phoneticPr fontId="3"/>
  </si>
  <si>
    <t>財政力補正係数</t>
    <rPh sb="0" eb="3">
      <t>ザイセイリョク</t>
    </rPh>
    <rPh sb="3" eb="5">
      <t>ホセイ</t>
    </rPh>
    <rPh sb="5" eb="7">
      <t>ケイスウ</t>
    </rPh>
    <phoneticPr fontId="3"/>
  </si>
  <si>
    <t>算入率</t>
    <rPh sb="0" eb="3">
      <t>サンニュウリツ</t>
    </rPh>
    <phoneticPr fontId="3"/>
  </si>
  <si>
    <t>算入見込額</t>
    <rPh sb="0" eb="2">
      <t>サンニュウ</t>
    </rPh>
    <rPh sb="2" eb="5">
      <t>ミコミガク</t>
    </rPh>
    <phoneticPr fontId="3"/>
  </si>
  <si>
    <t>地方債残高</t>
    <rPh sb="0" eb="3">
      <t>チホウサイ</t>
    </rPh>
    <rPh sb="3" eb="5">
      <t>ザンダカ</t>
    </rPh>
    <phoneticPr fontId="3"/>
  </si>
  <si>
    <t>β又はβ+0.4</t>
    <rPh sb="1" eb="2">
      <t>マタ</t>
    </rPh>
    <phoneticPr fontId="3"/>
  </si>
  <si>
    <t>（千円未満四捨五入）</t>
    <rPh sb="1" eb="2">
      <t>セン</t>
    </rPh>
    <rPh sb="2" eb="5">
      <t>エンミマン</t>
    </rPh>
    <rPh sb="5" eb="9">
      <t>シシャゴニュウ</t>
    </rPh>
    <phoneticPr fontId="3"/>
  </si>
  <si>
    <t>公共災害復旧事業債</t>
    <rPh sb="0" eb="2">
      <t>コウキョウ</t>
    </rPh>
    <rPh sb="2" eb="4">
      <t>サイガイ</t>
    </rPh>
    <rPh sb="4" eb="6">
      <t>フッキュウ</t>
    </rPh>
    <rPh sb="6" eb="9">
      <t>ジギョウサイ</t>
    </rPh>
    <phoneticPr fontId="3"/>
  </si>
  <si>
    <t>単独災害復旧事業債</t>
    <rPh sb="0" eb="2">
      <t>タンドク</t>
    </rPh>
    <rPh sb="2" eb="4">
      <t>サイガイ</t>
    </rPh>
    <rPh sb="4" eb="6">
      <t>フッキュウ</t>
    </rPh>
    <rPh sb="6" eb="9">
      <t>ジギョウサイ</t>
    </rPh>
    <phoneticPr fontId="3"/>
  </si>
  <si>
    <t>小災害債（公共土木分）</t>
    <rPh sb="0" eb="3">
      <t>ショウサイガイ</t>
    </rPh>
    <rPh sb="3" eb="4">
      <t>サイ</t>
    </rPh>
    <rPh sb="5" eb="7">
      <t>コウキョウ</t>
    </rPh>
    <rPh sb="7" eb="9">
      <t>ドボク</t>
    </rPh>
    <rPh sb="9" eb="10">
      <t>フン</t>
    </rPh>
    <phoneticPr fontId="3"/>
  </si>
  <si>
    <t>小災害債（農地等分）</t>
    <rPh sb="0" eb="3">
      <t>ショウサイガイ</t>
    </rPh>
    <rPh sb="3" eb="4">
      <t>サイ</t>
    </rPh>
    <rPh sb="5" eb="7">
      <t>ノウチ</t>
    </rPh>
    <rPh sb="7" eb="8">
      <t>トウ</t>
    </rPh>
    <rPh sb="8" eb="9">
      <t>フン</t>
    </rPh>
    <phoneticPr fontId="3"/>
  </si>
  <si>
    <t>地盤沈下等対策事業債</t>
    <rPh sb="0" eb="2">
      <t>ジバン</t>
    </rPh>
    <rPh sb="2" eb="4">
      <t>チンカ</t>
    </rPh>
    <rPh sb="4" eb="5">
      <t>トウ</t>
    </rPh>
    <rPh sb="5" eb="7">
      <t>タイサク</t>
    </rPh>
    <rPh sb="7" eb="10">
      <t>ジギョウサイ</t>
    </rPh>
    <phoneticPr fontId="3"/>
  </si>
  <si>
    <t>緊急治山等事業債</t>
    <rPh sb="0" eb="2">
      <t>キンキュウ</t>
    </rPh>
    <rPh sb="2" eb="3">
      <t>オサ</t>
    </rPh>
    <rPh sb="3" eb="4">
      <t>ヤマ</t>
    </rPh>
    <rPh sb="4" eb="5">
      <t>トウ</t>
    </rPh>
    <rPh sb="5" eb="8">
      <t>ジギョウサイ</t>
    </rPh>
    <phoneticPr fontId="3"/>
  </si>
  <si>
    <t>激甚災害対策特別緊急事業債</t>
    <rPh sb="0" eb="2">
      <t>ゲキジン</t>
    </rPh>
    <rPh sb="2" eb="4">
      <t>サイガイ</t>
    </rPh>
    <rPh sb="4" eb="6">
      <t>タイサク</t>
    </rPh>
    <rPh sb="6" eb="8">
      <t>トクベツ</t>
    </rPh>
    <rPh sb="8" eb="10">
      <t>キンキュウ</t>
    </rPh>
    <rPh sb="10" eb="12">
      <t>ジギョウ</t>
    </rPh>
    <rPh sb="12" eb="13">
      <t>サイ</t>
    </rPh>
    <phoneticPr fontId="3"/>
  </si>
  <si>
    <t>特殊土壌対策事業債</t>
    <rPh sb="0" eb="2">
      <t>トクシュ</t>
    </rPh>
    <rPh sb="2" eb="4">
      <t>ドジョウ</t>
    </rPh>
    <rPh sb="4" eb="6">
      <t>タイサク</t>
    </rPh>
    <rPh sb="6" eb="9">
      <t>ジギョウサイ</t>
    </rPh>
    <phoneticPr fontId="3"/>
  </si>
  <si>
    <t>鉱害復旧事業債</t>
    <rPh sb="0" eb="2">
      <t>コウガイ</t>
    </rPh>
    <rPh sb="2" eb="4">
      <t>フッキュウ</t>
    </rPh>
    <rPh sb="4" eb="7">
      <t>ジギョウサイ</t>
    </rPh>
    <phoneticPr fontId="3"/>
  </si>
  <si>
    <t>(ｱ)～(ｹ)
災害復旧費合計</t>
    <rPh sb="8" eb="10">
      <t>サイガイ</t>
    </rPh>
    <rPh sb="10" eb="13">
      <t>フッキュウヒ</t>
    </rPh>
    <rPh sb="13" eb="15">
      <t>ゴウケイ</t>
    </rPh>
    <phoneticPr fontId="3"/>
  </si>
  <si>
    <t>　(災害復旧費　附表)　</t>
    <rPh sb="2" eb="4">
      <t>サイガイ</t>
    </rPh>
    <rPh sb="4" eb="7">
      <t>フッキュウヒ</t>
    </rPh>
    <rPh sb="8" eb="10">
      <t>フヒョウ</t>
    </rPh>
    <phoneticPr fontId="3"/>
  </si>
  <si>
    <t>（１）　指数の算出</t>
    <rPh sb="4" eb="6">
      <t>シスウ</t>
    </rPh>
    <rPh sb="7" eb="9">
      <t>サンシュツ</t>
    </rPh>
    <phoneticPr fontId="3"/>
  </si>
  <si>
    <t>単独復旧事業債</t>
    <rPh sb="0" eb="2">
      <t>タンドク</t>
    </rPh>
    <rPh sb="2" eb="4">
      <t>フッキュウ</t>
    </rPh>
    <rPh sb="4" eb="7">
      <t>ジギョウサイ</t>
    </rPh>
    <phoneticPr fontId="3"/>
  </si>
  <si>
    <t>小災害債（公共土木分）</t>
    <rPh sb="0" eb="1">
      <t>ショウ</t>
    </rPh>
    <rPh sb="1" eb="3">
      <t>サイガイ</t>
    </rPh>
    <rPh sb="3" eb="4">
      <t>サイ</t>
    </rPh>
    <rPh sb="5" eb="7">
      <t>コウキョウ</t>
    </rPh>
    <rPh sb="7" eb="9">
      <t>ドボク</t>
    </rPh>
    <rPh sb="9" eb="10">
      <t>ブン</t>
    </rPh>
    <phoneticPr fontId="3"/>
  </si>
  <si>
    <t>・・・ a</t>
    <phoneticPr fontId="3"/>
  </si>
  <si>
    <t>標準財政収入額</t>
    <rPh sb="0" eb="2">
      <t>ヒョウジュン</t>
    </rPh>
    <rPh sb="2" eb="4">
      <t>ザイセイ</t>
    </rPh>
    <rPh sb="4" eb="7">
      <t>シュウニュウガク</t>
    </rPh>
    <phoneticPr fontId="3"/>
  </si>
  <si>
    <t>財政力附表の（ケ）</t>
    <rPh sb="0" eb="3">
      <t>ザイセイリョク</t>
    </rPh>
    <rPh sb="3" eb="5">
      <t>フヒョウ</t>
    </rPh>
    <phoneticPr fontId="3"/>
  </si>
  <si>
    <t>（小数点以下四捨五入）</t>
    <rPh sb="1" eb="4">
      <t>ショウスウテン</t>
    </rPh>
    <rPh sb="4" eb="6">
      <t>イカ</t>
    </rPh>
    <rPh sb="6" eb="10">
      <t>シシャゴニュウ</t>
    </rPh>
    <phoneticPr fontId="3"/>
  </si>
  <si>
    <t>（２）　財政力補正係数の算出</t>
    <rPh sb="4" eb="7">
      <t>ザイセイリョク</t>
    </rPh>
    <rPh sb="7" eb="9">
      <t>ホセイ</t>
    </rPh>
    <rPh sb="9" eb="11">
      <t>ケイスウ</t>
    </rPh>
    <rPh sb="12" eb="14">
      <t>サンシュツ</t>
    </rPh>
    <phoneticPr fontId="3"/>
  </si>
  <si>
    <t>（１）の指数 a の値</t>
    <rPh sb="4" eb="6">
      <t>シスウ</t>
    </rPh>
    <rPh sb="10" eb="11">
      <t>アタイ</t>
    </rPh>
    <phoneticPr fontId="3"/>
  </si>
  <si>
    <t>乗率
b</t>
    <rPh sb="0" eb="2">
      <t>ジョウリツ</t>
    </rPh>
    <phoneticPr fontId="3"/>
  </si>
  <si>
    <t>c=a×b
掛け放し</t>
    <rPh sb="6" eb="7">
      <t>カ</t>
    </rPh>
    <rPh sb="8" eb="9">
      <t>ハナ</t>
    </rPh>
    <phoneticPr fontId="3"/>
  </si>
  <si>
    <t>定数
d</t>
    <rPh sb="0" eb="2">
      <t>テイスウ</t>
    </rPh>
    <phoneticPr fontId="3"/>
  </si>
  <si>
    <t>e=c-d
端数整理なし</t>
    <rPh sb="6" eb="8">
      <t>ハスウ</t>
    </rPh>
    <rPh sb="8" eb="10">
      <t>セイリ</t>
    </rPh>
    <phoneticPr fontId="3"/>
  </si>
  <si>
    <t>財政力補正係数
β＝e/a</t>
    <rPh sb="0" eb="3">
      <t>ザイセイリョク</t>
    </rPh>
    <rPh sb="3" eb="5">
      <t>ホセイ</t>
    </rPh>
    <rPh sb="5" eb="7">
      <t>ケイスウ</t>
    </rPh>
    <phoneticPr fontId="3"/>
  </si>
  <si>
    <t>a</t>
    <phoneticPr fontId="3"/>
  </si>
  <si>
    <t>１００以下</t>
    <rPh sb="3" eb="5">
      <t>イカ</t>
    </rPh>
    <phoneticPr fontId="3"/>
  </si>
  <si>
    <t>１００超２００以下</t>
    <rPh sb="3" eb="4">
      <t>チョウ</t>
    </rPh>
    <rPh sb="7" eb="9">
      <t>イカ</t>
    </rPh>
    <phoneticPr fontId="3"/>
  </si>
  <si>
    <t>２００超３００以下</t>
    <rPh sb="3" eb="4">
      <t>チョウ</t>
    </rPh>
    <rPh sb="7" eb="9">
      <t>イカ</t>
    </rPh>
    <phoneticPr fontId="3"/>
  </si>
  <si>
    <t>３００超４００以下</t>
    <rPh sb="3" eb="4">
      <t>チョウ</t>
    </rPh>
    <rPh sb="7" eb="9">
      <t>イカ</t>
    </rPh>
    <phoneticPr fontId="3"/>
  </si>
  <si>
    <t>４００超５００以下</t>
    <rPh sb="3" eb="4">
      <t>チョウ</t>
    </rPh>
    <rPh sb="7" eb="9">
      <t>イカ</t>
    </rPh>
    <phoneticPr fontId="3"/>
  </si>
  <si>
    <t>５００超７００以下</t>
    <rPh sb="3" eb="4">
      <t>チョウ</t>
    </rPh>
    <rPh sb="7" eb="9">
      <t>イカ</t>
    </rPh>
    <phoneticPr fontId="3"/>
  </si>
  <si>
    <t>７００超1,000以下</t>
    <rPh sb="3" eb="4">
      <t>チョウ</t>
    </rPh>
    <rPh sb="9" eb="11">
      <t>イカ</t>
    </rPh>
    <phoneticPr fontId="3"/>
  </si>
  <si>
    <t>1,000超1,500以下</t>
    <rPh sb="5" eb="6">
      <t>チョウ</t>
    </rPh>
    <rPh sb="11" eb="13">
      <t>イカ</t>
    </rPh>
    <phoneticPr fontId="3"/>
  </si>
  <si>
    <t>1,500超2,000以下</t>
    <rPh sb="5" eb="6">
      <t>チョウ</t>
    </rPh>
    <rPh sb="11" eb="13">
      <t>イカ</t>
    </rPh>
    <phoneticPr fontId="3"/>
  </si>
  <si>
    <t>2,000超2,500以下</t>
    <rPh sb="5" eb="6">
      <t>チョウ</t>
    </rPh>
    <rPh sb="11" eb="13">
      <t>イカ</t>
    </rPh>
    <phoneticPr fontId="3"/>
  </si>
  <si>
    <t>2,500超3,000以下</t>
    <rPh sb="5" eb="6">
      <t>チョウ</t>
    </rPh>
    <rPh sb="11" eb="13">
      <t>イカ</t>
    </rPh>
    <phoneticPr fontId="3"/>
  </si>
  <si>
    <t>3,000超3,500以下</t>
    <rPh sb="5" eb="6">
      <t>チョウ</t>
    </rPh>
    <rPh sb="11" eb="13">
      <t>イカ</t>
    </rPh>
    <phoneticPr fontId="3"/>
  </si>
  <si>
    <t>3,500超4,000以下</t>
    <rPh sb="5" eb="6">
      <t>チョウ</t>
    </rPh>
    <rPh sb="11" eb="13">
      <t>イカ</t>
    </rPh>
    <phoneticPr fontId="3"/>
  </si>
  <si>
    <t>4,000超5,000以下</t>
    <rPh sb="5" eb="6">
      <t>チョウ</t>
    </rPh>
    <rPh sb="11" eb="13">
      <t>イカ</t>
    </rPh>
    <phoneticPr fontId="3"/>
  </si>
  <si>
    <t>5,000超</t>
    <rPh sb="5" eb="6">
      <t>チョウ</t>
    </rPh>
    <phoneticPr fontId="3"/>
  </si>
  <si>
    <t>βは小数点以下3位未満四捨五入</t>
    <rPh sb="2" eb="5">
      <t>ショウスウテン</t>
    </rPh>
    <rPh sb="5" eb="7">
      <t>イカ</t>
    </rPh>
    <rPh sb="8" eb="9">
      <t>イ</t>
    </rPh>
    <rPh sb="9" eb="11">
      <t>ミマン</t>
    </rPh>
    <rPh sb="11" eb="15">
      <t>シシャゴニュウ</t>
    </rPh>
    <phoneticPr fontId="3"/>
  </si>
  <si>
    <t>（３）財政力補正係数の算出</t>
    <rPh sb="3" eb="6">
      <t>ザイセイリョク</t>
    </rPh>
    <rPh sb="6" eb="8">
      <t>ホセイ</t>
    </rPh>
    <rPh sb="8" eb="10">
      <t>ケイスウ</t>
    </rPh>
    <rPh sb="11" eb="13">
      <t>サンシュツ</t>
    </rPh>
    <phoneticPr fontId="3"/>
  </si>
  <si>
    <t>公債費(補正予算債償還費)</t>
    <rPh sb="0" eb="2">
      <t>コウサイ</t>
    </rPh>
    <rPh sb="2" eb="3">
      <t>ヒ</t>
    </rPh>
    <rPh sb="4" eb="6">
      <t>ホセイ</t>
    </rPh>
    <rPh sb="6" eb="8">
      <t>ヨサン</t>
    </rPh>
    <rPh sb="8" eb="9">
      <t>サイ</t>
    </rPh>
    <rPh sb="9" eb="12">
      <t>ショウカンヒ</t>
    </rPh>
    <phoneticPr fontId="5"/>
  </si>
  <si>
    <t>補正予算債償還費（10年度以前許可債に係るもの）</t>
    <rPh sb="0" eb="2">
      <t>ホセイ</t>
    </rPh>
    <rPh sb="2" eb="4">
      <t>ヨサン</t>
    </rPh>
    <rPh sb="4" eb="5">
      <t>サイ</t>
    </rPh>
    <rPh sb="5" eb="8">
      <t>ショウカンヒ</t>
    </rPh>
    <rPh sb="11" eb="13">
      <t>ネンド</t>
    </rPh>
    <rPh sb="13" eb="15">
      <t>イゼン</t>
    </rPh>
    <rPh sb="15" eb="17">
      <t>キョカ</t>
    </rPh>
    <rPh sb="17" eb="18">
      <t>サイ</t>
    </rPh>
    <rPh sb="19" eb="20">
      <t>カカ</t>
    </rPh>
    <phoneticPr fontId="5"/>
  </si>
  <si>
    <t>R6年度末</t>
    <rPh sb="2" eb="4">
      <t>ネンド</t>
    </rPh>
    <rPh sb="4" eb="5">
      <t>マツ</t>
    </rPh>
    <phoneticPr fontId="5"/>
  </si>
  <si>
    <t>地方債現在高</t>
    <rPh sb="0" eb="3">
      <t>チホウサイ</t>
    </rPh>
    <rPh sb="3" eb="5">
      <t>ゲンザイ</t>
    </rPh>
    <rPh sb="5" eb="6">
      <t>ダカ</t>
    </rPh>
    <phoneticPr fontId="5"/>
  </si>
  <si>
    <t>４年度</t>
    <rPh sb="1" eb="3">
      <t>ネンド</t>
    </rPh>
    <phoneticPr fontId="5"/>
  </si>
  <si>
    <t>補正予算債10以前合計</t>
    <rPh sb="0" eb="2">
      <t>ホセイ</t>
    </rPh>
    <rPh sb="2" eb="4">
      <t>ヨサン</t>
    </rPh>
    <rPh sb="4" eb="5">
      <t>サイ</t>
    </rPh>
    <rPh sb="7" eb="9">
      <t>イゼン</t>
    </rPh>
    <rPh sb="9" eb="11">
      <t>ゴウケイ</t>
    </rPh>
    <phoneticPr fontId="5"/>
  </si>
  <si>
    <t xml:space="preserve"> </t>
    <phoneticPr fontId="5"/>
  </si>
  <si>
    <t>補正予算債償還費（11年度以降同意等債に係るもの）</t>
    <rPh sb="0" eb="2">
      <t>ホセイ</t>
    </rPh>
    <rPh sb="2" eb="4">
      <t>ヨサン</t>
    </rPh>
    <rPh sb="4" eb="5">
      <t>サイ</t>
    </rPh>
    <rPh sb="5" eb="8">
      <t>ショウカンヒ</t>
    </rPh>
    <rPh sb="11" eb="15">
      <t>ネンドイコウ</t>
    </rPh>
    <rPh sb="15" eb="18">
      <t>ドウイナド</t>
    </rPh>
    <rPh sb="18" eb="19">
      <t>サイ</t>
    </rPh>
    <rPh sb="20" eb="21">
      <t>カカ</t>
    </rPh>
    <phoneticPr fontId="5"/>
  </si>
  <si>
    <t>(60.0%分)</t>
    <rPh sb="6" eb="7">
      <t>ブン</t>
    </rPh>
    <phoneticPr fontId="5"/>
  </si>
  <si>
    <t>(50.0%分)</t>
    <rPh sb="6" eb="7">
      <t>ブン</t>
    </rPh>
    <phoneticPr fontId="5"/>
  </si>
  <si>
    <t>(45.0%分)</t>
    <rPh sb="6" eb="7">
      <t>ブン</t>
    </rPh>
    <phoneticPr fontId="5"/>
  </si>
  <si>
    <t>(80.0%分)</t>
    <rPh sb="6" eb="7">
      <t>ブン</t>
    </rPh>
    <phoneticPr fontId="5"/>
  </si>
  <si>
    <t>(72.0%分)</t>
    <rPh sb="6" eb="7">
      <t>ブン</t>
    </rPh>
    <phoneticPr fontId="5"/>
  </si>
  <si>
    <t>(ｱｦ)</t>
  </si>
  <si>
    <t>(ｱﾝ)</t>
    <phoneticPr fontId="3"/>
  </si>
  <si>
    <t>(ｲｱ)</t>
    <phoneticPr fontId="3"/>
  </si>
  <si>
    <t>公債費(減収補塡債償還費)</t>
    <rPh sb="0" eb="2">
      <t>コウサイ</t>
    </rPh>
    <rPh sb="2" eb="3">
      <t>ヒ</t>
    </rPh>
    <rPh sb="4" eb="6">
      <t>ゲンシュウ</t>
    </rPh>
    <rPh sb="6" eb="7">
      <t>ホ</t>
    </rPh>
    <rPh sb="8" eb="9">
      <t>サイ</t>
    </rPh>
    <rPh sb="9" eb="12">
      <t>ショウカンヒ</t>
    </rPh>
    <phoneticPr fontId="5"/>
  </si>
  <si>
    <t>減収補塡債償還費</t>
    <rPh sb="0" eb="2">
      <t>ゲンシュウ</t>
    </rPh>
    <rPh sb="2" eb="3">
      <t>ホ</t>
    </rPh>
    <rPh sb="4" eb="5">
      <t>サイ</t>
    </rPh>
    <rPh sb="5" eb="8">
      <t>ショウカンヒ</t>
    </rPh>
    <phoneticPr fontId="5"/>
  </si>
  <si>
    <t>政府・従来分
(75.0%)</t>
    <rPh sb="0" eb="2">
      <t>セイフ</t>
    </rPh>
    <rPh sb="3" eb="5">
      <t>ジュウライ</t>
    </rPh>
    <rPh sb="5" eb="6">
      <t>ブン</t>
    </rPh>
    <phoneticPr fontId="3"/>
  </si>
  <si>
    <t>民間・従来分
(75.0%)</t>
    <rPh sb="0" eb="2">
      <t>ミンカン</t>
    </rPh>
    <rPh sb="3" eb="5">
      <t>ジュウライ</t>
    </rPh>
    <rPh sb="5" eb="6">
      <t>ブン</t>
    </rPh>
    <phoneticPr fontId="3"/>
  </si>
  <si>
    <t>政府・拡充分
(75.0%)</t>
    <phoneticPr fontId="3"/>
  </si>
  <si>
    <t>民間・拡充分
(75.0%)</t>
    <rPh sb="0" eb="2">
      <t>ミンカン</t>
    </rPh>
    <rPh sb="3" eb="6">
      <t>カクジュウブン</t>
    </rPh>
    <phoneticPr fontId="3"/>
  </si>
  <si>
    <t>政府・拡充分
(100.0%)</t>
    <rPh sb="0" eb="2">
      <t>セイフ</t>
    </rPh>
    <rPh sb="3" eb="6">
      <t>カクジュウブン</t>
    </rPh>
    <phoneticPr fontId="3"/>
  </si>
  <si>
    <t>民間・拡充分
(100.0%)</t>
    <rPh sb="0" eb="2">
      <t>ミンカン</t>
    </rPh>
    <rPh sb="3" eb="6">
      <t>カクジュウブン</t>
    </rPh>
    <phoneticPr fontId="3"/>
  </si>
  <si>
    <t>(ｱｱ)</t>
    <phoneticPr fontId="3"/>
  </si>
  <si>
    <t>公債費(臨時財政特例対策債償還費)</t>
    <rPh sb="0" eb="2">
      <t>コウサイ</t>
    </rPh>
    <rPh sb="2" eb="3">
      <t>ヒ</t>
    </rPh>
    <rPh sb="4" eb="6">
      <t>リンジ</t>
    </rPh>
    <rPh sb="6" eb="8">
      <t>ザイセイ</t>
    </rPh>
    <rPh sb="8" eb="10">
      <t>トクレイ</t>
    </rPh>
    <rPh sb="10" eb="12">
      <t>タイサク</t>
    </rPh>
    <rPh sb="12" eb="13">
      <t>サイ</t>
    </rPh>
    <rPh sb="13" eb="16">
      <t>ショウカンヒ</t>
    </rPh>
    <phoneticPr fontId="5"/>
  </si>
  <si>
    <t>(AF)</t>
    <phoneticPr fontId="5"/>
  </si>
  <si>
    <t>公債費(財源対策債償還費)</t>
    <rPh sb="0" eb="2">
      <t>コウサイ</t>
    </rPh>
    <rPh sb="2" eb="3">
      <t>ヒ</t>
    </rPh>
    <rPh sb="4" eb="6">
      <t>ザイゲン</t>
    </rPh>
    <rPh sb="6" eb="8">
      <t>タイサク</t>
    </rPh>
    <rPh sb="8" eb="9">
      <t>サイ</t>
    </rPh>
    <rPh sb="9" eb="12">
      <t>ショウカンヒ</t>
    </rPh>
    <phoneticPr fontId="5"/>
  </si>
  <si>
    <t>義務教育施設債分</t>
    <rPh sb="0" eb="2">
      <t>ギム</t>
    </rPh>
    <rPh sb="2" eb="4">
      <t>キョウイク</t>
    </rPh>
    <rPh sb="4" eb="6">
      <t>シセツ</t>
    </rPh>
    <rPh sb="6" eb="7">
      <t>サイ</t>
    </rPh>
    <rPh sb="7" eb="8">
      <t>ブン</t>
    </rPh>
    <phoneticPr fontId="5"/>
  </si>
  <si>
    <t>一般公共事業</t>
    <rPh sb="0" eb="2">
      <t>イッパン</t>
    </rPh>
    <rPh sb="2" eb="4">
      <t>コウキョウ</t>
    </rPh>
    <rPh sb="4" eb="6">
      <t>ジギョウ</t>
    </rPh>
    <phoneticPr fontId="5"/>
  </si>
  <si>
    <t>債分</t>
    <rPh sb="0" eb="1">
      <t>サイ</t>
    </rPh>
    <rPh sb="1" eb="2">
      <t>ブン</t>
    </rPh>
    <phoneticPr fontId="5"/>
  </si>
  <si>
    <t>義務教育施設</t>
    <rPh sb="0" eb="2">
      <t>ギム</t>
    </rPh>
    <rPh sb="2" eb="4">
      <t>キョウイク</t>
    </rPh>
    <rPh sb="4" eb="6">
      <t>シセツ</t>
    </rPh>
    <phoneticPr fontId="5"/>
  </si>
  <si>
    <t>学校教育施設</t>
    <rPh sb="0" eb="2">
      <t>ガッコウ</t>
    </rPh>
    <rPh sb="2" eb="4">
      <t>キョウイク</t>
    </rPh>
    <rPh sb="4" eb="6">
      <t>シセツ</t>
    </rPh>
    <phoneticPr fontId="5"/>
  </si>
  <si>
    <t>一般廃棄物債分</t>
    <rPh sb="0" eb="2">
      <t>イッパン</t>
    </rPh>
    <rPh sb="2" eb="5">
      <t>ハイキブツ</t>
    </rPh>
    <rPh sb="5" eb="6">
      <t>サイ</t>
    </rPh>
    <rPh sb="6" eb="7">
      <t>ブン</t>
    </rPh>
    <phoneticPr fontId="5"/>
  </si>
  <si>
    <t>公共事業等債分</t>
    <rPh sb="0" eb="2">
      <t>コウキョウ</t>
    </rPh>
    <rPh sb="2" eb="4">
      <t>ジギョウ</t>
    </rPh>
    <rPh sb="4" eb="5">
      <t>トウ</t>
    </rPh>
    <rPh sb="5" eb="6">
      <t>サイ</t>
    </rPh>
    <rPh sb="6" eb="7">
      <t>ブン</t>
    </rPh>
    <phoneticPr fontId="5"/>
  </si>
  <si>
    <t>財源対策債償還費（つづき）</t>
    <rPh sb="0" eb="2">
      <t>ザイゲン</t>
    </rPh>
    <rPh sb="2" eb="4">
      <t>タイサク</t>
    </rPh>
    <rPh sb="4" eb="5">
      <t>サイ</t>
    </rPh>
    <rPh sb="5" eb="8">
      <t>ショウカンヒ</t>
    </rPh>
    <phoneticPr fontId="5"/>
  </si>
  <si>
    <t>公債費(減税補塡債償還費)</t>
    <rPh sb="0" eb="2">
      <t>コウサイ</t>
    </rPh>
    <rPh sb="2" eb="3">
      <t>ヒ</t>
    </rPh>
    <rPh sb="4" eb="6">
      <t>ゲンゼイ</t>
    </rPh>
    <rPh sb="6" eb="7">
      <t>ホ</t>
    </rPh>
    <rPh sb="8" eb="9">
      <t>サイ</t>
    </rPh>
    <rPh sb="9" eb="12">
      <t>ショウカンヒ</t>
    </rPh>
    <phoneticPr fontId="5"/>
  </si>
  <si>
    <t>減税減収額</t>
    <rPh sb="0" eb="2">
      <t>ゲンゼイ</t>
    </rPh>
    <rPh sb="2" eb="4">
      <t>ゲンシュウ</t>
    </rPh>
    <rPh sb="4" eb="5">
      <t>ガク</t>
    </rPh>
    <phoneticPr fontId="5"/>
  </si>
  <si>
    <t>(恒久減税分)</t>
    <rPh sb="1" eb="3">
      <t>コウキュウ</t>
    </rPh>
    <rPh sb="3" eb="5">
      <t>ゲンゼイ</t>
    </rPh>
    <rPh sb="5" eb="6">
      <t>ブン</t>
    </rPh>
    <phoneticPr fontId="5"/>
  </si>
  <si>
    <t>(AG)</t>
    <phoneticPr fontId="3"/>
  </si>
  <si>
    <t>公債費(臨時財政対策債償還費)</t>
    <rPh sb="0" eb="2">
      <t>コウサイ</t>
    </rPh>
    <rPh sb="2" eb="3">
      <t>ヒ</t>
    </rPh>
    <phoneticPr fontId="5"/>
  </si>
  <si>
    <t>年　度</t>
    <rPh sb="0" eb="1">
      <t>トシ</t>
    </rPh>
    <rPh sb="2" eb="3">
      <t>ド</t>
    </rPh>
    <phoneticPr fontId="5"/>
  </si>
  <si>
    <t>公債費(東日本大震災全国緊急防災施策等債償還費)</t>
    <rPh sb="0" eb="3">
      <t>コウサイヒ</t>
    </rPh>
    <rPh sb="18" eb="19">
      <t>ナド</t>
    </rPh>
    <phoneticPr fontId="5"/>
  </si>
  <si>
    <t>東日本大震災全国緊急防災施策等債償還費</t>
    <rPh sb="14" eb="15">
      <t>ナド</t>
    </rPh>
    <phoneticPr fontId="5"/>
  </si>
  <si>
    <t>全国防災</t>
    <rPh sb="0" eb="2">
      <t>ゼンコク</t>
    </rPh>
    <rPh sb="2" eb="4">
      <t>ボウサイ</t>
    </rPh>
    <phoneticPr fontId="5"/>
  </si>
  <si>
    <t>緊急防災・減災</t>
    <phoneticPr fontId="3"/>
  </si>
  <si>
    <t>(ﾋ)</t>
    <phoneticPr fontId="3"/>
  </si>
  <si>
    <t>(ﾌ)</t>
    <phoneticPr fontId="3"/>
  </si>
  <si>
    <t>(ﾎ)</t>
    <phoneticPr fontId="3"/>
  </si>
  <si>
    <t>(AJ)</t>
    <phoneticPr fontId="5"/>
  </si>
  <si>
    <t>公債費(国土強靭化施策債償還費)</t>
    <rPh sb="0" eb="3">
      <t>コウサイヒ</t>
    </rPh>
    <rPh sb="4" eb="9">
      <t>コクドキョウジンカ</t>
    </rPh>
    <phoneticPr fontId="5"/>
  </si>
  <si>
    <t>国土強靭化施策債償還費</t>
    <phoneticPr fontId="5"/>
  </si>
  <si>
    <t>防災・減災・国土強靭化（50%）</t>
    <rPh sb="0" eb="2">
      <t>ボウサイ</t>
    </rPh>
    <rPh sb="3" eb="5">
      <t>ゲンサイ</t>
    </rPh>
    <rPh sb="6" eb="8">
      <t>コクド</t>
    </rPh>
    <rPh sb="8" eb="11">
      <t>キョウジンカ</t>
    </rPh>
    <phoneticPr fontId="3"/>
  </si>
  <si>
    <t>防災・減災・国土強靭化（60%）</t>
    <rPh sb="0" eb="2">
      <t>ボウサイ</t>
    </rPh>
    <rPh sb="3" eb="5">
      <t>ゲンサイ</t>
    </rPh>
    <rPh sb="6" eb="8">
      <t>コクド</t>
    </rPh>
    <rPh sb="8" eb="11">
      <t>キョウジンカ</t>
    </rPh>
    <phoneticPr fontId="3"/>
  </si>
  <si>
    <t>緊急自然災害防止</t>
    <rPh sb="0" eb="8">
      <t>キンキュウシゼンサイガイボウシ</t>
    </rPh>
    <phoneticPr fontId="3"/>
  </si>
  <si>
    <t>(ﾁ)</t>
    <phoneticPr fontId="3"/>
  </si>
  <si>
    <t>(ﾇ)</t>
    <phoneticPr fontId="3"/>
  </si>
  <si>
    <t>(ﾉ)</t>
    <phoneticPr fontId="3"/>
  </si>
  <si>
    <t>(AK)</t>
    <phoneticPr fontId="5"/>
  </si>
  <si>
    <t>公債費(辺地対策事業債償還費)</t>
    <rPh sb="0" eb="3">
      <t>コウサイヒ</t>
    </rPh>
    <rPh sb="4" eb="6">
      <t>ヘンチ</t>
    </rPh>
    <rPh sb="6" eb="8">
      <t>タイサク</t>
    </rPh>
    <rPh sb="8" eb="11">
      <t>ジギョウサイ</t>
    </rPh>
    <rPh sb="11" eb="14">
      <t>ショウカンヒ</t>
    </rPh>
    <phoneticPr fontId="5"/>
  </si>
  <si>
    <t>公債費(地域改善対策特定事業債償還費)</t>
    <rPh sb="0" eb="3">
      <t>コウサイヒ</t>
    </rPh>
    <rPh sb="4" eb="6">
      <t>チイキ</t>
    </rPh>
    <rPh sb="6" eb="8">
      <t>カイゼン</t>
    </rPh>
    <rPh sb="8" eb="10">
      <t>タイサク</t>
    </rPh>
    <rPh sb="10" eb="12">
      <t>トクテイ</t>
    </rPh>
    <rPh sb="12" eb="15">
      <t>ジギョウサイ</t>
    </rPh>
    <rPh sb="15" eb="18">
      <t>ショウカンヒ</t>
    </rPh>
    <phoneticPr fontId="5"/>
  </si>
  <si>
    <t>(AL)</t>
    <phoneticPr fontId="5"/>
  </si>
  <si>
    <t>公債費(過疎対策事業債償還費)</t>
    <rPh sb="0" eb="3">
      <t>コウサイヒ</t>
    </rPh>
    <rPh sb="4" eb="6">
      <t>カソ</t>
    </rPh>
    <rPh sb="6" eb="8">
      <t>タイサク</t>
    </rPh>
    <rPh sb="8" eb="11">
      <t>ジギョウサイ</t>
    </rPh>
    <rPh sb="11" eb="14">
      <t>ショウカンヒ</t>
    </rPh>
    <phoneticPr fontId="5"/>
  </si>
  <si>
    <t>(AM)</t>
    <phoneticPr fontId="5"/>
  </si>
  <si>
    <t>公債費(公害防止事業債償還費)</t>
    <rPh sb="0" eb="3">
      <t>コウサイヒ</t>
    </rPh>
    <rPh sb="4" eb="6">
      <t>コウガイ</t>
    </rPh>
    <rPh sb="6" eb="8">
      <t>ボウシ</t>
    </rPh>
    <rPh sb="8" eb="11">
      <t>ジギョウサイ</t>
    </rPh>
    <rPh sb="11" eb="14">
      <t>ショウカンヒ</t>
    </rPh>
    <phoneticPr fontId="5"/>
  </si>
  <si>
    <t>(AN)</t>
    <phoneticPr fontId="5"/>
  </si>
  <si>
    <t>公債費(石油コンビナート等債償還費)</t>
    <rPh sb="0" eb="3">
      <t>コウサイヒ</t>
    </rPh>
    <rPh sb="4" eb="6">
      <t>セキユ</t>
    </rPh>
    <rPh sb="12" eb="13">
      <t>ナド</t>
    </rPh>
    <rPh sb="13" eb="14">
      <t>サイ</t>
    </rPh>
    <rPh sb="14" eb="17">
      <t>ショウカンヒ</t>
    </rPh>
    <phoneticPr fontId="5"/>
  </si>
  <si>
    <t>(AO)</t>
    <phoneticPr fontId="5"/>
  </si>
  <si>
    <t>公債費(地震対策緊急整備事業債償還費)</t>
    <rPh sb="0" eb="3">
      <t>コウサイヒ</t>
    </rPh>
    <rPh sb="4" eb="6">
      <t>ジシン</t>
    </rPh>
    <rPh sb="6" eb="8">
      <t>タイサク</t>
    </rPh>
    <rPh sb="8" eb="10">
      <t>キンキュウ</t>
    </rPh>
    <rPh sb="10" eb="12">
      <t>セイビ</t>
    </rPh>
    <rPh sb="12" eb="14">
      <t>ジギョウ</t>
    </rPh>
    <rPh sb="14" eb="15">
      <t>サイ</t>
    </rPh>
    <rPh sb="15" eb="18">
      <t>ショウカンヒ</t>
    </rPh>
    <phoneticPr fontId="5"/>
  </si>
  <si>
    <t>(AP)</t>
    <phoneticPr fontId="5"/>
  </si>
  <si>
    <t>公債費(合併特例債償還費)</t>
    <rPh sb="0" eb="3">
      <t>コウサイヒ</t>
    </rPh>
    <rPh sb="4" eb="6">
      <t>ガッペイ</t>
    </rPh>
    <rPh sb="6" eb="8">
      <t>トクレイ</t>
    </rPh>
    <rPh sb="8" eb="9">
      <t>サイ</t>
    </rPh>
    <rPh sb="9" eb="12">
      <t>ショウカンヒ</t>
    </rPh>
    <phoneticPr fontId="5"/>
  </si>
  <si>
    <t>(AQ)</t>
    <phoneticPr fontId="5"/>
  </si>
  <si>
    <t>公債費(原子力発電施設等立地地域振興債償還費)</t>
    <rPh sb="0" eb="3">
      <t>コウサイヒ</t>
    </rPh>
    <rPh sb="4" eb="7">
      <t>ゲンシリョク</t>
    </rPh>
    <rPh sb="7" eb="9">
      <t>ハツデン</t>
    </rPh>
    <rPh sb="9" eb="12">
      <t>シセツナド</t>
    </rPh>
    <rPh sb="12" eb="14">
      <t>リッチ</t>
    </rPh>
    <rPh sb="14" eb="16">
      <t>チイキ</t>
    </rPh>
    <rPh sb="16" eb="18">
      <t>シンコウ</t>
    </rPh>
    <rPh sb="18" eb="19">
      <t>サイ</t>
    </rPh>
    <rPh sb="19" eb="22">
      <t>ショウカンヒ</t>
    </rPh>
    <phoneticPr fontId="5"/>
  </si>
  <si>
    <t>(AR)</t>
    <phoneticPr fontId="5"/>
  </si>
  <si>
    <t>地下高速鉄道建設事業等（補助金債元利償還分）　R6年度同意等額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</si>
  <si>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地下鉄事業再々特例債　R6年度同意等額</t>
    <rPh sb="0" eb="3">
      <t>チカテツ</t>
    </rPh>
    <rPh sb="3" eb="5">
      <t>ジギョウ</t>
    </rPh>
    <rPh sb="5" eb="7">
      <t>サイサイ</t>
    </rPh>
    <rPh sb="7" eb="10">
      <t>トクレイサイ</t>
    </rPh>
    <rPh sb="13" eb="15">
      <t>ネンド</t>
    </rPh>
    <rPh sb="15" eb="17">
      <t>ドウイ</t>
    </rPh>
    <rPh sb="17" eb="19">
      <t>トウガク</t>
    </rPh>
    <phoneticPr fontId="3"/>
  </si>
  <si>
    <t>地下鉄事業出資債　R6年度同意等額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</si>
  <si>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R6年度同意等額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</si>
  <si>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公共事業等債（復興特別分・土地区画整理事業及び市街地再開発事業）　R6年度同意等額</t>
    <rPh sb="35" eb="37">
      <t>ネンド</t>
    </rPh>
    <rPh sb="37" eb="39">
      <t>ドウイ</t>
    </rPh>
    <rPh sb="39" eb="41">
      <t>トウガク</t>
    </rPh>
    <phoneticPr fontId="3"/>
  </si>
  <si>
    <t>公共事業等債（復興特別分・小規模住宅地区改良事業及び都市防災総合推進事業）R6年度同意等額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</si>
  <si>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公共事業等債（復興特別分・街路事業）R6年度同意等額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</si>
  <si>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(24)</t>
    <phoneticPr fontId="3"/>
  </si>
  <si>
    <t>(ｱ)～(ﾚ)</t>
    <phoneticPr fontId="5"/>
  </si>
  <si>
    <t>(ｷ)欄の額</t>
    <rPh sb="3" eb="4">
      <t>ラン</t>
    </rPh>
    <rPh sb="5" eb="6">
      <t>ガク</t>
    </rPh>
    <phoneticPr fontId="5"/>
  </si>
  <si>
    <t>令和7年度財政力補正</t>
    <rPh sb="0" eb="2">
      <t>レイワ</t>
    </rPh>
    <rPh sb="3" eb="4">
      <t>ネン</t>
    </rPh>
    <rPh sb="4" eb="5">
      <t>ド</t>
    </rPh>
    <rPh sb="5" eb="8">
      <t>ザイセイリョク</t>
    </rPh>
    <rPh sb="8" eb="10">
      <t>ホセイ</t>
    </rPh>
    <phoneticPr fontId="5"/>
  </si>
  <si>
    <t>７</t>
    <phoneticPr fontId="3"/>
  </si>
  <si>
    <t>(ｱ)～(ｱﾊ)</t>
    <phoneticPr fontId="5"/>
  </si>
  <si>
    <t>R7年度算入</t>
    <rPh sb="2" eb="4">
      <t>ネンド</t>
    </rPh>
    <phoneticPr fontId="5"/>
  </si>
  <si>
    <t>　　記入すること。</t>
    <rPh sb="2" eb="4">
      <t>キニュウ</t>
    </rPh>
    <phoneticPr fontId="5"/>
  </si>
  <si>
    <t>(ｱ)～(ﾊ)</t>
    <phoneticPr fontId="5"/>
  </si>
  <si>
    <t>(ｱ)～(ｻ)</t>
    <phoneticPr fontId="5"/>
  </si>
  <si>
    <t>(ｱ)～(ﾆ)</t>
    <phoneticPr fontId="5"/>
  </si>
  <si>
    <t>(ｿ)欄の額</t>
    <rPh sb="3" eb="4">
      <t>ラン</t>
    </rPh>
    <rPh sb="5" eb="6">
      <t>ガク</t>
    </rPh>
    <phoneticPr fontId="5"/>
  </si>
  <si>
    <t>一般補助施設整備等事業債（新しい地方経済・生活環境創生交付金</t>
    <rPh sb="0" eb="2">
      <t>イッパン</t>
    </rPh>
    <rPh sb="2" eb="4">
      <t>ホジョ</t>
    </rPh>
    <rPh sb="4" eb="6">
      <t>シセツ</t>
    </rPh>
    <rPh sb="6" eb="8">
      <t>セイビ</t>
    </rPh>
    <rPh sb="8" eb="9">
      <t>トウ</t>
    </rPh>
    <rPh sb="9" eb="12">
      <t>ジギョウサイ</t>
    </rPh>
    <phoneticPr fontId="5"/>
  </si>
  <si>
    <t>（インフラ整備事業を除く）分（旧まち・ひと・しごと創生交付金事業分））</t>
    <phoneticPr fontId="3"/>
  </si>
  <si>
    <r>
      <rPr>
        <sz val="8"/>
        <rFont val="ＭＳ ゴシック"/>
        <family val="3"/>
        <charset val="128"/>
      </rPr>
      <t>R6年度算出資料</t>
    </r>
    <r>
      <rPr>
        <sz val="9"/>
        <rFont val="ＭＳ ゴシック"/>
        <family val="3"/>
        <charset val="128"/>
      </rPr>
      <t>P241（ｵ）欄</t>
    </r>
    <rPh sb="2" eb="4">
      <t>ネンド</t>
    </rPh>
    <rPh sb="4" eb="6">
      <t>サンシュツ</t>
    </rPh>
    <rPh sb="6" eb="8">
      <t>シリョウ</t>
    </rPh>
    <rPh sb="15" eb="16">
      <t>ラン</t>
    </rPh>
    <phoneticPr fontId="5"/>
  </si>
  <si>
    <t>R6年度同意等に係るR6年度末地方債残高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</si>
  <si>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平成28年度に発行する熊本地震に係る歳入欠かん債以外の歳入欠かん債においては、財政力係数に算入率を乗じた結果（小数点第３位未満四捨五入）が0.57を下回る場合は、財政力係数に1.000、算入率に0.57を手入力する。</t>
    <rPh sb="0" eb="2">
      <t>ヘイセイ</t>
    </rPh>
    <rPh sb="4" eb="6">
      <t>ネンド</t>
    </rPh>
    <rPh sb="7" eb="9">
      <t>ハッコウ</t>
    </rPh>
    <rPh sb="11" eb="13">
      <t>クマモト</t>
    </rPh>
    <rPh sb="13" eb="15">
      <t>ジシン</t>
    </rPh>
    <rPh sb="16" eb="17">
      <t>カカ</t>
    </rPh>
    <phoneticPr fontId="3"/>
  </si>
  <si>
    <t>（注３）</t>
    <rPh sb="1" eb="2">
      <t>チュウ</t>
    </rPh>
    <phoneticPr fontId="3"/>
  </si>
  <si>
    <t>「能登半島豪雨」とは、令和６年12月27日付け総務省自治財政局地方債課事務連絡「歳入欠かん債及び災害対策債の取扱い等について」で示す「令和６年９月20日から同月23日までの間の豪雨」とし、発行対象団体についても同事務連絡で示すものである（以下、本様式において同じ）。</t>
    <phoneticPr fontId="3"/>
  </si>
  <si>
    <t>注２　以下の40～45における脱炭素化事業債の記入する欄は、令和６年４月１日付通知「脱炭素化推進事業債</t>
    <rPh sb="0" eb="1">
      <t>チュウ</t>
    </rPh>
    <rPh sb="3" eb="5">
      <t>イカ</t>
    </rPh>
    <rPh sb="15" eb="22">
      <t>ダツタンソカジギョウサイ</t>
    </rPh>
    <rPh sb="23" eb="25">
      <t>キニュウ</t>
    </rPh>
    <rPh sb="27" eb="28">
      <t>ラン</t>
    </rPh>
    <rPh sb="30" eb="32">
      <t>レイワ</t>
    </rPh>
    <rPh sb="33" eb="34">
      <t>ネン</t>
    </rPh>
    <rPh sb="35" eb="36">
      <t>ガツ</t>
    </rPh>
    <rPh sb="37" eb="38">
      <t>ニチ</t>
    </rPh>
    <rPh sb="38" eb="39">
      <t>ツ</t>
    </rPh>
    <rPh sb="39" eb="41">
      <t>ツウチ</t>
    </rPh>
    <rPh sb="42" eb="43">
      <t>ダツ</t>
    </rPh>
    <rPh sb="43" eb="45">
      <t>タンソ</t>
    </rPh>
    <rPh sb="45" eb="46">
      <t>カ</t>
    </rPh>
    <rPh sb="46" eb="48">
      <t>スイシン</t>
    </rPh>
    <rPh sb="48" eb="50">
      <t>ジギョウ</t>
    </rPh>
    <rPh sb="50" eb="51">
      <t>サイ</t>
    </rPh>
    <phoneticPr fontId="3"/>
  </si>
  <si>
    <t>R6年度</t>
    <rPh sb="2" eb="3">
      <t>ド</t>
    </rPh>
    <phoneticPr fontId="5"/>
  </si>
  <si>
    <t>（義務教育施設の大規模改造事業に係る事業分を除く）</t>
    <rPh sb="16" eb="17">
      <t>カカ</t>
    </rPh>
    <phoneticPr fontId="3"/>
  </si>
  <si>
    <t>（義務教育施設の大規模改造事業に係る事業分のみ）</t>
    <rPh sb="16" eb="17">
      <t>カカ</t>
    </rPh>
    <phoneticPr fontId="3"/>
  </si>
  <si>
    <t>(ar)</t>
    <phoneticPr fontId="5"/>
  </si>
  <si>
    <t>(as)</t>
    <phoneticPr fontId="3"/>
  </si>
  <si>
    <t>(a)～(as)</t>
    <phoneticPr fontId="5"/>
  </si>
  <si>
    <t>R6基準財政収入額</t>
    <rPh sb="2" eb="4">
      <t>キジュン</t>
    </rPh>
    <rPh sb="4" eb="6">
      <t>ザイセイ</t>
    </rPh>
    <rPh sb="6" eb="9">
      <t>シュウニュウガク</t>
    </rPh>
    <phoneticPr fontId="3"/>
  </si>
  <si>
    <t>R6基準財政需要額</t>
    <rPh sb="2" eb="4">
      <t>キジュン</t>
    </rPh>
    <rPh sb="4" eb="6">
      <t>ザイセイ</t>
    </rPh>
    <rPh sb="6" eb="9">
      <t>ジュヨウガク</t>
    </rPh>
    <phoneticPr fontId="3"/>
  </si>
  <si>
    <t>(ｱ)～(ﾃ)</t>
    <phoneticPr fontId="5"/>
  </si>
  <si>
    <t>地域活性化事業債　R6年度同意等額</t>
    <rPh sb="0" eb="2">
      <t>チイキ</t>
    </rPh>
    <rPh sb="2" eb="5">
      <t>カッセイカ</t>
    </rPh>
    <rPh sb="5" eb="8">
      <t>ジギョウサイ</t>
    </rPh>
    <rPh sb="11" eb="13">
      <t>ネンド</t>
    </rPh>
    <rPh sb="13" eb="15">
      <t>ドウイ</t>
    </rPh>
    <rPh sb="15" eb="17">
      <t>トウガク</t>
    </rPh>
    <phoneticPr fontId="20"/>
  </si>
  <si>
    <t>地域活性化事業債　R6年度同意等額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20"/>
  </si>
  <si>
    <t>地域活性化事業債　（財源対策債分）　R6年度同意等額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</si>
  <si>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一般単独（一般）事業債　（半島振興道路整備事業分）　R6年度同意等額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</si>
  <si>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合併特例事業債　（市町村合併推進事業分）　（合併旧法に係る事業分）　R6年度同意等額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</si>
  <si>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R6年度同意等額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</si>
  <si>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R6年度同意等額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</si>
  <si>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防災対策事業債　（防災基盤整備事業分のうちデジタル化関連事業等及び浸水想定等区域移転事業以外）　R6年度同意等額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1" eb="53">
      <t>ドウイ</t>
    </rPh>
    <rPh sb="53" eb="54">
      <t>トウ</t>
    </rPh>
    <rPh sb="54" eb="55">
      <t>ガク</t>
    </rPh>
    <phoneticPr fontId="3"/>
  </si>
  <si>
    <t>防災対策事業債　（防災基盤整備事業分のうちデジタル化関連事業等及び浸水想定等区域移転事業）　R6年度同意等額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</si>
  <si>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防災対策事業債　（公共施設等耐震化事業分　（従来分）　）　R6年度同意等額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</si>
  <si>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R6年度同意等額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</si>
  <si>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PFI事業に伴う施設整備費相当額　R5年度供用開始分（R6年度算入分）①</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</si>
  <si>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R5年度供用開始分（R6年度算入分）②</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</si>
  <si>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R5年度供用開始分（R6年度算入分）③</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</si>
  <si>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R6年度供用開始分（R7年度算入分）①</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</si>
  <si>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R6年度供用開始分（R7年度算入分）②</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</si>
  <si>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R6年度供用開始分（R7年度算入分）③</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</si>
  <si>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R6年度供用開始分（R7年度算入分）④</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</si>
  <si>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R6年度供用開始分（R7年度算入分）⑤</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</si>
  <si>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H29年度供用開始分（R6年度算入分）④</t>
    <rPh sb="3" eb="5">
      <t>ジギョウ</t>
    </rPh>
    <rPh sb="6" eb="7">
      <t>トモナ</t>
    </rPh>
    <rPh sb="8" eb="10">
      <t>シセツ</t>
    </rPh>
    <rPh sb="10" eb="13">
      <t>セイビヒ</t>
    </rPh>
    <rPh sb="13" eb="16">
      <t>ソウトウガク</t>
    </rPh>
    <rPh sb="20" eb="22">
      <t>ネンド</t>
    </rPh>
    <rPh sb="22" eb="24">
      <t>キョウヨウ</t>
    </rPh>
    <rPh sb="24" eb="26">
      <t>カイシ</t>
    </rPh>
    <rPh sb="26" eb="27">
      <t>ブン</t>
    </rPh>
    <rPh sb="30" eb="32">
      <t>ネンド</t>
    </rPh>
    <rPh sb="32" eb="34">
      <t>サンニュウ</t>
    </rPh>
    <rPh sb="34" eb="35">
      <t>ブン</t>
    </rPh>
    <phoneticPr fontId="10"/>
  </si>
  <si>
    <t>一般補助施設整備等事業債　（沖縄振興特別推進交付金事業分）　R6年度同意等額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</si>
  <si>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一般単独（一般）事業債　（施設建替復旧関連事業分）　R6年度同意等額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</si>
  <si>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一般補助施設整備等事業債　（奄美群島振興交付金事業分）　R6年度同意等額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</si>
  <si>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公共事業等債　（津波避難対策緊急事業分）　R6年度同意等額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</si>
  <si>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公共施設等適正管理推進事業債（集約化・複合化事業分）　R6年度同意等額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</si>
  <si>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公共施設等適正管理推進事業債（長寿命化、転用、立地適正化、ユニバーサルデザイン化事業、脱炭素化事業分（義務教育施設の大規模改造事業分を除く））　R6年度同意等額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3" eb="44">
      <t>ダツ</t>
    </rPh>
    <rPh sb="44" eb="46">
      <t>タンソ</t>
    </rPh>
    <rPh sb="46" eb="47">
      <t>カ</t>
    </rPh>
    <rPh sb="47" eb="49">
      <t>ジギョウ</t>
    </rPh>
    <rPh sb="49" eb="50">
      <t>ブン</t>
    </rPh>
    <rPh sb="67" eb="68">
      <t>ノゾ</t>
    </rPh>
    <rPh sb="74" eb="76">
      <t>ネンド</t>
    </rPh>
    <rPh sb="76" eb="78">
      <t>ドウイ</t>
    </rPh>
    <rPh sb="78" eb="79">
      <t>ナド</t>
    </rPh>
    <rPh sb="79" eb="80">
      <t>ガク</t>
    </rPh>
    <phoneticPr fontId="6"/>
  </si>
  <si>
    <t>公共施設等適正管理推進事業債（長寿命化、ユニバーサルデザイン化事業分（義務教育施設の大規模改造事業分））　R6年度同意等額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</si>
  <si>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R6年度同意等額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</si>
  <si>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一般補助施設整備事業債　（まち・ひと・しごと創生交付金事業分）　R6年度同意等額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</si>
  <si>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一般補助施設整備等事業債　（沖縄離島活性化推進事業分）　R6年度同意等額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</si>
  <si>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一般補助施設整備事業債　（沖縄製糖業体制強化対策事業）　R6年度同意等額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</si>
  <si>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一般補助施設整備事業債　（地方大学・地域産業創出事業）　R6年度同意等額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</si>
  <si>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R6年度同意等額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</si>
  <si>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一般補助施設整備等事業債（甘味資源作物・砂糖製造業緊急支援事業）　R6年度同意等額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</si>
  <si>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一般補助施設整備等事業債（沖縄振興特定事業推進事業）　R6年度同意等額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</si>
  <si>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一般補助施設整備等事業債（沖縄北部連携促進特別振興事業）　R6年度同意等額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</si>
  <si>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一般補助施設整備等事業債（アイヌ政策推進交付金事業）　R6年度同意等額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</si>
  <si>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有明海・八代海等再生事業債　R6同意等額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</si>
  <si>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公共事業等債（宅地耐震化推進事業（特別分）、盛土緊急対策事業（特別分）） R6同意等額</t>
    <rPh sb="0" eb="2">
      <t>コウキョウ</t>
    </rPh>
    <rPh sb="2" eb="4">
      <t>ジギョウ</t>
    </rPh>
    <rPh sb="4" eb="5">
      <t>ナド</t>
    </rPh>
    <rPh sb="5" eb="6">
      <t>サイ</t>
    </rPh>
    <rPh sb="7" eb="9">
      <t>タクチ</t>
    </rPh>
    <rPh sb="9" eb="11">
      <t>タイシン</t>
    </rPh>
    <rPh sb="11" eb="12">
      <t>カ</t>
    </rPh>
    <rPh sb="12" eb="14">
      <t>スイシン</t>
    </rPh>
    <rPh sb="14" eb="16">
      <t>ジギョウ</t>
    </rPh>
    <rPh sb="17" eb="19">
      <t>トクベツ</t>
    </rPh>
    <rPh sb="19" eb="20">
      <t>ブン</t>
    </rPh>
    <rPh sb="22" eb="24">
      <t>モリツチ</t>
    </rPh>
    <rPh sb="24" eb="26">
      <t>キンキュウ</t>
    </rPh>
    <rPh sb="26" eb="28">
      <t>タイサク</t>
    </rPh>
    <rPh sb="28" eb="30">
      <t>ジギョウ</t>
    </rPh>
    <rPh sb="31" eb="33">
      <t>トクベツ</t>
    </rPh>
    <rPh sb="33" eb="34">
      <t>ブン</t>
    </rPh>
    <phoneticPr fontId="6"/>
  </si>
  <si>
    <r>
      <t>脱炭素化</t>
    </r>
    <r>
      <rPr>
        <sz val="11"/>
        <rFont val="ＭＳ ゴシック"/>
        <family val="3"/>
        <charset val="128"/>
      </rPr>
      <t>推進事業債R5同意等額のうち、再生可能エネルギー設備整備等事業に該当するもの</t>
    </r>
    <rPh sb="0" eb="1">
      <t>ダツ</t>
    </rPh>
    <rPh sb="1" eb="3">
      <t>タンソ</t>
    </rPh>
    <rPh sb="3" eb="4">
      <t>カ</t>
    </rPh>
    <rPh sb="4" eb="6">
      <t>スイシン</t>
    </rPh>
    <rPh sb="6" eb="8">
      <t>ジギョウ</t>
    </rPh>
    <rPh sb="8" eb="9">
      <t>サイ</t>
    </rPh>
    <rPh sb="11" eb="15">
      <t>ドウイトウガク</t>
    </rPh>
    <rPh sb="19" eb="21">
      <t>サイセイ</t>
    </rPh>
    <rPh sb="21" eb="23">
      <t>カノウ</t>
    </rPh>
    <rPh sb="28" eb="30">
      <t>セツビ</t>
    </rPh>
    <rPh sb="30" eb="32">
      <t>セイビ</t>
    </rPh>
    <rPh sb="32" eb="33">
      <t>トウ</t>
    </rPh>
    <rPh sb="33" eb="35">
      <t>ジギョウ</t>
    </rPh>
    <rPh sb="36" eb="38">
      <t>ガイトウ</t>
    </rPh>
    <phoneticPr fontId="5"/>
  </si>
  <si>
    <t>公営企業債（脱炭素化事業のうち水道事業、病院事業、下水道事業以外分） R5同意等額のうち、再生可能エネルギー設備整備等事業に該当するもの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</si>
  <si>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公営企業債（脱炭素化事業のうち水道事業、病院事業、下水道事業以外分） R5同意等額のうち、省エネ改修等事業に該当するもの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</si>
  <si>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公営企業債（脱炭素化事業のうち水道事業、病院事業、下水道事業以外分） R5同意等額のうち、電動車の導入等に関する事業に該当するもの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</si>
  <si>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公営企業債（脱炭素化事業のうち水道事業、病院事業、下水道事業以外分） R6同意等額のうち、再生可能エネルギー設備整備等事業に該当するもの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</si>
  <si>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公営企業債（脱炭素化事業のうち水道事業、病院事業、下水道事業以外分） R6同意等額のうち、省エネ改修等事業に該当するもの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</si>
  <si>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公営企業債（脱炭素化事業のうち水道事業、病院事業、下水道事業以外分） R6同意等額のうち、電動車の導入等に関する事業に該当するもの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</si>
  <si>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r>
      <t>脱炭素化</t>
    </r>
    <r>
      <rPr>
        <sz val="11"/>
        <rFont val="ＭＳ ゴシック"/>
        <family val="3"/>
        <charset val="128"/>
      </rPr>
      <t>推進事業債R5同意等額のうち、電動車の導入等に関する事業に該当するもの</t>
    </r>
    <rPh sb="0" eb="1">
      <t>ダツ</t>
    </rPh>
    <rPh sb="1" eb="3">
      <t>タンソ</t>
    </rPh>
    <rPh sb="3" eb="4">
      <t>カ</t>
    </rPh>
    <rPh sb="4" eb="6">
      <t>スイシン</t>
    </rPh>
    <rPh sb="6" eb="8">
      <t>ジギョウ</t>
    </rPh>
    <rPh sb="8" eb="9">
      <t>サイ</t>
    </rPh>
    <rPh sb="11" eb="15">
      <t>ドウイトウガク</t>
    </rPh>
    <rPh sb="19" eb="22">
      <t>デンドウシャ</t>
    </rPh>
    <rPh sb="23" eb="25">
      <t>ドウニュウ</t>
    </rPh>
    <rPh sb="25" eb="26">
      <t>トウ</t>
    </rPh>
    <rPh sb="27" eb="28">
      <t>カン</t>
    </rPh>
    <rPh sb="30" eb="32">
      <t>ジギョウ</t>
    </rPh>
    <rPh sb="33" eb="35">
      <t>ガイトウ</t>
    </rPh>
    <phoneticPr fontId="5"/>
  </si>
  <si>
    <r>
      <t>脱炭素化</t>
    </r>
    <r>
      <rPr>
        <sz val="11"/>
        <rFont val="ＭＳ ゴシック"/>
        <family val="3"/>
        <charset val="128"/>
      </rPr>
      <t>推進事業債R5同意等額のうち、省エネ改修等事業に該当するもの（義務教育施設の大規模改造事業分）</t>
    </r>
    <rPh sb="0" eb="1">
      <t>ダツ</t>
    </rPh>
    <rPh sb="1" eb="3">
      <t>タンソ</t>
    </rPh>
    <rPh sb="3" eb="4">
      <t>カ</t>
    </rPh>
    <rPh sb="4" eb="6">
      <t>スイシン</t>
    </rPh>
    <rPh sb="6" eb="8">
      <t>ジギョウ</t>
    </rPh>
    <rPh sb="8" eb="9">
      <t>サイ</t>
    </rPh>
    <rPh sb="11" eb="15">
      <t>ドウイトウガク</t>
    </rPh>
    <rPh sb="19" eb="20">
      <t>ショウ</t>
    </rPh>
    <rPh sb="22" eb="24">
      <t>カイシュウ</t>
    </rPh>
    <rPh sb="24" eb="25">
      <t>ナド</t>
    </rPh>
    <rPh sb="25" eb="27">
      <t>ジギョウ</t>
    </rPh>
    <rPh sb="28" eb="30">
      <t>ガイトウ</t>
    </rPh>
    <phoneticPr fontId="5"/>
  </si>
  <si>
    <r>
      <t>脱炭素化</t>
    </r>
    <r>
      <rPr>
        <sz val="11"/>
        <rFont val="ＭＳ ゴシック"/>
        <family val="3"/>
        <charset val="128"/>
      </rPr>
      <t>推進事業債R5同意等額のうち、省エネ改修等事業に該当するもの（義務教育施設の大規模改造事業分を除く）</t>
    </r>
    <rPh sb="0" eb="1">
      <t>ダツ</t>
    </rPh>
    <rPh sb="1" eb="3">
      <t>タンソ</t>
    </rPh>
    <rPh sb="3" eb="4">
      <t>カ</t>
    </rPh>
    <rPh sb="4" eb="6">
      <t>スイシン</t>
    </rPh>
    <rPh sb="6" eb="8">
      <t>ジギョウ</t>
    </rPh>
    <rPh sb="8" eb="9">
      <t>サイ</t>
    </rPh>
    <rPh sb="11" eb="15">
      <t>ドウイトウガク</t>
    </rPh>
    <rPh sb="19" eb="20">
      <t>ショウ</t>
    </rPh>
    <rPh sb="22" eb="24">
      <t>カイシュウ</t>
    </rPh>
    <rPh sb="24" eb="25">
      <t>ナド</t>
    </rPh>
    <rPh sb="25" eb="27">
      <t>ジギョウ</t>
    </rPh>
    <rPh sb="28" eb="30">
      <t>ガイトウ</t>
    </rPh>
    <rPh sb="49" eb="50">
      <t>ブン</t>
    </rPh>
    <rPh sb="51" eb="52">
      <t>ノゾ</t>
    </rPh>
    <phoneticPr fontId="5"/>
  </si>
  <si>
    <r>
      <t>脱炭素化</t>
    </r>
    <r>
      <rPr>
        <sz val="11"/>
        <rFont val="ＭＳ ゴシック"/>
        <family val="3"/>
        <charset val="128"/>
      </rPr>
      <t>推進事業債R6同意等額のうち、再生可能エネルギー設備整備等事業に該当するもの</t>
    </r>
    <rPh sb="0" eb="1">
      <t>ダツ</t>
    </rPh>
    <rPh sb="1" eb="3">
      <t>タンソ</t>
    </rPh>
    <rPh sb="3" eb="4">
      <t>カ</t>
    </rPh>
    <rPh sb="4" eb="6">
      <t>スイシン</t>
    </rPh>
    <rPh sb="6" eb="8">
      <t>ジギョウ</t>
    </rPh>
    <rPh sb="8" eb="9">
      <t>サイ</t>
    </rPh>
    <rPh sb="11" eb="15">
      <t>ドウイトウガク</t>
    </rPh>
    <rPh sb="19" eb="21">
      <t>サイセイ</t>
    </rPh>
    <rPh sb="21" eb="23">
      <t>カノウ</t>
    </rPh>
    <rPh sb="28" eb="30">
      <t>セツビ</t>
    </rPh>
    <rPh sb="30" eb="32">
      <t>セイビ</t>
    </rPh>
    <rPh sb="32" eb="33">
      <t>トウ</t>
    </rPh>
    <rPh sb="33" eb="35">
      <t>ジギョウ</t>
    </rPh>
    <rPh sb="36" eb="38">
      <t>ガイトウ</t>
    </rPh>
    <phoneticPr fontId="5"/>
  </si>
  <si>
    <r>
      <t>脱炭素化</t>
    </r>
    <r>
      <rPr>
        <sz val="11"/>
        <rFont val="ＭＳ ゴシック"/>
        <family val="3"/>
        <charset val="128"/>
      </rPr>
      <t>推進事業債R6同意等額のうち、省エネ改修等事業に該当するもの（義務教育施設の大規模改造事業分を除く）</t>
    </r>
    <rPh sb="0" eb="1">
      <t>ダツ</t>
    </rPh>
    <rPh sb="1" eb="3">
      <t>タンソ</t>
    </rPh>
    <rPh sb="3" eb="4">
      <t>カ</t>
    </rPh>
    <rPh sb="4" eb="6">
      <t>スイシン</t>
    </rPh>
    <rPh sb="6" eb="8">
      <t>ジギョウ</t>
    </rPh>
    <rPh sb="8" eb="9">
      <t>サイ</t>
    </rPh>
    <rPh sb="11" eb="15">
      <t>ドウイトウガク</t>
    </rPh>
    <rPh sb="19" eb="20">
      <t>ショウ</t>
    </rPh>
    <rPh sb="22" eb="24">
      <t>カイシュウ</t>
    </rPh>
    <rPh sb="24" eb="25">
      <t>ナド</t>
    </rPh>
    <rPh sb="25" eb="27">
      <t>ジギョウ</t>
    </rPh>
    <rPh sb="28" eb="30">
      <t>ガイトウ</t>
    </rPh>
    <rPh sb="49" eb="50">
      <t>ブン</t>
    </rPh>
    <rPh sb="51" eb="52">
      <t>ノゾ</t>
    </rPh>
    <phoneticPr fontId="5"/>
  </si>
  <si>
    <r>
      <t>脱炭素化</t>
    </r>
    <r>
      <rPr>
        <sz val="11"/>
        <rFont val="ＭＳ ゴシック"/>
        <family val="3"/>
        <charset val="128"/>
      </rPr>
      <t>推進事業債R6同意等額のうち、省エネ改修等事業に該当するもの（義務教育施設の大規模改造事業分）</t>
    </r>
    <rPh sb="0" eb="1">
      <t>ダツ</t>
    </rPh>
    <rPh sb="1" eb="3">
      <t>タンソ</t>
    </rPh>
    <rPh sb="3" eb="4">
      <t>カ</t>
    </rPh>
    <rPh sb="4" eb="6">
      <t>スイシン</t>
    </rPh>
    <rPh sb="6" eb="8">
      <t>ジギョウ</t>
    </rPh>
    <rPh sb="8" eb="9">
      <t>サイ</t>
    </rPh>
    <rPh sb="11" eb="15">
      <t>ドウイトウガク</t>
    </rPh>
    <rPh sb="19" eb="20">
      <t>ショウ</t>
    </rPh>
    <rPh sb="22" eb="24">
      <t>カイシュウ</t>
    </rPh>
    <rPh sb="24" eb="25">
      <t>ナド</t>
    </rPh>
    <rPh sb="25" eb="27">
      <t>ジギョウ</t>
    </rPh>
    <rPh sb="28" eb="30">
      <t>ガイトウ</t>
    </rPh>
    <phoneticPr fontId="5"/>
  </si>
  <si>
    <r>
      <t>脱炭素化</t>
    </r>
    <r>
      <rPr>
        <sz val="11"/>
        <rFont val="ＭＳ ゴシック"/>
        <family val="3"/>
        <charset val="128"/>
      </rPr>
      <t>推進事業債R6同意等額のうち、電動車の導入等に関する事業に該当するもの</t>
    </r>
    <rPh sb="0" eb="1">
      <t>ダツ</t>
    </rPh>
    <rPh sb="1" eb="3">
      <t>タンソ</t>
    </rPh>
    <rPh sb="3" eb="4">
      <t>カ</t>
    </rPh>
    <rPh sb="4" eb="6">
      <t>スイシン</t>
    </rPh>
    <rPh sb="6" eb="8">
      <t>ジギョウ</t>
    </rPh>
    <rPh sb="8" eb="9">
      <t>サイ</t>
    </rPh>
    <rPh sb="11" eb="15">
      <t>ドウイトウガク</t>
    </rPh>
    <rPh sb="19" eb="22">
      <t>デンドウシャ</t>
    </rPh>
    <rPh sb="23" eb="25">
      <t>ドウニュウ</t>
    </rPh>
    <rPh sb="25" eb="26">
      <t>トウ</t>
    </rPh>
    <rPh sb="27" eb="28">
      <t>カン</t>
    </rPh>
    <rPh sb="30" eb="32">
      <t>ジギョウ</t>
    </rPh>
    <rPh sb="33" eb="35">
      <t>ガイトウ</t>
    </rPh>
    <phoneticPr fontId="5"/>
  </si>
  <si>
    <t>令和４年度発行分及び令和５年度～令和６年度発行分で省エネ改修等事業に該当するもの</t>
    <rPh sb="0" eb="2">
      <t>レイワ</t>
    </rPh>
    <rPh sb="3" eb="5">
      <t>ネンド</t>
    </rPh>
    <rPh sb="5" eb="8">
      <t>ハッコウブン</t>
    </rPh>
    <rPh sb="8" eb="9">
      <t>オヨ</t>
    </rPh>
    <rPh sb="10" eb="12">
      <t>レイワ</t>
    </rPh>
    <rPh sb="13" eb="15">
      <t>ネンド</t>
    </rPh>
    <rPh sb="16" eb="18">
      <t>レイワ</t>
    </rPh>
    <rPh sb="19" eb="21">
      <t>ネンド</t>
    </rPh>
    <rPh sb="21" eb="23">
      <t>ハッコウ</t>
    </rPh>
    <rPh sb="23" eb="24">
      <t>ブン</t>
    </rPh>
    <rPh sb="25" eb="26">
      <t>ショウ</t>
    </rPh>
    <rPh sb="28" eb="30">
      <t>カイシュウ</t>
    </rPh>
    <rPh sb="30" eb="31">
      <t>ナド</t>
    </rPh>
    <rPh sb="31" eb="33">
      <t>ジギョウ</t>
    </rPh>
    <rPh sb="34" eb="36">
      <t>ガイトウ</t>
    </rPh>
    <phoneticPr fontId="2"/>
  </si>
  <si>
    <t>公共事業等　（河川事業分、指定都市のみ）　R6年度同意等額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</si>
  <si>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緊急浚渫推進事業債　R6年度同意等額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</si>
  <si>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PFI事業に伴う施設整備費相当額　R6年度供用開始分（R7年度算入分）⑥</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</si>
  <si>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R6年度供用開始分（R7年度算入分）⑦</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</si>
  <si>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R6年度供用開始分（R7年度算入分）⑧</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</si>
  <si>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R6年度供用開始分（R7年度算入分）⑨</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</si>
  <si>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R6年度供用開始分（R7年度算入分）⑩</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</si>
  <si>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(ｱ)～(ｱｼ)</t>
    <phoneticPr fontId="5"/>
  </si>
  <si>
    <t>(ｴﾃ)</t>
    <phoneticPr fontId="3"/>
  </si>
  <si>
    <t>(ｴﾄ)</t>
    <phoneticPr fontId="3"/>
  </si>
  <si>
    <t>(ｴﾅ)</t>
    <phoneticPr fontId="3"/>
  </si>
  <si>
    <t>(ｴﾆ)</t>
    <phoneticPr fontId="3"/>
  </si>
  <si>
    <t>(ｴﾇ)</t>
    <phoneticPr fontId="3"/>
  </si>
  <si>
    <t>(ｴﾈ)</t>
    <phoneticPr fontId="3"/>
  </si>
  <si>
    <t>(ｴﾉ)</t>
    <phoneticPr fontId="3"/>
  </si>
  <si>
    <t>(ｴﾊ)</t>
    <phoneticPr fontId="3"/>
  </si>
  <si>
    <t>(ｴﾋ)</t>
    <phoneticPr fontId="3"/>
  </si>
  <si>
    <t>(ｴﾌ)</t>
    <phoneticPr fontId="3"/>
  </si>
  <si>
    <t>(ｴﾍ)</t>
    <phoneticPr fontId="3"/>
  </si>
  <si>
    <t>(ｴｾ)</t>
    <phoneticPr fontId="3"/>
  </si>
  <si>
    <t>(ｴｿ)</t>
    <phoneticPr fontId="3"/>
  </si>
  <si>
    <t>(ｴﾀ)</t>
    <phoneticPr fontId="3"/>
  </si>
  <si>
    <t>(ｴﾎ)</t>
    <phoneticPr fontId="3"/>
  </si>
  <si>
    <t>(ｴﾏ)</t>
    <phoneticPr fontId="3"/>
  </si>
  <si>
    <t>(ｱ)～(ｴﾏ)</t>
    <phoneticPr fontId="5"/>
  </si>
  <si>
    <t>学校教育施設等整備事業債（義務教育施設整備事業債）　（建物分）　R6年度同意等額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</si>
  <si>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R6年度同意等額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</si>
  <si>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（大規模改造（（補助・障害児等対策施設整備工事・特別防犯対策施設整備工事以外）分）　R6年度同意等額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62">
      <t>トクベツボウハンタイサクシセツセイビコウジ</t>
    </rPh>
    <rPh sb="62" eb="64">
      <t>イガイ</t>
    </rPh>
    <rPh sb="65" eb="66">
      <t>ブン</t>
    </rPh>
    <rPh sb="70" eb="72">
      <t>ネンド</t>
    </rPh>
    <rPh sb="72" eb="74">
      <t>ドウイ</t>
    </rPh>
    <rPh sb="74" eb="76">
      <t>トウガク</t>
    </rPh>
    <phoneticPr fontId="3"/>
  </si>
  <si>
    <t>学校教育施設等整備事業債（義務教育施設整備事業債）　（大規模改造（（補助・障害児等対策施設整備工事）分）　R6年度同意等額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</si>
  <si>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学校教育施設等整備事業債（義務教育施設整備事業債）　（大規模改造（（補助・特別防犯対策施設整備工事）分）　R6年度同意等額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49">
      <t>トクベツボウハンタイサクシセツセイビコウジ</t>
    </rPh>
    <rPh sb="50" eb="51">
      <t>ブン</t>
    </rPh>
    <rPh sb="55" eb="57">
      <t>ネンド</t>
    </rPh>
    <rPh sb="57" eb="59">
      <t>ドウイ</t>
    </rPh>
    <rPh sb="59" eb="61">
      <t>トウガク</t>
    </rPh>
    <phoneticPr fontId="3"/>
  </si>
  <si>
    <t>地震防災対策特別措置法に基づき国庫補助率のかさ上げが行われた事業（Is値0.3未満）に充てた学校教育施設等整備事業債　R6年度同意等額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</si>
  <si>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</si>
  <si>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R6同意等額</t>
    <rPh sb="27" eb="29">
      <t>ホキョウ</t>
    </rPh>
    <rPh sb="29" eb="31">
      <t>ジギョウ</t>
    </rPh>
    <rPh sb="32" eb="34">
      <t>ホジョ</t>
    </rPh>
    <rPh sb="40" eb="42">
      <t>ドウイ</t>
    </rPh>
    <phoneticPr fontId="5"/>
  </si>
  <si>
    <t>学校教育施設等整備事業債（義務教育施設整備事業債）　（防災機能強化事業（補助）分）　R6同意等額</t>
    <rPh sb="27" eb="29">
      <t>ボウサイ</t>
    </rPh>
    <rPh sb="29" eb="31">
      <t>キノウ</t>
    </rPh>
    <rPh sb="31" eb="33">
      <t>キョウカ</t>
    </rPh>
    <rPh sb="33" eb="35">
      <t>ジギョウ</t>
    </rPh>
    <rPh sb="36" eb="38">
      <t>ホジョ</t>
    </rPh>
    <rPh sb="44" eb="46">
      <t>ドウイ</t>
    </rPh>
    <phoneticPr fontId="5"/>
  </si>
  <si>
    <t>B6172</t>
    <phoneticPr fontId="3"/>
  </si>
  <si>
    <t>B6173</t>
    <phoneticPr fontId="3"/>
  </si>
  <si>
    <t>B6174</t>
  </si>
  <si>
    <t>B6175</t>
  </si>
  <si>
    <t>B6176</t>
  </si>
  <si>
    <t>B6177</t>
  </si>
  <si>
    <t>B6178</t>
  </si>
  <si>
    <t>B6179</t>
  </si>
  <si>
    <t>B6180</t>
  </si>
  <si>
    <t>B6181</t>
    <phoneticPr fontId="3"/>
  </si>
  <si>
    <t>B6182</t>
  </si>
  <si>
    <t>B6183</t>
  </si>
  <si>
    <t>B6184</t>
  </si>
  <si>
    <t>B6185</t>
  </si>
  <si>
    <t>B6186</t>
  </si>
  <si>
    <t>B6187</t>
  </si>
  <si>
    <t>B6188</t>
  </si>
  <si>
    <t>B6189</t>
  </si>
  <si>
    <t>(ｱ)～(ｸ)</t>
    <phoneticPr fontId="3"/>
  </si>
  <si>
    <t>R6年度</t>
    <rPh sb="2" eb="4">
      <t>ネンド</t>
    </rPh>
    <rPh sb="3" eb="4">
      <t>ド</t>
    </rPh>
    <phoneticPr fontId="10"/>
  </si>
  <si>
    <t>(ﾓ)</t>
    <phoneticPr fontId="10"/>
  </si>
  <si>
    <t>(ﾔ)</t>
    <phoneticPr fontId="10"/>
  </si>
  <si>
    <t>施設整備事業（一般財源化）地域介護・福祉空間整備等施設整備交付金　R6年度同意等額</t>
    <rPh sb="0" eb="2">
      <t>シセツ</t>
    </rPh>
    <rPh sb="2" eb="4">
      <t>セイビ</t>
    </rPh>
    <rPh sb="4" eb="6">
      <t>ジギョウ</t>
    </rPh>
    <phoneticPr fontId="3"/>
  </si>
  <si>
    <t>施設整備事業（一般財源化）地域介護・福祉空間整備等施設整備交付金　R5年度同意等額</t>
    <rPh sb="0" eb="2">
      <t>シセツ</t>
    </rPh>
    <rPh sb="2" eb="4">
      <t>セイビ</t>
    </rPh>
    <rPh sb="4" eb="6">
      <t>ジギョウ</t>
    </rPh>
    <phoneticPr fontId="3"/>
  </si>
  <si>
    <t>施設整備事業（一般財源化）地域介護・福祉空間整備等施設整備交付金　R2年度同意等額</t>
    <phoneticPr fontId="3"/>
  </si>
  <si>
    <t>施設整備事業（一般財源化）地域介護・福祉空間整備等施設整備交付金　R3年度同意等額</t>
    <phoneticPr fontId="3"/>
  </si>
  <si>
    <t>施設整備事業（一般財源化）地域介護・福祉空間整備等施設整備交付金　R4年度同意等額</t>
    <phoneticPr fontId="3"/>
  </si>
  <si>
    <t>公共事業等債（復興特別分）　R6年度同意等額</t>
  </si>
  <si>
    <t>公共事業等債（高規格幹線道路（高速自動車国道を除く）分）　R6年度同意等額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</si>
  <si>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公共事業等債（各種災害関連（離島の防災機能強化・道路）分）　R6年度同意等額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</si>
  <si>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(ﾕ)</t>
    <phoneticPr fontId="14"/>
  </si>
  <si>
    <t>(ﾖ)</t>
    <phoneticPr fontId="14"/>
  </si>
  <si>
    <t>(ｱ)～(ﾒ)</t>
    <phoneticPr fontId="5"/>
  </si>
  <si>
    <t>(ｴﾒ)</t>
    <phoneticPr fontId="3"/>
  </si>
  <si>
    <t>(ｴﾓ)</t>
    <phoneticPr fontId="3"/>
  </si>
  <si>
    <t>(ｴﾔ)</t>
    <phoneticPr fontId="3"/>
  </si>
  <si>
    <t>(ｴﾕ)</t>
    <phoneticPr fontId="3"/>
  </si>
  <si>
    <t>(ｴﾖ)</t>
    <phoneticPr fontId="3"/>
  </si>
  <si>
    <t>(ｴﾗ)</t>
    <phoneticPr fontId="3"/>
  </si>
  <si>
    <t>(ｴﾘ)</t>
    <phoneticPr fontId="3"/>
  </si>
  <si>
    <t>(ｴﾙ)</t>
    <phoneticPr fontId="3"/>
  </si>
  <si>
    <t>(ｴﾚ)</t>
    <phoneticPr fontId="3"/>
  </si>
  <si>
    <t>(ｴﾛ)</t>
    <phoneticPr fontId="3"/>
  </si>
  <si>
    <t>(ｴﾜ)</t>
    <phoneticPr fontId="3"/>
  </si>
  <si>
    <t>(ｴﾝ)</t>
    <phoneticPr fontId="3"/>
  </si>
  <si>
    <t>(ｵｱ)</t>
    <phoneticPr fontId="3"/>
  </si>
  <si>
    <t>(ｵｲ)</t>
    <phoneticPr fontId="3"/>
  </si>
  <si>
    <t>(ｱ)～(ｵｲ)</t>
    <phoneticPr fontId="5"/>
  </si>
  <si>
    <t>港湾事業に係る地方債(11年度以前許可債)に係るR6年度末地方債残高</t>
    <rPh sb="0" eb="2">
      <t>コウワン</t>
    </rPh>
    <rPh sb="2" eb="4">
      <t>ジギョウ</t>
    </rPh>
    <rPh sb="5" eb="6">
      <t>カカ</t>
    </rPh>
    <rPh sb="7" eb="10">
      <t>チホウサイ</t>
    </rPh>
    <rPh sb="22" eb="23">
      <t>カカ</t>
    </rPh>
    <rPh sb="26" eb="29">
      <t>ネンドマツ</t>
    </rPh>
    <rPh sb="29" eb="32">
      <t>チホウサイ</t>
    </rPh>
    <rPh sb="32" eb="34">
      <t>ザンダカ</t>
    </rPh>
    <phoneticPr fontId="5"/>
  </si>
  <si>
    <t>漁港事業に係る地方債(11年度以前許可債)に係るR6年度末地方債残高</t>
    <rPh sb="0" eb="2">
      <t>ギョコウ</t>
    </rPh>
    <rPh sb="2" eb="4">
      <t>ジギョウ</t>
    </rPh>
    <rPh sb="5" eb="6">
      <t>カカ</t>
    </rPh>
    <rPh sb="7" eb="10">
      <t>チホウサイ</t>
    </rPh>
    <rPh sb="22" eb="23">
      <t>カカ</t>
    </rPh>
    <rPh sb="26" eb="29">
      <t>ネンドマツ</t>
    </rPh>
    <rPh sb="29" eb="32">
      <t>チホウサイ</t>
    </rPh>
    <rPh sb="32" eb="34">
      <t>ザンダカ</t>
    </rPh>
    <phoneticPr fontId="5"/>
  </si>
  <si>
    <t>港湾事業に係る地方債（公債費で算入されているものを除く）　R６年度同意等額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</si>
  <si>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R６年度同意等額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</si>
  <si>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B6108</t>
  </si>
  <si>
    <t>B6109</t>
  </si>
  <si>
    <t>施設整備事業（一般財源化分）次世代育成支援対策施設整備交付金　令和６年度同意等額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</si>
  <si>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一般単独事業債（児童相談所整備事業）　令和６年度同意等額</t>
    <rPh sb="0" eb="2">
      <t>イッパン</t>
    </rPh>
    <rPh sb="2" eb="4">
      <t>タンドク</t>
    </rPh>
    <rPh sb="4" eb="7">
      <t>ジギョウサイ</t>
    </rPh>
    <rPh sb="8" eb="10">
      <t>ジドウ</t>
    </rPh>
    <rPh sb="10" eb="13">
      <t>ソウダンショ</t>
    </rPh>
    <rPh sb="13" eb="15">
      <t>セイビ</t>
    </rPh>
    <rPh sb="15" eb="17">
      <t>ジギョウ</t>
    </rPh>
    <phoneticPr fontId="3"/>
  </si>
  <si>
    <t>一般補助施設整備等事業債（児童相談所一時保護施設整備事業）　令和６年度同意等額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</si>
  <si>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こども・子育て支援事業債（子育て関連施設における環境改善事業）</t>
    <rPh sb="4" eb="6">
      <t>コソダ</t>
    </rPh>
    <rPh sb="7" eb="9">
      <t>シエン</t>
    </rPh>
    <rPh sb="9" eb="11">
      <t>ジギョウ</t>
    </rPh>
    <rPh sb="11" eb="12">
      <t>サイ</t>
    </rPh>
    <rPh sb="13" eb="15">
      <t>コソダ</t>
    </rPh>
    <rPh sb="16" eb="18">
      <t>カンレン</t>
    </rPh>
    <rPh sb="18" eb="20">
      <t>シセツ</t>
    </rPh>
    <rPh sb="24" eb="26">
      <t>カンキョウ</t>
    </rPh>
    <rPh sb="26" eb="28">
      <t>カイゼン</t>
    </rPh>
    <rPh sb="28" eb="30">
      <t>ジギョウ</t>
    </rPh>
    <phoneticPr fontId="5"/>
  </si>
  <si>
    <t>こども・子育て支援事業債（公共施設又は公用施設におけるこども・子育て支援機能強化のための改修事業）　令和６年度同意等額</t>
    <rPh sb="4" eb="6">
      <t>コソダ</t>
    </rPh>
    <rPh sb="7" eb="9">
      <t>シエン</t>
    </rPh>
    <rPh sb="9" eb="11">
      <t>ジギョウ</t>
    </rPh>
    <rPh sb="11" eb="12">
      <t>サイ</t>
    </rPh>
    <rPh sb="13" eb="15">
      <t>コウキョウ</t>
    </rPh>
    <rPh sb="15" eb="17">
      <t>シセツ</t>
    </rPh>
    <rPh sb="17" eb="18">
      <t>マタ</t>
    </rPh>
    <rPh sb="19" eb="21">
      <t>コウヨウ</t>
    </rPh>
    <rPh sb="21" eb="23">
      <t>シセツ</t>
    </rPh>
    <rPh sb="31" eb="33">
      <t>コソダ</t>
    </rPh>
    <rPh sb="34" eb="36">
      <t>シエン</t>
    </rPh>
    <rPh sb="36" eb="38">
      <t>キノウ</t>
    </rPh>
    <rPh sb="38" eb="40">
      <t>キョウカ</t>
    </rPh>
    <rPh sb="44" eb="46">
      <t>カイシュウ</t>
    </rPh>
    <rPh sb="46" eb="48">
      <t>ジギョウ</t>
    </rPh>
    <phoneticPr fontId="5"/>
  </si>
  <si>
    <t>こども・子育て支援事業債（こども・子育て支援機能強化のための公共施設の新築、増築又は改築事業）　令和６年度同意等額</t>
    <rPh sb="4" eb="6">
      <t>コソダ</t>
    </rPh>
    <rPh sb="7" eb="9">
      <t>シエン</t>
    </rPh>
    <rPh sb="9" eb="11">
      <t>ジギョウ</t>
    </rPh>
    <rPh sb="11" eb="12">
      <t>サイ</t>
    </rPh>
    <rPh sb="17" eb="19">
      <t>コソダ</t>
    </rPh>
    <rPh sb="20" eb="22">
      <t>シエン</t>
    </rPh>
    <rPh sb="22" eb="24">
      <t>キノウ</t>
    </rPh>
    <rPh sb="24" eb="26">
      <t>キョウカ</t>
    </rPh>
    <rPh sb="30" eb="32">
      <t>コウキョウ</t>
    </rPh>
    <rPh sb="32" eb="34">
      <t>シセツ</t>
    </rPh>
    <rPh sb="35" eb="37">
      <t>シンチク</t>
    </rPh>
    <rPh sb="38" eb="40">
      <t>ゾウチク</t>
    </rPh>
    <rPh sb="40" eb="41">
      <t>マタ</t>
    </rPh>
    <rPh sb="42" eb="44">
      <t>カイチク</t>
    </rPh>
    <rPh sb="44" eb="46">
      <t>ジギョウ</t>
    </rPh>
    <phoneticPr fontId="5"/>
  </si>
  <si>
    <t>こども・子育て支援事業債（子育て関連施設における環境改善事業）　令和６年度同意等額</t>
    <rPh sb="4" eb="6">
      <t>コソダ</t>
    </rPh>
    <rPh sb="7" eb="9">
      <t>シエン</t>
    </rPh>
    <rPh sb="9" eb="11">
      <t>ジギョウ</t>
    </rPh>
    <rPh sb="11" eb="12">
      <t>サイ</t>
    </rPh>
    <rPh sb="13" eb="15">
      <t>コソダ</t>
    </rPh>
    <rPh sb="16" eb="18">
      <t>カンレン</t>
    </rPh>
    <rPh sb="18" eb="20">
      <t>シセツ</t>
    </rPh>
    <rPh sb="24" eb="26">
      <t>カンキョウ</t>
    </rPh>
    <rPh sb="26" eb="28">
      <t>カイゼン</t>
    </rPh>
    <rPh sb="28" eb="30">
      <t>ジギョウ</t>
    </rPh>
    <phoneticPr fontId="5"/>
  </si>
  <si>
    <t>こども・子育て支援事業債（認定こども園の保育所機能又は幼稚園機能に係る施設等の改修事業、新築、増築又は改築事業）　令和６年度同意等額</t>
    <rPh sb="4" eb="6">
      <t>コソダ</t>
    </rPh>
    <rPh sb="7" eb="9">
      <t>シエン</t>
    </rPh>
    <rPh sb="9" eb="11">
      <t>ジギョウ</t>
    </rPh>
    <rPh sb="11" eb="12">
      <t>サイ</t>
    </rPh>
    <rPh sb="13" eb="15">
      <t>ニンテイ</t>
    </rPh>
    <rPh sb="18" eb="19">
      <t>エン</t>
    </rPh>
    <rPh sb="20" eb="22">
      <t>ホイク</t>
    </rPh>
    <rPh sb="22" eb="23">
      <t>ジョ</t>
    </rPh>
    <rPh sb="23" eb="25">
      <t>キノウ</t>
    </rPh>
    <rPh sb="25" eb="26">
      <t>マタ</t>
    </rPh>
    <rPh sb="27" eb="30">
      <t>ヨウチエン</t>
    </rPh>
    <rPh sb="30" eb="32">
      <t>キノウ</t>
    </rPh>
    <rPh sb="33" eb="34">
      <t>カカ</t>
    </rPh>
    <rPh sb="35" eb="37">
      <t>シセツ</t>
    </rPh>
    <rPh sb="37" eb="38">
      <t>トウ</t>
    </rPh>
    <rPh sb="39" eb="41">
      <t>カイシュウ</t>
    </rPh>
    <rPh sb="41" eb="43">
      <t>ジギョウ</t>
    </rPh>
    <rPh sb="44" eb="46">
      <t>シンチク</t>
    </rPh>
    <rPh sb="47" eb="49">
      <t>ゾウチク</t>
    </rPh>
    <rPh sb="49" eb="50">
      <t>マタ</t>
    </rPh>
    <rPh sb="51" eb="53">
      <t>カイチク</t>
    </rPh>
    <rPh sb="53" eb="55">
      <t>ジギョウ</t>
    </rPh>
    <phoneticPr fontId="5"/>
  </si>
  <si>
    <t>R６年度</t>
    <rPh sb="2" eb="4">
      <t>ネンド</t>
    </rPh>
    <phoneticPr fontId="5"/>
  </si>
  <si>
    <t>(ｱ)～(ﾘ)</t>
  </si>
  <si>
    <t>地震防災対策特別措置法に基づき国庫補助率のかさ上げが行われた事業（学校教育施設等整備事業を除く）に充てた地方債　R６年度同意等額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</si>
  <si>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R６年度同意等額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</si>
  <si>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特別支援学校に係る学校教育施設等整備事業債等（大規模改造（単独）分）に充てた地方債　R６年度同意等額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</si>
  <si>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(ｱ)～(ﾀ)</t>
  </si>
  <si>
    <t>特別支援学校に係る学校教育施設等整備事業債等（大規模改造（補助）分）に充てた地方債　R６年度同意等額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</si>
  <si>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特別支援学校に係る学校教育施設等整備事業等（大規模改造等（補助）（特別防犯対策整備工事分））に充てた地方債　R６年度同意等額</t>
    <rPh sb="0" eb="2">
      <t>トクベツ</t>
    </rPh>
    <rPh sb="2" eb="4">
      <t>シエン</t>
    </rPh>
    <rPh sb="4" eb="6">
      <t>ガッコウ</t>
    </rPh>
    <rPh sb="7" eb="8">
      <t>カカ</t>
    </rPh>
    <rPh sb="9" eb="11">
      <t>ガッコウ</t>
    </rPh>
    <rPh sb="11" eb="13">
      <t>キョウイク</t>
    </rPh>
    <rPh sb="13" eb="15">
      <t>シセツ</t>
    </rPh>
    <rPh sb="15" eb="16">
      <t>ナド</t>
    </rPh>
    <rPh sb="16" eb="18">
      <t>セイビ</t>
    </rPh>
    <rPh sb="18" eb="20">
      <t>ジギョウ</t>
    </rPh>
    <rPh sb="20" eb="21">
      <t>ナド</t>
    </rPh>
    <rPh sb="22" eb="25">
      <t>ダイキボ</t>
    </rPh>
    <rPh sb="25" eb="27">
      <t>カイゾウ</t>
    </rPh>
    <rPh sb="27" eb="28">
      <t>トウ</t>
    </rPh>
    <rPh sb="29" eb="31">
      <t>ホジョ</t>
    </rPh>
    <rPh sb="33" eb="35">
      <t>トクベツ</t>
    </rPh>
    <rPh sb="35" eb="37">
      <t>ボウハン</t>
    </rPh>
    <rPh sb="37" eb="39">
      <t>タイサク</t>
    </rPh>
    <rPh sb="39" eb="41">
      <t>セイビ</t>
    </rPh>
    <rPh sb="41" eb="43">
      <t>コウジ</t>
    </rPh>
    <rPh sb="43" eb="44">
      <t>ブン</t>
    </rPh>
    <rPh sb="47" eb="48">
      <t>ア</t>
    </rPh>
    <rPh sb="50" eb="53">
      <t>チホウサイ</t>
    </rPh>
    <rPh sb="56" eb="58">
      <t>ネンド</t>
    </rPh>
    <rPh sb="58" eb="60">
      <t>ドウイ</t>
    </rPh>
    <rPh sb="60" eb="61">
      <t>ナド</t>
    </rPh>
    <rPh sb="61" eb="62">
      <t>ガク</t>
    </rPh>
    <phoneticPr fontId="7"/>
  </si>
  <si>
    <t>特別支援学校に係る学校教育施設等整備事業債等（長寿命化改良（補助）分）に充てた地方債　R６年度同意等額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</si>
  <si>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特別支援学校に係る学校教育施設等整備事業債等（補強事業分）に充てた地方債　R６年度同意等額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</si>
  <si>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(ｱ)～(ｾ)</t>
    <phoneticPr fontId="3"/>
  </si>
  <si>
    <t>特別支援学校に係る学校教育施設等整備事業債等（防災機能強化事業分）に充てた地方債　R６年度同意等額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</si>
  <si>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新幹線鉄道整備事業債　R６年度同意等額</t>
    <rPh sb="0" eb="3">
      <t>シンカンセン</t>
    </rPh>
    <rPh sb="3" eb="5">
      <t>テツドウ</t>
    </rPh>
    <rPh sb="5" eb="7">
      <t>セイビ</t>
    </rPh>
    <rPh sb="7" eb="10">
      <t>ジギョウサイ</t>
    </rPh>
    <rPh sb="13" eb="15">
      <t>ネンド</t>
    </rPh>
    <rPh sb="15" eb="17">
      <t>ドウイ</t>
    </rPh>
    <rPh sb="17" eb="19">
      <t>トウガク</t>
    </rPh>
    <phoneticPr fontId="3"/>
  </si>
  <si>
    <t>(ｱ)～(ｱｲ)</t>
    <phoneticPr fontId="5"/>
  </si>
  <si>
    <t>地域鉄道補助事業に充てた地方債　R６年度同意等額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</si>
  <si>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(ｱ)～(ﾈ)</t>
    <phoneticPr fontId="3"/>
  </si>
  <si>
    <t>並行在来線補助金事業に充てた地方債（JRからの譲渡資産分）　R６年度同意等額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</si>
  <si>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(ｱ)～(ﾕ)</t>
  </si>
  <si>
    <t>(ｱ)～(ﾕ)</t>
    <phoneticPr fontId="3"/>
  </si>
  <si>
    <t>R６年度末地方債残高</t>
    <phoneticPr fontId="3"/>
  </si>
  <si>
    <t>並行在来線補助金事業に充てた地方債（新たな設備投資分）　R６年度同意等額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</si>
  <si>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地域公共交通再構築事業（鉄道事業再構築事業）補助金事業に充てた地方債　R６年度同意等額</t>
    <rPh sb="0" eb="2">
      <t>チイキ</t>
    </rPh>
    <rPh sb="2" eb="4">
      <t>コウキョウ</t>
    </rPh>
    <rPh sb="4" eb="6">
      <t>コウツウ</t>
    </rPh>
    <rPh sb="6" eb="7">
      <t>サイ</t>
    </rPh>
    <rPh sb="7" eb="9">
      <t>コウチク</t>
    </rPh>
    <rPh sb="9" eb="11">
      <t>ジギョウ</t>
    </rPh>
    <rPh sb="12" eb="14">
      <t>テツドウ</t>
    </rPh>
    <rPh sb="14" eb="16">
      <t>ジギョウ</t>
    </rPh>
    <rPh sb="16" eb="17">
      <t>サイ</t>
    </rPh>
    <rPh sb="17" eb="19">
      <t>コウチク</t>
    </rPh>
    <rPh sb="19" eb="21">
      <t>ジギョウ</t>
    </rPh>
    <rPh sb="22" eb="25">
      <t>ホジョキン</t>
    </rPh>
    <rPh sb="25" eb="27">
      <t>ジギョウ</t>
    </rPh>
    <rPh sb="28" eb="29">
      <t>ア</t>
    </rPh>
    <rPh sb="31" eb="34">
      <t>チホウサイ</t>
    </rPh>
    <rPh sb="37" eb="39">
      <t>ネンド</t>
    </rPh>
    <rPh sb="39" eb="41">
      <t>ドウイ</t>
    </rPh>
    <rPh sb="41" eb="43">
      <t>トウガク</t>
    </rPh>
    <phoneticPr fontId="3"/>
  </si>
  <si>
    <t>B6160</t>
  </si>
  <si>
    <t>B6161</t>
  </si>
  <si>
    <t>B2852</t>
  </si>
  <si>
    <t>B3679</t>
  </si>
  <si>
    <t>B6356</t>
  </si>
  <si>
    <t>B2853</t>
  </si>
  <si>
    <t>B3680</t>
  </si>
  <si>
    <t>B6162</t>
  </si>
  <si>
    <t>B6163</t>
  </si>
  <si>
    <t>B2854</t>
  </si>
  <si>
    <t>B3681</t>
  </si>
  <si>
    <t>B5558</t>
  </si>
  <si>
    <t>B6164</t>
  </si>
  <si>
    <t>B3682</t>
  </si>
  <si>
    <t>B6165</t>
  </si>
  <si>
    <t>B3683</t>
  </si>
  <si>
    <t>B6166</t>
  </si>
  <si>
    <t>B6167</t>
  </si>
  <si>
    <t>B6168</t>
  </si>
  <si>
    <t>B6169</t>
  </si>
  <si>
    <t>B6170</t>
  </si>
  <si>
    <t>B6171</t>
  </si>
  <si>
    <t>R６年度</t>
    <rPh sb="2" eb="4">
      <t>ネンド</t>
    </rPh>
    <rPh sb="3" eb="4">
      <t>ド</t>
    </rPh>
    <phoneticPr fontId="5"/>
  </si>
  <si>
    <t>施設整備事業（一般財源化分）消防防災設備整備費補助金　R６年度同意等額</t>
    <phoneticPr fontId="3"/>
  </si>
  <si>
    <t>B6117</t>
  </si>
  <si>
    <t>B6118</t>
  </si>
  <si>
    <t>B6119</t>
  </si>
  <si>
    <t>B6120</t>
  </si>
  <si>
    <t>B6121</t>
  </si>
  <si>
    <t>B6122</t>
  </si>
  <si>
    <t>B6123</t>
  </si>
  <si>
    <t>B6124</t>
  </si>
  <si>
    <t>B6125</t>
  </si>
  <si>
    <t>B6126</t>
  </si>
  <si>
    <t>B6127</t>
  </si>
  <si>
    <t>B6128</t>
  </si>
  <si>
    <t>B6129</t>
  </si>
  <si>
    <t>B6131</t>
  </si>
  <si>
    <t>B6132</t>
  </si>
  <si>
    <t>B6133</t>
  </si>
  <si>
    <t>B6134</t>
  </si>
  <si>
    <t>B6135</t>
  </si>
  <si>
    <t>B6136</t>
  </si>
  <si>
    <t>B6137</t>
  </si>
  <si>
    <t>B6140</t>
  </si>
  <si>
    <t>B6141</t>
  </si>
  <si>
    <t>B6142</t>
  </si>
  <si>
    <t>B6143</t>
  </si>
  <si>
    <t>B6144</t>
  </si>
  <si>
    <t>B6145</t>
  </si>
  <si>
    <t>B6146</t>
  </si>
  <si>
    <t>流域下水道事業に係る地方債（公営企業会計適用債）　R4年度同意等額</t>
    <rPh sb="0" eb="2">
      <t>リュウイキ</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</si>
  <si>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公共下水道事業に係る地方債（公営企業会計適用債）　R4年度同意等額</t>
    <rPh sb="0" eb="2">
      <t>コウキョウ</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</si>
  <si>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流域下水道事業に係る地方債（公営企業会計適用債）　R5年度同意等額</t>
    <rPh sb="0" eb="2">
      <t>リュウイキ</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</si>
  <si>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公共下水道事業に係る地方債（公営企業会計適用債）　R5年度同意等額</t>
    <rPh sb="0" eb="2">
      <t>コウキョウ</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</si>
  <si>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B5930</t>
  </si>
  <si>
    <t>B5931</t>
  </si>
  <si>
    <t>B5932</t>
  </si>
  <si>
    <t>流域下水道事業に係る地方債（公営企業会計適用債）　R6年度同意等額</t>
    <rPh sb="0" eb="2">
      <t>リュウイキ</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</si>
  <si>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公共下水道事業に係る地方債（公営企業会計適用債）　R6年度同意等額</t>
    <rPh sb="0" eb="2">
      <t>コウキョウ</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</si>
  <si>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B6147</t>
  </si>
  <si>
    <t>B6148</t>
  </si>
  <si>
    <t>B6149</t>
  </si>
  <si>
    <t>B6150</t>
  </si>
  <si>
    <t>B6151</t>
  </si>
  <si>
    <t>B6152</t>
  </si>
  <si>
    <t>B6153</t>
  </si>
  <si>
    <t>B6154</t>
  </si>
  <si>
    <t>B6155</t>
  </si>
  <si>
    <t>B6156</t>
  </si>
  <si>
    <t>B6157</t>
  </si>
  <si>
    <t>B6158</t>
  </si>
  <si>
    <t>B6159</t>
  </si>
  <si>
    <t>B6299</t>
  </si>
  <si>
    <t>B6300</t>
  </si>
  <si>
    <t>B6301</t>
  </si>
  <si>
    <t>B6302</t>
  </si>
  <si>
    <t>B6303</t>
  </si>
  <si>
    <t>B6304</t>
  </si>
  <si>
    <t>B6305</t>
  </si>
  <si>
    <t>B6306</t>
  </si>
  <si>
    <t>B6307</t>
  </si>
  <si>
    <t>B6308</t>
  </si>
  <si>
    <t>B6309</t>
  </si>
  <si>
    <t>B6310</t>
  </si>
  <si>
    <t>B6311</t>
  </si>
  <si>
    <t>B6312</t>
  </si>
  <si>
    <t>B6313</t>
  </si>
  <si>
    <t>B6314</t>
  </si>
  <si>
    <t>B6317</t>
  </si>
  <si>
    <t>B6318</t>
  </si>
  <si>
    <t>B6319</t>
  </si>
  <si>
    <t>B6320</t>
  </si>
  <si>
    <t>令和５年度再算定における臨時財政対策債償還基金費の額</t>
  </si>
  <si>
    <t>令和６年度再算定における臨時財政対策債償還基金費の額</t>
    <phoneticPr fontId="3"/>
  </si>
  <si>
    <t>B6094</t>
  </si>
  <si>
    <t>B6316</t>
  </si>
  <si>
    <t>令和５年度再算定における臨時財政対策債償還基金費の額</t>
    <rPh sb="0" eb="1">
      <t>レイワ</t>
    </rPh>
    <rPh sb="2" eb="4">
      <t>ネンド</t>
    </rPh>
    <rPh sb="4" eb="5">
      <t>サイ</t>
    </rPh>
    <rPh sb="5" eb="7">
      <t>サンテイ</t>
    </rPh>
    <rPh sb="11" eb="13">
      <t>リンジ</t>
    </rPh>
    <rPh sb="13" eb="15">
      <t>ザイセイ</t>
    </rPh>
    <rPh sb="15" eb="17">
      <t>タイサク</t>
    </rPh>
    <rPh sb="17" eb="18">
      <t>サイ</t>
    </rPh>
    <rPh sb="18" eb="20">
      <t>ショウカン</t>
    </rPh>
    <rPh sb="20" eb="22">
      <t>キキン</t>
    </rPh>
    <rPh sb="22" eb="23">
      <t>ヒ</t>
    </rPh>
    <rPh sb="24" eb="25">
      <t>ガク</t>
    </rPh>
    <phoneticPr fontId="12"/>
  </si>
  <si>
    <t>令和６年度再算定における臨時財政対策債償還基金費の額</t>
    <rPh sb="0" eb="1">
      <t>レイワ</t>
    </rPh>
    <rPh sb="3" eb="5">
      <t>ネンド</t>
    </rPh>
    <rPh sb="4" eb="5">
      <t>サイ</t>
    </rPh>
    <rPh sb="5" eb="7">
      <t>サンテイ</t>
    </rPh>
    <rPh sb="11" eb="13">
      <t>リンジ</t>
    </rPh>
    <rPh sb="13" eb="15">
      <t>ザイセイ</t>
    </rPh>
    <rPh sb="15" eb="17">
      <t>タイサク</t>
    </rPh>
    <rPh sb="17" eb="18">
      <t>サイ</t>
    </rPh>
    <rPh sb="18" eb="20">
      <t>ショウカン</t>
    </rPh>
    <rPh sb="20" eb="22">
      <t>キキン</t>
    </rPh>
    <rPh sb="22" eb="23">
      <t>ヒ</t>
    </rPh>
    <rPh sb="24" eb="25">
      <t>ガク</t>
    </rPh>
    <phoneticPr fontId="12"/>
  </si>
  <si>
    <t>(ﾙ)－（(ﾚ)－(ﾚ)×0.5）－(ﾛ)</t>
    <phoneticPr fontId="3"/>
  </si>
  <si>
    <t>（(ﾚ)×0.5は小数点以下四捨五入）</t>
    <rPh sb="9" eb="12">
      <t>ショウスウテン</t>
    </rPh>
    <rPh sb="12" eb="14">
      <t>イカ</t>
    </rPh>
    <rPh sb="14" eb="18">
      <t>シシャゴニュウ</t>
    </rPh>
    <phoneticPr fontId="5"/>
  </si>
  <si>
    <t>下水道事業債広域化・共同化分（流域下水道への接続分除く）　R6同意等額</t>
    <rPh sb="15" eb="17">
      <t>リュウイキ</t>
    </rPh>
    <rPh sb="17" eb="20">
      <t>ゲスイドウ</t>
    </rPh>
    <rPh sb="22" eb="24">
      <t>セツゾク</t>
    </rPh>
    <rPh sb="24" eb="25">
      <t>ブン</t>
    </rPh>
    <rPh sb="25" eb="26">
      <t>ノゾ</t>
    </rPh>
    <rPh sb="31" eb="33">
      <t>ドウイ</t>
    </rPh>
    <rPh sb="32" eb="33">
      <t>トウ</t>
    </rPh>
    <phoneticPr fontId="11"/>
  </si>
  <si>
    <t>下水道事業債広域化・共同化分（流域下水道への接続分）　R6同意等額</t>
    <rPh sb="15" eb="17">
      <t>リュウイキ</t>
    </rPh>
    <rPh sb="17" eb="20">
      <t>ゲスイドウ</t>
    </rPh>
    <rPh sb="22" eb="24">
      <t>セツゾク</t>
    </rPh>
    <rPh sb="24" eb="25">
      <t>ブン</t>
    </rPh>
    <rPh sb="29" eb="31">
      <t>ドウイ</t>
    </rPh>
    <rPh sb="30" eb="31">
      <t>トウ</t>
    </rPh>
    <phoneticPr fontId="11"/>
  </si>
  <si>
    <t>下水道資本費平準化債（下水道事業債（旧公害防止対策事業分）分）　R6同意等額</t>
    <rPh sb="0" eb="3">
      <t>ゲスイドウ</t>
    </rPh>
    <rPh sb="3" eb="5">
      <t>シホン</t>
    </rPh>
    <rPh sb="5" eb="6">
      <t>ヒ</t>
    </rPh>
    <rPh sb="6" eb="9">
      <t>ヘイジュンカ</t>
    </rPh>
    <rPh sb="9" eb="10">
      <t>サイ</t>
    </rPh>
    <rPh sb="11" eb="14">
      <t>ゲスイドウ</t>
    </rPh>
    <rPh sb="14" eb="16">
      <t>ジギョウ</t>
    </rPh>
    <rPh sb="16" eb="17">
      <t>サイ</t>
    </rPh>
    <rPh sb="18" eb="23">
      <t>キュウコウガイボウシ</t>
    </rPh>
    <rPh sb="23" eb="27">
      <t>タイサクジギョウ</t>
    </rPh>
    <rPh sb="27" eb="28">
      <t>ブン</t>
    </rPh>
    <rPh sb="29" eb="30">
      <t>ブン</t>
    </rPh>
    <rPh sb="34" eb="36">
      <t>ドウイ</t>
    </rPh>
    <rPh sb="36" eb="37">
      <t>トウ</t>
    </rPh>
    <rPh sb="37" eb="38">
      <t>ガク</t>
    </rPh>
    <phoneticPr fontId="11"/>
  </si>
  <si>
    <t>B6104</t>
    <phoneticPr fontId="3"/>
  </si>
  <si>
    <t>B6105</t>
    <phoneticPr fontId="3"/>
  </si>
  <si>
    <t>B6106</t>
    <phoneticPr fontId="3"/>
  </si>
  <si>
    <t>B6107</t>
    <phoneticPr fontId="3"/>
  </si>
  <si>
    <t>B6110</t>
    <phoneticPr fontId="3"/>
  </si>
  <si>
    <t>B6111</t>
    <phoneticPr fontId="3"/>
  </si>
  <si>
    <t>B6112</t>
    <phoneticPr fontId="3"/>
  </si>
  <si>
    <t>B6113</t>
    <phoneticPr fontId="3"/>
  </si>
  <si>
    <t>B6115</t>
    <phoneticPr fontId="3"/>
  </si>
  <si>
    <t>B6114</t>
    <phoneticPr fontId="3"/>
  </si>
  <si>
    <t>B6116</t>
    <phoneticPr fontId="3"/>
  </si>
  <si>
    <t>B6207</t>
    <phoneticPr fontId="3"/>
  </si>
  <si>
    <t>B6370</t>
    <phoneticPr fontId="3"/>
  </si>
  <si>
    <t>B6371</t>
    <phoneticPr fontId="3"/>
  </si>
  <si>
    <t>B6372</t>
    <phoneticPr fontId="3"/>
  </si>
  <si>
    <t>B6373</t>
    <phoneticPr fontId="3"/>
  </si>
  <si>
    <t>B6374</t>
    <phoneticPr fontId="3"/>
  </si>
  <si>
    <t>B6375</t>
    <phoneticPr fontId="3"/>
  </si>
  <si>
    <t>B6376</t>
    <phoneticPr fontId="3"/>
  </si>
  <si>
    <t>B6209</t>
    <phoneticPr fontId="3"/>
  </si>
  <si>
    <t>B6210</t>
    <phoneticPr fontId="3"/>
  </si>
  <si>
    <t>B6211</t>
    <phoneticPr fontId="3"/>
  </si>
  <si>
    <t>B6212</t>
    <phoneticPr fontId="3"/>
  </si>
  <si>
    <t>B6213</t>
    <phoneticPr fontId="3"/>
  </si>
  <si>
    <t>B6214</t>
    <phoneticPr fontId="3"/>
  </si>
  <si>
    <t>B6215</t>
    <phoneticPr fontId="3"/>
  </si>
  <si>
    <t>B6216</t>
    <phoneticPr fontId="3"/>
  </si>
  <si>
    <t>B6217</t>
    <phoneticPr fontId="3"/>
  </si>
  <si>
    <t>B6218</t>
    <phoneticPr fontId="3"/>
  </si>
  <si>
    <t>B6219</t>
    <phoneticPr fontId="3"/>
  </si>
  <si>
    <t>B6220</t>
    <phoneticPr fontId="3"/>
  </si>
  <si>
    <t>B6221</t>
    <phoneticPr fontId="3"/>
  </si>
  <si>
    <t>B5933</t>
    <phoneticPr fontId="3"/>
  </si>
  <si>
    <t>B5934</t>
    <phoneticPr fontId="3"/>
  </si>
  <si>
    <t>B5935</t>
    <phoneticPr fontId="3"/>
  </si>
  <si>
    <t>B5926</t>
    <phoneticPr fontId="3"/>
  </si>
  <si>
    <t>B5927</t>
    <phoneticPr fontId="3"/>
  </si>
  <si>
    <t>B5938</t>
    <phoneticPr fontId="3"/>
  </si>
  <si>
    <t>B5939</t>
    <phoneticPr fontId="3"/>
  </si>
  <si>
    <t>B5940</t>
    <phoneticPr fontId="3"/>
  </si>
  <si>
    <t>B6222</t>
    <phoneticPr fontId="3"/>
  </si>
  <si>
    <t>B6223</t>
    <phoneticPr fontId="3"/>
  </si>
  <si>
    <t>B6224</t>
    <phoneticPr fontId="3"/>
  </si>
  <si>
    <t>B6225</t>
    <phoneticPr fontId="3"/>
  </si>
  <si>
    <t>B6226</t>
    <phoneticPr fontId="3"/>
  </si>
  <si>
    <t>B6227</t>
    <phoneticPr fontId="3"/>
  </si>
  <si>
    <t>B6228</t>
    <phoneticPr fontId="3"/>
  </si>
  <si>
    <t>B6229</t>
    <phoneticPr fontId="3"/>
  </si>
  <si>
    <t>B6232</t>
    <phoneticPr fontId="3"/>
  </si>
  <si>
    <t>B6357</t>
    <phoneticPr fontId="3"/>
  </si>
  <si>
    <t>B6358</t>
    <phoneticPr fontId="3"/>
  </si>
  <si>
    <t>B6233</t>
    <phoneticPr fontId="3"/>
  </si>
  <si>
    <t>B6234</t>
    <phoneticPr fontId="3"/>
  </si>
  <si>
    <t>B6235</t>
    <phoneticPr fontId="3"/>
  </si>
  <si>
    <t>B6236</t>
    <phoneticPr fontId="3"/>
  </si>
  <si>
    <t>B6237</t>
    <phoneticPr fontId="3"/>
  </si>
  <si>
    <t>B6238</t>
    <phoneticPr fontId="3"/>
  </si>
  <si>
    <t>B6239</t>
    <phoneticPr fontId="3"/>
  </si>
  <si>
    <t>B6240</t>
    <phoneticPr fontId="3"/>
  </si>
  <si>
    <t>B6241</t>
    <phoneticPr fontId="3"/>
  </si>
  <si>
    <t>B6242</t>
    <phoneticPr fontId="3"/>
  </si>
  <si>
    <t>B6243</t>
    <phoneticPr fontId="3"/>
  </si>
  <si>
    <t>B6244</t>
    <phoneticPr fontId="3"/>
  </si>
  <si>
    <t>B6245</t>
    <phoneticPr fontId="3"/>
  </si>
  <si>
    <t>B6246</t>
    <phoneticPr fontId="3"/>
  </si>
  <si>
    <t>B6247</t>
    <phoneticPr fontId="3"/>
  </si>
  <si>
    <t>B6248</t>
    <phoneticPr fontId="3"/>
  </si>
  <si>
    <t>B6249</t>
    <phoneticPr fontId="3"/>
  </si>
  <si>
    <t>B6250</t>
    <phoneticPr fontId="3"/>
  </si>
  <si>
    <t>B6251</t>
    <phoneticPr fontId="3"/>
  </si>
  <si>
    <t>B6257</t>
    <phoneticPr fontId="3"/>
  </si>
  <si>
    <t>B6258</t>
    <phoneticPr fontId="3"/>
  </si>
  <si>
    <t>B6259</t>
    <phoneticPr fontId="3"/>
  </si>
  <si>
    <t>B6260</t>
    <phoneticPr fontId="3"/>
  </si>
  <si>
    <t>B6261</t>
    <phoneticPr fontId="3"/>
  </si>
  <si>
    <t>B6262</t>
    <phoneticPr fontId="3"/>
  </si>
  <si>
    <t>B6263</t>
    <phoneticPr fontId="3"/>
  </si>
  <si>
    <t>B6264</t>
    <phoneticPr fontId="3"/>
  </si>
  <si>
    <t>B5998</t>
    <phoneticPr fontId="3"/>
  </si>
  <si>
    <t>B5999</t>
    <phoneticPr fontId="3"/>
  </si>
  <si>
    <t>B6000</t>
    <phoneticPr fontId="3"/>
  </si>
  <si>
    <t>B6001</t>
    <phoneticPr fontId="3"/>
  </si>
  <si>
    <t>B6275</t>
    <phoneticPr fontId="3"/>
  </si>
  <si>
    <t>B6276</t>
    <phoneticPr fontId="3"/>
  </si>
  <si>
    <t>B6277</t>
    <phoneticPr fontId="3"/>
  </si>
  <si>
    <t>B6278</t>
    <phoneticPr fontId="3"/>
  </si>
  <si>
    <t>B6279</t>
    <phoneticPr fontId="3"/>
  </si>
  <si>
    <t>B6359</t>
    <phoneticPr fontId="3"/>
  </si>
  <si>
    <t>B6360</t>
    <phoneticPr fontId="3"/>
  </si>
  <si>
    <t>B6361</t>
    <phoneticPr fontId="3"/>
  </si>
  <si>
    <t>B6362</t>
    <phoneticPr fontId="3"/>
  </si>
  <si>
    <t>B6363</t>
    <phoneticPr fontId="3"/>
  </si>
  <si>
    <t>B6280</t>
    <phoneticPr fontId="3"/>
  </si>
  <si>
    <t>B6281</t>
    <phoneticPr fontId="3"/>
  </si>
  <si>
    <t>B6284</t>
    <phoneticPr fontId="3"/>
  </si>
  <si>
    <t>B6288</t>
    <phoneticPr fontId="3"/>
  </si>
  <si>
    <t>B6252</t>
    <phoneticPr fontId="3"/>
  </si>
  <si>
    <t>B6254</t>
    <phoneticPr fontId="3"/>
  </si>
  <si>
    <t>B6255</t>
    <phoneticPr fontId="3"/>
  </si>
  <si>
    <t>B6253</t>
    <phoneticPr fontId="3"/>
  </si>
  <si>
    <t>B6256</t>
    <phoneticPr fontId="3"/>
  </si>
  <si>
    <t>B6289</t>
    <phoneticPr fontId="3"/>
  </si>
  <si>
    <t>B6290</t>
    <phoneticPr fontId="3"/>
  </si>
  <si>
    <t>B6291</t>
    <phoneticPr fontId="3"/>
  </si>
  <si>
    <t>B6292</t>
    <phoneticPr fontId="3"/>
  </si>
  <si>
    <t>B6293</t>
    <phoneticPr fontId="3"/>
  </si>
  <si>
    <t>B6294</t>
    <phoneticPr fontId="3"/>
  </si>
  <si>
    <t>B6295</t>
    <phoneticPr fontId="3"/>
  </si>
  <si>
    <t>B6296</t>
    <phoneticPr fontId="3"/>
  </si>
  <si>
    <t>B6297</t>
    <phoneticPr fontId="3"/>
  </si>
  <si>
    <t>B6298</t>
    <phoneticPr fontId="3"/>
  </si>
  <si>
    <t>臨時高等学校整備事業債（大規模改造分）　17年度許可額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キョカ</t>
    </rPh>
    <rPh sb="26" eb="27">
      <t>ガク</t>
    </rPh>
    <phoneticPr fontId="3"/>
  </si>
  <si>
    <t>臨時高等学校整備事業債（老朽単独分）　11年度許可額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キョカ</t>
    </rPh>
    <rPh sb="25" eb="26">
      <t>ガク</t>
    </rPh>
    <phoneticPr fontId="3"/>
  </si>
  <si>
    <t>臨時高等学校整備事業債（老朽単独分）　12年度許可額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キョカ</t>
    </rPh>
    <rPh sb="25" eb="26">
      <t>ガク</t>
    </rPh>
    <phoneticPr fontId="3"/>
  </si>
  <si>
    <t>臨時高等学校整備事業債（老朽単独分）　13年度許可額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キョカ</t>
    </rPh>
    <rPh sb="25" eb="26">
      <t>ガク</t>
    </rPh>
    <phoneticPr fontId="3"/>
  </si>
  <si>
    <t>臨時高等学校整備事業債（老朽単独分）　14年度許可額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キョカ</t>
    </rPh>
    <rPh sb="25" eb="26">
      <t>ガク</t>
    </rPh>
    <phoneticPr fontId="3"/>
  </si>
  <si>
    <t>臨時高等学校整備事業債（老朽単独分）　17年度許可額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キョカ</t>
    </rPh>
    <rPh sb="25" eb="26">
      <t>ガク</t>
    </rPh>
    <phoneticPr fontId="3"/>
  </si>
  <si>
    <t>臨時高等学校整備事業債（老朽単独分）　18年度同意等額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ドウイ</t>
    </rPh>
    <rPh sb="25" eb="27">
      <t>トウガク</t>
    </rPh>
    <phoneticPr fontId="3"/>
  </si>
  <si>
    <t>臨時高等学校整備事業債（老朽単独分）　19年度同意等額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ドウイ</t>
    </rPh>
    <rPh sb="25" eb="27">
      <t>トウガク</t>
    </rPh>
    <phoneticPr fontId="3"/>
  </si>
  <si>
    <t>臨時高等学校整備事業債（老朽単独分）</t>
    <rPh sb="0" eb="2">
      <t>リンジ</t>
    </rPh>
    <rPh sb="2" eb="4">
      <t>コウトウ</t>
    </rPh>
    <rPh sb="4" eb="6">
      <t>ガッコウ</t>
    </rPh>
    <rPh sb="6" eb="8">
      <t>セイビ</t>
    </rPh>
    <rPh sb="8" eb="10">
      <t>ジギョウ</t>
    </rPh>
    <rPh sb="10" eb="11">
      <t>サイ</t>
    </rPh>
    <rPh sb="12" eb="14">
      <t>ロウキュウ</t>
    </rPh>
    <rPh sb="14" eb="16">
      <t>タンドク</t>
    </rPh>
    <rPh sb="16" eb="17">
      <t>ブン</t>
    </rPh>
    <phoneticPr fontId="5"/>
  </si>
  <si>
    <t>B6283</t>
    <phoneticPr fontId="3"/>
  </si>
  <si>
    <t>B6285</t>
    <phoneticPr fontId="3"/>
  </si>
  <si>
    <t>B6286</t>
    <phoneticPr fontId="3"/>
  </si>
  <si>
    <t>B6287</t>
    <phoneticPr fontId="3"/>
  </si>
  <si>
    <t>児童急増地域包括市町村等の昭和46年度から平成10年度までにおける学校用地分に係るR6年度末地方債残高</t>
    <rPh sb="0" eb="2">
      <t>ジドウ</t>
    </rPh>
    <rPh sb="2" eb="4">
      <t>キュウゾウ</t>
    </rPh>
    <rPh sb="4" eb="6">
      <t>チイキ</t>
    </rPh>
    <rPh sb="6" eb="8">
      <t>ホウカツ</t>
    </rPh>
    <rPh sb="8" eb="11">
      <t>シチョウソン</t>
    </rPh>
    <rPh sb="11" eb="12">
      <t>トウ</t>
    </rPh>
    <rPh sb="13" eb="15">
      <t>ショウワ</t>
    </rPh>
    <rPh sb="17" eb="19">
      <t>ネンド</t>
    </rPh>
    <rPh sb="25" eb="27">
      <t>ネンド</t>
    </rPh>
    <rPh sb="33" eb="35">
      <t>ガッコウ</t>
    </rPh>
    <rPh sb="35" eb="37">
      <t>ヨウチ</t>
    </rPh>
    <rPh sb="37" eb="38">
      <t>ブン</t>
    </rPh>
    <rPh sb="39" eb="40">
      <t>カカ</t>
    </rPh>
    <rPh sb="46" eb="49">
      <t>チホウサイ</t>
    </rPh>
    <rPh sb="49" eb="51">
      <t>ザンダカ</t>
    </rPh>
    <phoneticPr fontId="5"/>
  </si>
  <si>
    <t>独立行政法人都市再生機構等の立替施行に係る立替金に係るR7年度上期の初日における未償還元金</t>
    <rPh sb="25" eb="26">
      <t>カカ</t>
    </rPh>
    <rPh sb="29" eb="31">
      <t>ネンド</t>
    </rPh>
    <rPh sb="31" eb="33">
      <t>カミキ</t>
    </rPh>
    <rPh sb="34" eb="36">
      <t>ショジツ</t>
    </rPh>
    <rPh sb="40" eb="43">
      <t>ミショウカン</t>
    </rPh>
    <rPh sb="43" eb="45">
      <t>ガンキン</t>
    </rPh>
    <phoneticPr fontId="5"/>
  </si>
  <si>
    <t>建物分（３年度以前及び６年度～11年度許可債）に係るR6年度末地方債残高</t>
    <rPh sb="0" eb="2">
      <t>タテモノ</t>
    </rPh>
    <rPh sb="2" eb="3">
      <t>ブン</t>
    </rPh>
    <rPh sb="5" eb="7">
      <t>ネンド</t>
    </rPh>
    <rPh sb="7" eb="9">
      <t>イゼン</t>
    </rPh>
    <rPh sb="9" eb="10">
      <t>オヨ</t>
    </rPh>
    <rPh sb="12" eb="14">
      <t>ネンド</t>
    </rPh>
    <rPh sb="17" eb="19">
      <t>ネンド</t>
    </rPh>
    <rPh sb="19" eb="21">
      <t>キョカ</t>
    </rPh>
    <rPh sb="21" eb="22">
      <t>サイ</t>
    </rPh>
    <rPh sb="24" eb="25">
      <t>カカ</t>
    </rPh>
    <rPh sb="31" eb="34">
      <t>チホウサイ</t>
    </rPh>
    <rPh sb="34" eb="36">
      <t>ザンダカ</t>
    </rPh>
    <phoneticPr fontId="5"/>
  </si>
  <si>
    <t>建物分（４年度及び５年度許可債）等に係るR6年度末地方債残高</t>
    <rPh sb="0" eb="2">
      <t>タテモノ</t>
    </rPh>
    <rPh sb="2" eb="3">
      <t>ブン</t>
    </rPh>
    <rPh sb="5" eb="7">
      <t>ネンド</t>
    </rPh>
    <rPh sb="7" eb="8">
      <t>オヨ</t>
    </rPh>
    <rPh sb="10" eb="12">
      <t>ネンド</t>
    </rPh>
    <rPh sb="12" eb="14">
      <t>キョカ</t>
    </rPh>
    <rPh sb="14" eb="15">
      <t>サイ</t>
    </rPh>
    <rPh sb="16" eb="17">
      <t>トウ</t>
    </rPh>
    <rPh sb="18" eb="19">
      <t>カカ</t>
    </rPh>
    <rPh sb="25" eb="28">
      <t>チホウサイ</t>
    </rPh>
    <rPh sb="28" eb="30">
      <t>ザンダカ</t>
    </rPh>
    <phoneticPr fontId="5"/>
  </si>
  <si>
    <t>学校プール分（３年度以前及び６年度～11年度許可債）に係るR6年度末地方債残高</t>
    <rPh sb="0" eb="2">
      <t>ガッコウ</t>
    </rPh>
    <rPh sb="5" eb="6">
      <t>ブン</t>
    </rPh>
    <rPh sb="8" eb="10">
      <t>ネンド</t>
    </rPh>
    <rPh sb="10" eb="12">
      <t>イゼン</t>
    </rPh>
    <rPh sb="12" eb="13">
      <t>オヨ</t>
    </rPh>
    <rPh sb="15" eb="17">
      <t>ネンド</t>
    </rPh>
    <rPh sb="20" eb="22">
      <t>ネンド</t>
    </rPh>
    <rPh sb="22" eb="24">
      <t>キョカ</t>
    </rPh>
    <rPh sb="24" eb="25">
      <t>サイ</t>
    </rPh>
    <rPh sb="27" eb="28">
      <t>カカ</t>
    </rPh>
    <rPh sb="34" eb="37">
      <t>チホウサイ</t>
    </rPh>
    <rPh sb="37" eb="39">
      <t>ザンダカ</t>
    </rPh>
    <phoneticPr fontId="5"/>
  </si>
  <si>
    <t>こども・子育て支援事業債（公共施設又は公用施設におけるこども・子育て支援</t>
    <rPh sb="4" eb="6">
      <t>コソダ</t>
    </rPh>
    <rPh sb="7" eb="9">
      <t>シエン</t>
    </rPh>
    <rPh sb="9" eb="11">
      <t>ジギョウ</t>
    </rPh>
    <rPh sb="11" eb="12">
      <t>サイ</t>
    </rPh>
    <rPh sb="13" eb="15">
      <t>コウキョウ</t>
    </rPh>
    <rPh sb="15" eb="17">
      <t>シセツ</t>
    </rPh>
    <rPh sb="17" eb="18">
      <t>マタ</t>
    </rPh>
    <rPh sb="19" eb="21">
      <t>コウヨウ</t>
    </rPh>
    <rPh sb="21" eb="23">
      <t>シセツ</t>
    </rPh>
    <rPh sb="31" eb="33">
      <t>コソダ</t>
    </rPh>
    <rPh sb="34" eb="36">
      <t>シエン</t>
    </rPh>
    <phoneticPr fontId="5"/>
  </si>
  <si>
    <t>機能強化のための改修事業）</t>
  </si>
  <si>
    <t>こども・子育て支援事業債（こども・子育て支援機能強化のための公共施設の</t>
    <phoneticPr fontId="3"/>
  </si>
  <si>
    <t>新築、増築又は改築事業）</t>
  </si>
  <si>
    <t>こども・子育て支援事業債（認定こども園の保育所機能又は幼稚園機能に係る</t>
    <rPh sb="4" eb="6">
      <t>コソダ</t>
    </rPh>
    <rPh sb="7" eb="9">
      <t>シエン</t>
    </rPh>
    <rPh sb="9" eb="11">
      <t>ジギョウ</t>
    </rPh>
    <rPh sb="11" eb="12">
      <t>サイ</t>
    </rPh>
    <rPh sb="13" eb="15">
      <t>ニンテイ</t>
    </rPh>
    <rPh sb="18" eb="19">
      <t>エン</t>
    </rPh>
    <rPh sb="20" eb="22">
      <t>ホイク</t>
    </rPh>
    <rPh sb="22" eb="23">
      <t>ジョ</t>
    </rPh>
    <rPh sb="23" eb="25">
      <t>キノウ</t>
    </rPh>
    <rPh sb="25" eb="26">
      <t>マタ</t>
    </rPh>
    <rPh sb="27" eb="30">
      <t>ヨウチエン</t>
    </rPh>
    <rPh sb="30" eb="32">
      <t>キノウ</t>
    </rPh>
    <rPh sb="33" eb="34">
      <t>カカ</t>
    </rPh>
    <phoneticPr fontId="5"/>
  </si>
  <si>
    <t>施設等の改修事業、新築、増築又は改築事業）</t>
  </si>
  <si>
    <t>(a)～(i)</t>
    <phoneticPr fontId="5"/>
  </si>
  <si>
    <t>23～25年度は「デジタル化関連事業等」以外、26～R1年度は「デジタル化関連</t>
    <rPh sb="5" eb="7">
      <t>ネンド</t>
    </rPh>
    <rPh sb="13" eb="14">
      <t>カ</t>
    </rPh>
    <rPh sb="14" eb="16">
      <t>カンレン</t>
    </rPh>
    <rPh sb="16" eb="18">
      <t>ジギョウ</t>
    </rPh>
    <rPh sb="18" eb="19">
      <t>トウ</t>
    </rPh>
    <rPh sb="20" eb="22">
      <t>イガイ</t>
    </rPh>
    <rPh sb="28" eb="30">
      <t>ネンド</t>
    </rPh>
    <phoneticPr fontId="3"/>
  </si>
  <si>
    <t>事業等」及び「津波浸水想定区域移転事業」以外、R2年度以降は「デジタル化</t>
    <rPh sb="25" eb="27">
      <t>ネンド</t>
    </rPh>
    <rPh sb="27" eb="29">
      <t>イコウ</t>
    </rPh>
    <rPh sb="35" eb="36">
      <t>カ</t>
    </rPh>
    <phoneticPr fontId="3"/>
  </si>
  <si>
    <t>関連事業等」及び「浸水想定等区域移転事業」以外))</t>
    <phoneticPr fontId="3"/>
  </si>
  <si>
    <t>23～25年度は「デジタル化関連事業等」、26～R1年度は「デジタル化関連事</t>
    <phoneticPr fontId="3"/>
  </si>
  <si>
    <t>業等」及び「津波浸水想定区域移転事業」、R2年度以降は「デジタル化関連</t>
    <phoneticPr fontId="3"/>
  </si>
  <si>
    <t>事業等」及び「浸水想定等区域移転事業」に限る。））</t>
  </si>
  <si>
    <t>防災対策事業債(防災基盤整備事業分（17～22年度は｢特に推進すべきもの｣、</t>
    <rPh sb="0" eb="2">
      <t>ボウサイ</t>
    </rPh>
    <rPh sb="2" eb="4">
      <t>タイサク</t>
    </rPh>
    <rPh sb="4" eb="7">
      <t>ジギョウサイ</t>
    </rPh>
    <rPh sb="8" eb="10">
      <t>ボウサイ</t>
    </rPh>
    <rPh sb="10" eb="12">
      <t>キバン</t>
    </rPh>
    <rPh sb="12" eb="14">
      <t>セイビ</t>
    </rPh>
    <rPh sb="14" eb="16">
      <t>ジギョウ</t>
    </rPh>
    <rPh sb="16" eb="17">
      <t>ブン</t>
    </rPh>
    <phoneticPr fontId="5"/>
  </si>
  <si>
    <t>防災対策事業債（防災基盤整備事業分（17～22年度は｢特に推進すべきもの｣以外、</t>
    <rPh sb="0" eb="2">
      <t>ボウサイ</t>
    </rPh>
    <rPh sb="2" eb="4">
      <t>タイサク</t>
    </rPh>
    <rPh sb="4" eb="7">
      <t>ジギョウサイ</t>
    </rPh>
    <rPh sb="8" eb="10">
      <t>ボウサイ</t>
    </rPh>
    <rPh sb="10" eb="12">
      <t>キバン</t>
    </rPh>
    <rPh sb="12" eb="14">
      <t>セイビ</t>
    </rPh>
    <rPh sb="14" eb="16">
      <t>ジギョウ</t>
    </rPh>
    <rPh sb="16" eb="17">
      <t>ブン</t>
    </rPh>
    <rPh sb="23" eb="25">
      <t>ネンド</t>
    </rPh>
    <rPh sb="27" eb="28">
      <t>トク</t>
    </rPh>
    <rPh sb="29" eb="31">
      <t>スイシン</t>
    </rPh>
    <rPh sb="37" eb="39">
      <t>イガイ</t>
    </rPh>
    <phoneticPr fontId="5"/>
  </si>
  <si>
    <t>⑦</t>
  </si>
  <si>
    <t>⑦</t>
    <phoneticPr fontId="5"/>
  </si>
  <si>
    <t>⑥</t>
  </si>
  <si>
    <r>
      <t>R</t>
    </r>
    <r>
      <rPr>
        <sz val="11"/>
        <rFont val="ＭＳ Ｐゴシック"/>
        <family val="3"/>
        <charset val="128"/>
      </rPr>
      <t>4基準財政収入額</t>
    </r>
    <rPh sb="2" eb="4">
      <t>キジュン</t>
    </rPh>
    <rPh sb="4" eb="6">
      <t>ザイセイ</t>
    </rPh>
    <rPh sb="6" eb="9">
      <t>シュウニュウガク</t>
    </rPh>
    <phoneticPr fontId="3"/>
  </si>
  <si>
    <r>
      <t>R</t>
    </r>
    <r>
      <rPr>
        <sz val="11"/>
        <rFont val="ＭＳ Ｐゴシック"/>
        <family val="3"/>
        <charset val="128"/>
      </rPr>
      <t>4基準財政需要額</t>
    </r>
    <rPh sb="2" eb="4">
      <t>キジュン</t>
    </rPh>
    <rPh sb="4" eb="6">
      <t>ザイセイ</t>
    </rPh>
    <rPh sb="6" eb="9">
      <t>ジュヨウガク</t>
    </rPh>
    <phoneticPr fontId="3"/>
  </si>
  <si>
    <r>
      <t>R</t>
    </r>
    <r>
      <rPr>
        <sz val="11"/>
        <rFont val="ＭＳ Ｐゴシック"/>
        <family val="3"/>
        <charset val="128"/>
      </rPr>
      <t>5基準財政収入額</t>
    </r>
    <rPh sb="2" eb="4">
      <t>キジュン</t>
    </rPh>
    <rPh sb="4" eb="6">
      <t>ザイセイ</t>
    </rPh>
    <rPh sb="6" eb="9">
      <t>シュウニュウガク</t>
    </rPh>
    <phoneticPr fontId="3"/>
  </si>
  <si>
    <r>
      <t>R</t>
    </r>
    <r>
      <rPr>
        <sz val="11"/>
        <rFont val="ＭＳ Ｐゴシック"/>
        <family val="3"/>
        <charset val="128"/>
      </rPr>
      <t>5基準財政需要額</t>
    </r>
    <rPh sb="2" eb="4">
      <t>キジュン</t>
    </rPh>
    <rPh sb="4" eb="6">
      <t>ザイセイ</t>
    </rPh>
    <rPh sb="6" eb="9">
      <t>ジュヨウガク</t>
    </rPh>
    <phoneticPr fontId="3"/>
  </si>
  <si>
    <r>
      <t>R</t>
    </r>
    <r>
      <rPr>
        <sz val="11"/>
        <rFont val="ＭＳ Ｐゴシック"/>
        <family val="3"/>
        <charset val="128"/>
      </rPr>
      <t>6基準財政収入額</t>
    </r>
    <rPh sb="2" eb="4">
      <t>キジュン</t>
    </rPh>
    <rPh sb="4" eb="6">
      <t>ザイセイ</t>
    </rPh>
    <rPh sb="6" eb="9">
      <t>シュウニュウガク</t>
    </rPh>
    <phoneticPr fontId="3"/>
  </si>
  <si>
    <r>
      <t>R</t>
    </r>
    <r>
      <rPr>
        <sz val="11"/>
        <rFont val="ＭＳ Ｐゴシック"/>
        <family val="3"/>
        <charset val="128"/>
      </rPr>
      <t>6基準財政需要額</t>
    </r>
    <rPh sb="2" eb="4">
      <t>キジュン</t>
    </rPh>
    <rPh sb="4" eb="6">
      <t>ザイセイ</t>
    </rPh>
    <rPh sb="6" eb="9">
      <t>ジュヨウガク</t>
    </rPh>
    <phoneticPr fontId="3"/>
  </si>
  <si>
    <r>
      <t>R</t>
    </r>
    <r>
      <rPr>
        <sz val="11"/>
        <rFont val="ＭＳ Ｐゴシック"/>
        <family val="3"/>
        <charset val="128"/>
      </rPr>
      <t>4：</t>
    </r>
    <phoneticPr fontId="3"/>
  </si>
  <si>
    <r>
      <t>R</t>
    </r>
    <r>
      <rPr>
        <sz val="11"/>
        <rFont val="ＭＳ Ｐゴシック"/>
        <family val="3"/>
        <charset val="128"/>
      </rPr>
      <t>5：</t>
    </r>
    <phoneticPr fontId="3"/>
  </si>
  <si>
    <r>
      <t>R</t>
    </r>
    <r>
      <rPr>
        <sz val="11"/>
        <rFont val="ＭＳ Ｐゴシック"/>
        <family val="3"/>
        <charset val="128"/>
      </rPr>
      <t>6：</t>
    </r>
    <phoneticPr fontId="3"/>
  </si>
  <si>
    <t>地下鉄事業続特例債に係るR6年度末地方債残高</t>
    <rPh sb="0" eb="3">
      <t>チカテツ</t>
    </rPh>
    <rPh sb="3" eb="5">
      <t>ジギョウ</t>
    </rPh>
    <rPh sb="5" eb="6">
      <t>ゾク</t>
    </rPh>
    <rPh sb="6" eb="8">
      <t>トクレイ</t>
    </rPh>
    <rPh sb="8" eb="9">
      <t>サイ</t>
    </rPh>
    <rPh sb="10" eb="11">
      <t>カカ</t>
    </rPh>
    <rPh sb="14" eb="17">
      <t>ネンドマツ</t>
    </rPh>
    <rPh sb="17" eb="20">
      <t>チホウサイ</t>
    </rPh>
    <rPh sb="20" eb="22">
      <t>ザンダカ</t>
    </rPh>
    <phoneticPr fontId="5"/>
  </si>
  <si>
    <t>地下鉄事業再特例債に係るR6年度末地方債残高（26年度以前同意等分）</t>
    <rPh sb="0" eb="3">
      <t>チカテツ</t>
    </rPh>
    <rPh sb="3" eb="5">
      <t>ジギョウ</t>
    </rPh>
    <rPh sb="5" eb="6">
      <t>サイ</t>
    </rPh>
    <rPh sb="6" eb="8">
      <t>トクレイ</t>
    </rPh>
    <rPh sb="8" eb="9">
      <t>サイ</t>
    </rPh>
    <rPh sb="10" eb="11">
      <t>カカ</t>
    </rPh>
    <rPh sb="14" eb="17">
      <t>ネンドマツ</t>
    </rPh>
    <rPh sb="17" eb="20">
      <t>チホウサイ</t>
    </rPh>
    <rPh sb="20" eb="22">
      <t>ザンダカ</t>
    </rPh>
    <rPh sb="25" eb="27">
      <t>ネンド</t>
    </rPh>
    <rPh sb="27" eb="29">
      <t>イゼン</t>
    </rPh>
    <rPh sb="29" eb="31">
      <t>ドウイ</t>
    </rPh>
    <rPh sb="31" eb="32">
      <t>トウ</t>
    </rPh>
    <rPh sb="32" eb="33">
      <t>ブン</t>
    </rPh>
    <phoneticPr fontId="5"/>
  </si>
  <si>
    <t>地下鉄事業出資債(11年度以前許可債)に係るR6年度末地方債残高</t>
    <rPh sb="0" eb="3">
      <t>チカテツ</t>
    </rPh>
    <rPh sb="3" eb="5">
      <t>ジギョウ</t>
    </rPh>
    <rPh sb="5" eb="7">
      <t>シュッシ</t>
    </rPh>
    <rPh sb="7" eb="8">
      <t>サイ</t>
    </rPh>
    <rPh sb="11" eb="13">
      <t>ネンド</t>
    </rPh>
    <rPh sb="13" eb="15">
      <t>イゼン</t>
    </rPh>
    <rPh sb="15" eb="17">
      <t>キョカ</t>
    </rPh>
    <rPh sb="17" eb="18">
      <t>サイ</t>
    </rPh>
    <rPh sb="20" eb="21">
      <t>カカ</t>
    </rPh>
    <rPh sb="24" eb="26">
      <t>ネンド</t>
    </rPh>
    <rPh sb="26" eb="27">
      <t>マツ</t>
    </rPh>
    <rPh sb="27" eb="30">
      <t>チホウサイ</t>
    </rPh>
    <rPh sb="30" eb="31">
      <t>ザン</t>
    </rPh>
    <rPh sb="31" eb="32">
      <t>ダカ</t>
    </rPh>
    <phoneticPr fontId="5"/>
  </si>
  <si>
    <t>地下鉄緊急整備事業企業債（特別分）(11年度以前許可債)に係るR6年度末地方債残高</t>
    <rPh sb="0" eb="3">
      <t>チカテツ</t>
    </rPh>
    <rPh sb="3" eb="5">
      <t>キンキュウ</t>
    </rPh>
    <rPh sb="5" eb="7">
      <t>セイビ</t>
    </rPh>
    <rPh sb="7" eb="9">
      <t>ジギョウ</t>
    </rPh>
    <rPh sb="9" eb="11">
      <t>キギョウ</t>
    </rPh>
    <rPh sb="11" eb="12">
      <t>サイ</t>
    </rPh>
    <rPh sb="13" eb="15">
      <t>トクベツ</t>
    </rPh>
    <rPh sb="15" eb="16">
      <t>ブン</t>
    </rPh>
    <rPh sb="20" eb="22">
      <t>ネンド</t>
    </rPh>
    <rPh sb="22" eb="24">
      <t>イゼン</t>
    </rPh>
    <rPh sb="24" eb="26">
      <t>キョカ</t>
    </rPh>
    <rPh sb="26" eb="27">
      <t>サイ</t>
    </rPh>
    <rPh sb="29" eb="30">
      <t>カカ</t>
    </rPh>
    <rPh sb="33" eb="34">
      <t>ネン</t>
    </rPh>
    <rPh sb="34" eb="35">
      <t>ド</t>
    </rPh>
    <rPh sb="35" eb="36">
      <t>マツ</t>
    </rPh>
    <rPh sb="36" eb="39">
      <t>チホウサイ</t>
    </rPh>
    <rPh sb="39" eb="40">
      <t>ザン</t>
    </rPh>
    <rPh sb="40" eb="41">
      <t>ダカ</t>
    </rPh>
    <phoneticPr fontId="5"/>
  </si>
  <si>
    <t>地下鉄緊急整備事業出資債（地方単独整備区間分）(11年度以前許可債)に係るR6年度末地方債残高（②以外のもの）</t>
    <rPh sb="49" eb="51">
      <t>イガイ</t>
    </rPh>
    <phoneticPr fontId="5"/>
  </si>
  <si>
    <t>地下鉄緊急整備事業出資債（地方単独整備区間分）(11年度以前許可債)に係るR6年度末地方債残高（同一事業者が一路線につき第一種鉄道事業及び第二種鉄道事業により当該路線の旅客運送を行う場合の第二種鉄道事業区間の建設に係る事業費に係るもの）</t>
    <rPh sb="48" eb="50">
      <t>ドウイツ</t>
    </rPh>
    <rPh sb="50" eb="53">
      <t>ジギョウシャ</t>
    </rPh>
    <rPh sb="54" eb="55">
      <t>イチ</t>
    </rPh>
    <rPh sb="55" eb="57">
      <t>ロセン</t>
    </rPh>
    <rPh sb="60" eb="62">
      <t>ダイイチ</t>
    </rPh>
    <rPh sb="62" eb="63">
      <t>タネ</t>
    </rPh>
    <rPh sb="63" eb="65">
      <t>テツドウ</t>
    </rPh>
    <rPh sb="65" eb="67">
      <t>ジギョウ</t>
    </rPh>
    <rPh sb="67" eb="68">
      <t>オヨ</t>
    </rPh>
    <rPh sb="69" eb="72">
      <t>ダイニシュ</t>
    </rPh>
    <rPh sb="72" eb="74">
      <t>テツドウ</t>
    </rPh>
    <rPh sb="74" eb="76">
      <t>ジギョウ</t>
    </rPh>
    <rPh sb="79" eb="81">
      <t>トウガイ</t>
    </rPh>
    <rPh sb="81" eb="83">
      <t>ロセン</t>
    </rPh>
    <rPh sb="84" eb="86">
      <t>リョカク</t>
    </rPh>
    <rPh sb="86" eb="88">
      <t>ウンソウ</t>
    </rPh>
    <rPh sb="89" eb="90">
      <t>オコナ</t>
    </rPh>
    <rPh sb="91" eb="93">
      <t>バアイ</t>
    </rPh>
    <rPh sb="94" eb="97">
      <t>ダイニシュ</t>
    </rPh>
    <rPh sb="97" eb="99">
      <t>テツドウ</t>
    </rPh>
    <rPh sb="99" eb="101">
      <t>ジギョウ</t>
    </rPh>
    <rPh sb="101" eb="103">
      <t>クカン</t>
    </rPh>
    <rPh sb="104" eb="106">
      <t>ケンセツ</t>
    </rPh>
    <rPh sb="107" eb="108">
      <t>カカ</t>
    </rPh>
    <rPh sb="109" eb="112">
      <t>ジギョウヒ</t>
    </rPh>
    <rPh sb="113" eb="114">
      <t>カカ</t>
    </rPh>
    <phoneticPr fontId="5"/>
  </si>
  <si>
    <r>
      <t>地下鉄輸送力増強等事業出資債(11年度以前許可債)に係るR6</t>
    </r>
    <r>
      <rPr>
        <sz val="11"/>
        <rFont val="ＭＳ Ｐゴシック"/>
        <family val="3"/>
        <charset val="128"/>
      </rPr>
      <t>年度末地方債残高</t>
    </r>
    <rPh sb="0" eb="3">
      <t>チカテツ</t>
    </rPh>
    <rPh sb="3" eb="5">
      <t>ユソウ</t>
    </rPh>
    <rPh sb="5" eb="6">
      <t>リョク</t>
    </rPh>
    <rPh sb="6" eb="8">
      <t>ゾウキョウ</t>
    </rPh>
    <rPh sb="8" eb="9">
      <t>トウ</t>
    </rPh>
    <rPh sb="9" eb="11">
      <t>ジギョウ</t>
    </rPh>
    <rPh sb="11" eb="13">
      <t>シュッシ</t>
    </rPh>
    <rPh sb="13" eb="14">
      <t>サイ</t>
    </rPh>
    <rPh sb="17" eb="19">
      <t>ネンド</t>
    </rPh>
    <rPh sb="19" eb="21">
      <t>イゼン</t>
    </rPh>
    <rPh sb="21" eb="23">
      <t>キョカ</t>
    </rPh>
    <rPh sb="23" eb="24">
      <t>サイ</t>
    </rPh>
    <rPh sb="26" eb="27">
      <t>カカ</t>
    </rPh>
    <rPh sb="30" eb="32">
      <t>ネンド</t>
    </rPh>
    <rPh sb="32" eb="33">
      <t>マツ</t>
    </rPh>
    <rPh sb="33" eb="36">
      <t>チホウサイ</t>
    </rPh>
    <rPh sb="36" eb="37">
      <t>ザン</t>
    </rPh>
    <rPh sb="37" eb="38">
      <t>ダカ</t>
    </rPh>
    <phoneticPr fontId="5"/>
  </si>
  <si>
    <r>
      <t>地下鉄緊急整備事業出資債（３セク）に係るR6</t>
    </r>
    <r>
      <rPr>
        <sz val="11"/>
        <rFont val="ＭＳ Ｐゴシック"/>
        <family val="3"/>
        <charset val="128"/>
      </rPr>
      <t>年度末地方債残高</t>
    </r>
    <rPh sb="0" eb="3">
      <t>チカテツ</t>
    </rPh>
    <rPh sb="3" eb="5">
      <t>キンキュウ</t>
    </rPh>
    <rPh sb="5" eb="7">
      <t>セイビ</t>
    </rPh>
    <rPh sb="7" eb="9">
      <t>ジギョウ</t>
    </rPh>
    <rPh sb="9" eb="11">
      <t>シュッシ</t>
    </rPh>
    <rPh sb="11" eb="12">
      <t>サイ</t>
    </rPh>
    <rPh sb="18" eb="19">
      <t>カカ</t>
    </rPh>
    <rPh sb="22" eb="24">
      <t>ネンド</t>
    </rPh>
    <rPh sb="24" eb="25">
      <t>マツ</t>
    </rPh>
    <rPh sb="25" eb="28">
      <t>チホウサイ</t>
    </rPh>
    <rPh sb="28" eb="29">
      <t>ザン</t>
    </rPh>
    <rPh sb="29" eb="30">
      <t>ダカ</t>
    </rPh>
    <phoneticPr fontId="5"/>
  </si>
  <si>
    <t>ニュータウン鉄道出資債(11年度以前許可債)に係るR6年度末地方債残高</t>
    <rPh sb="6" eb="8">
      <t>テツドウ</t>
    </rPh>
    <rPh sb="8" eb="10">
      <t>シュッシ</t>
    </rPh>
    <rPh sb="10" eb="11">
      <t>サイ</t>
    </rPh>
    <rPh sb="14" eb="16">
      <t>ネンド</t>
    </rPh>
    <rPh sb="16" eb="18">
      <t>イゼン</t>
    </rPh>
    <rPh sb="18" eb="20">
      <t>キョカ</t>
    </rPh>
    <rPh sb="20" eb="21">
      <t>サイ</t>
    </rPh>
    <rPh sb="23" eb="24">
      <t>カカ</t>
    </rPh>
    <rPh sb="27" eb="29">
      <t>ネンド</t>
    </rPh>
    <rPh sb="29" eb="30">
      <t>マツ</t>
    </rPh>
    <rPh sb="30" eb="33">
      <t>チホウサイ</t>
    </rPh>
    <rPh sb="33" eb="34">
      <t>ザン</t>
    </rPh>
    <rPh sb="34" eb="35">
      <t>ダカ</t>
    </rPh>
    <phoneticPr fontId="5"/>
  </si>
  <si>
    <t>公園緑地事業債(補助)(11年度以前許可分)に係るR6年度末地方債残高</t>
    <rPh sb="0" eb="2">
      <t>コウエン</t>
    </rPh>
    <rPh sb="2" eb="4">
      <t>リョクチ</t>
    </rPh>
    <rPh sb="4" eb="7">
      <t>ジギョウサイ</t>
    </rPh>
    <rPh sb="8" eb="10">
      <t>ホジョ</t>
    </rPh>
    <rPh sb="23" eb="24">
      <t>カカ</t>
    </rPh>
    <rPh sb="27" eb="30">
      <t>ネンドマツ</t>
    </rPh>
    <rPh sb="30" eb="33">
      <t>チホウサイ</t>
    </rPh>
    <rPh sb="33" eb="35">
      <t>ザンダカ</t>
    </rPh>
    <phoneticPr fontId="5"/>
  </si>
  <si>
    <t>流域下水道事業及び公共下水道事業に係る地方債（11年度以前許可債に係るもの）に係るR6年度末地方債残高（H4～11年度補正予算債等を除く）</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39" eb="40">
      <t>カカ</t>
    </rPh>
    <rPh sb="43" eb="45">
      <t>ネンド</t>
    </rPh>
    <rPh sb="45" eb="46">
      <t>マツ</t>
    </rPh>
    <rPh sb="46" eb="49">
      <t>チホウサイ</t>
    </rPh>
    <rPh sb="49" eb="51">
      <t>ザンダカ</t>
    </rPh>
    <rPh sb="57" eb="59">
      <t>ネンド</t>
    </rPh>
    <rPh sb="59" eb="61">
      <t>ホセイ</t>
    </rPh>
    <rPh sb="61" eb="63">
      <t>ヨサン</t>
    </rPh>
    <rPh sb="63" eb="64">
      <t>サイ</t>
    </rPh>
    <rPh sb="64" eb="65">
      <t>トウ</t>
    </rPh>
    <rPh sb="66" eb="67">
      <t>ノゾ</t>
    </rPh>
    <phoneticPr fontId="5"/>
  </si>
  <si>
    <t>(ｱﾆ)欄の額</t>
    <phoneticPr fontId="5"/>
  </si>
  <si>
    <t>その他の下水道事業（11年度以前許可債）に係るR6年度末地方債残高（H4～11年度補正予算債等を除く）</t>
    <rPh sb="2" eb="3">
      <t>タ</t>
    </rPh>
    <rPh sb="4" eb="7">
      <t>ゲスイドウ</t>
    </rPh>
    <rPh sb="7" eb="9">
      <t>ジギョウ</t>
    </rPh>
    <rPh sb="21" eb="22">
      <t>カカ</t>
    </rPh>
    <rPh sb="25" eb="27">
      <t>ネンド</t>
    </rPh>
    <rPh sb="27" eb="28">
      <t>マツ</t>
    </rPh>
    <rPh sb="28" eb="31">
      <t>チホウサイ</t>
    </rPh>
    <rPh sb="31" eb="33">
      <t>ザンダカ</t>
    </rPh>
    <rPh sb="39" eb="41">
      <t>ネンド</t>
    </rPh>
    <rPh sb="41" eb="43">
      <t>ホセイ</t>
    </rPh>
    <rPh sb="43" eb="45">
      <t>ヨサン</t>
    </rPh>
    <rPh sb="45" eb="46">
      <t>サイ</t>
    </rPh>
    <rPh sb="46" eb="47">
      <t>トウ</t>
    </rPh>
    <rPh sb="48" eb="49">
      <t>ノゾ</t>
    </rPh>
    <phoneticPr fontId="5"/>
  </si>
  <si>
    <t>下水道普及特別対策事業（8年度以降分）に係る地方債（11年度以前許可債）に係るR6年度末地方債残高</t>
    <rPh sb="0" eb="3">
      <t>ゲスイドウ</t>
    </rPh>
    <rPh sb="3" eb="5">
      <t>フキュウ</t>
    </rPh>
    <rPh sb="5" eb="7">
      <t>トクベツ</t>
    </rPh>
    <rPh sb="7" eb="9">
      <t>タイサク</t>
    </rPh>
    <rPh sb="9" eb="11">
      <t>ジギョウ</t>
    </rPh>
    <rPh sb="13" eb="15">
      <t>ネンド</t>
    </rPh>
    <rPh sb="15" eb="17">
      <t>イコウ</t>
    </rPh>
    <rPh sb="17" eb="18">
      <t>ブン</t>
    </rPh>
    <rPh sb="20" eb="21">
      <t>カカ</t>
    </rPh>
    <rPh sb="22" eb="25">
      <t>チホウサイ</t>
    </rPh>
    <rPh sb="28" eb="30">
      <t>ネンド</t>
    </rPh>
    <rPh sb="30" eb="32">
      <t>イゼン</t>
    </rPh>
    <rPh sb="32" eb="34">
      <t>キョカ</t>
    </rPh>
    <rPh sb="34" eb="35">
      <t>サイ</t>
    </rPh>
    <rPh sb="37" eb="38">
      <t>カカ</t>
    </rPh>
    <rPh sb="41" eb="44">
      <t>ネンドマツ</t>
    </rPh>
    <rPh sb="44" eb="47">
      <t>チホウサイ</t>
    </rPh>
    <rPh sb="47" eb="49">
      <t>ザンダカ</t>
    </rPh>
    <phoneticPr fontId="5"/>
  </si>
  <si>
    <t>下水道事業債特例措置分（11年度以前許可債）に係るR6年度末地方債残高</t>
    <rPh sb="0" eb="3">
      <t>ゲスイドウ</t>
    </rPh>
    <rPh sb="3" eb="6">
      <t>ジギョウサイ</t>
    </rPh>
    <rPh sb="6" eb="8">
      <t>トクレイ</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</si>
  <si>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下水道事業債臨時措置分（11年度以前許可債）に係るR6年度末地方債残高</t>
    <rPh sb="0" eb="3">
      <t>ゲスイドウ</t>
    </rPh>
    <rPh sb="3" eb="6">
      <t>ジギョウサイ</t>
    </rPh>
    <rPh sb="6" eb="8">
      <t>リンジ</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</si>
  <si>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(ﾔ)+(ﾕ)+(ﾘ)+(ﾙ)+(ﾜ)+(ｦ)+(ｱｲ)+(ｱｳ)+(ｱｶ)+(ｱｷ)</t>
    <phoneticPr fontId="5"/>
  </si>
  <si>
    <t>(ﾖ)+(ﾗ)+(ﾚ)+(ﾛ)+(ﾝ)+(ｱｱ)+(ｱｴ)+(ｱｵ)+(ｱｸ)+(ｱｹ)</t>
    <phoneticPr fontId="5"/>
  </si>
  <si>
    <t>(ｱｻ)欄の額</t>
    <phoneticPr fontId="5"/>
  </si>
  <si>
    <t>(ｱｼ)欄の額</t>
    <phoneticPr fontId="5"/>
  </si>
  <si>
    <t>(ｱｽ)欄の額</t>
    <phoneticPr fontId="5"/>
  </si>
  <si>
    <t>(ｽ)欄の額</t>
    <phoneticPr fontId="5"/>
  </si>
  <si>
    <t>(ｾ)欄の額</t>
    <phoneticPr fontId="5"/>
  </si>
  <si>
    <t>１　下水道事業債特別措置分　令和６年度分に係る乗数εの算出</t>
    <rPh sb="2" eb="5">
      <t>ゲスイドウ</t>
    </rPh>
    <rPh sb="5" eb="8">
      <t>ジギョウサイ</t>
    </rPh>
    <rPh sb="8" eb="10">
      <t>トクベツ</t>
    </rPh>
    <rPh sb="10" eb="12">
      <t>ソチ</t>
    </rPh>
    <rPh sb="12" eb="13">
      <t>ブン</t>
    </rPh>
    <rPh sb="14" eb="16">
      <t>レイワ</t>
    </rPh>
    <rPh sb="17" eb="20">
      <t>ネンドブン</t>
    </rPh>
    <rPh sb="21" eb="22">
      <t>カカ</t>
    </rPh>
    <rPh sb="23" eb="25">
      <t>ジョウスウ</t>
    </rPh>
    <rPh sb="27" eb="29">
      <t>サンシュツ</t>
    </rPh>
    <phoneticPr fontId="3"/>
  </si>
  <si>
    <t>令和６年度算出資料</t>
    <rPh sb="0" eb="2">
      <t>レイワ</t>
    </rPh>
    <rPh sb="3" eb="5">
      <t>ネンド</t>
    </rPh>
    <rPh sb="5" eb="7">
      <t>サンシュツ</t>
    </rPh>
    <rPh sb="7" eb="9">
      <t>シリョウ</t>
    </rPh>
    <phoneticPr fontId="3"/>
  </si>
  <si>
    <t>P49（9）ζ</t>
    <phoneticPr fontId="3"/>
  </si>
  <si>
    <t>P49（12）</t>
    <phoneticPr fontId="3"/>
  </si>
  <si>
    <t>２　令和７年度算定に用いる公共下水道処理区域内人口密度</t>
    <rPh sb="2" eb="4">
      <t>レイワ</t>
    </rPh>
    <rPh sb="5" eb="7">
      <t>ネンド</t>
    </rPh>
    <rPh sb="7" eb="9">
      <t>サンテイ</t>
    </rPh>
    <rPh sb="10" eb="11">
      <t>モチ</t>
    </rPh>
    <rPh sb="13" eb="15">
      <t>コウキョウ</t>
    </rPh>
    <rPh sb="15" eb="18">
      <t>ゲスイドウ</t>
    </rPh>
    <rPh sb="18" eb="20">
      <t>ショリ</t>
    </rPh>
    <rPh sb="20" eb="23">
      <t>クイキナイ</t>
    </rPh>
    <rPh sb="23" eb="25">
      <t>ジンコウ</t>
    </rPh>
    <rPh sb="25" eb="27">
      <t>ミツド</t>
    </rPh>
    <phoneticPr fontId="3"/>
  </si>
  <si>
    <t>　　　○令和５年度地方公営企業決算状況調査の数値を記入すること。</t>
    <rPh sb="4" eb="6">
      <t>レイワ</t>
    </rPh>
    <rPh sb="7" eb="9">
      <t>ネンド</t>
    </rPh>
    <rPh sb="9" eb="11">
      <t>チホウ</t>
    </rPh>
    <rPh sb="11" eb="13">
      <t>コウエイ</t>
    </rPh>
    <rPh sb="13" eb="15">
      <t>キギョウ</t>
    </rPh>
    <rPh sb="15" eb="17">
      <t>ケッサン</t>
    </rPh>
    <rPh sb="17" eb="19">
      <t>ジョウキョウ</t>
    </rPh>
    <rPh sb="19" eb="21">
      <t>チョウサ</t>
    </rPh>
    <rPh sb="22" eb="24">
      <t>スウチ</t>
    </rPh>
    <rPh sb="25" eb="27">
      <t>キニュウ</t>
    </rPh>
    <phoneticPr fontId="3"/>
  </si>
  <si>
    <t>３　令和７年度算定に用いる合流管比率</t>
    <rPh sb="2" eb="4">
      <t>レイワ</t>
    </rPh>
    <rPh sb="5" eb="7">
      <t>ネンド</t>
    </rPh>
    <rPh sb="7" eb="9">
      <t>サンテイ</t>
    </rPh>
    <rPh sb="10" eb="11">
      <t>モチ</t>
    </rPh>
    <rPh sb="13" eb="15">
      <t>ゴウリュウ</t>
    </rPh>
    <rPh sb="15" eb="16">
      <t>クダ</t>
    </rPh>
    <rPh sb="16" eb="18">
      <t>ヒリツ</t>
    </rPh>
    <phoneticPr fontId="3"/>
  </si>
  <si>
    <t>(ｱ)～(ｱﾘ)</t>
    <phoneticPr fontId="5"/>
  </si>
  <si>
    <t>(ｳ)欄の額</t>
    <rPh sb="3" eb="4">
      <t>ラン</t>
    </rPh>
    <rPh sb="5" eb="6">
      <t>ガク</t>
    </rPh>
    <phoneticPr fontId="5"/>
  </si>
  <si>
    <t>清掃事業に係る地方債(11年度以前許可債)に係るR6年度末地方債残高（５０％分）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</si>
  <si>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清掃事業に係る地方債(11年度以前許可債)に係るR6年度末地方債残高（２０％分）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</si>
  <si>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清掃事業に係る地方債(11年度以前許可債)に係るR6年度末地方債残高（５７％分）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</si>
  <si>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清掃事業に係る地方債(11年度以前許可債)に係るR6年度末地方債残高（４０％分）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</si>
  <si>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清掃事業に係る地方債(11年度以前許可債)に係るR6年度末地方債残高（７０％分）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</si>
  <si>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(ｱ)～(ｱﾎ)</t>
    <phoneticPr fontId="3"/>
  </si>
  <si>
    <t>都市基盤整備公団等の立替施行に係る立替金に係るR7年度上期の初日における未償還元金</t>
    <rPh sb="0" eb="2">
      <t>トシ</t>
    </rPh>
    <rPh sb="2" eb="4">
      <t>キバン</t>
    </rPh>
    <rPh sb="4" eb="6">
      <t>セイビ</t>
    </rPh>
    <rPh sb="6" eb="8">
      <t>コウダン</t>
    </rPh>
    <rPh sb="8" eb="9">
      <t>トウ</t>
    </rPh>
    <rPh sb="10" eb="12">
      <t>タテカエ</t>
    </rPh>
    <rPh sb="12" eb="14">
      <t>セコウ</t>
    </rPh>
    <rPh sb="15" eb="16">
      <t>カカ</t>
    </rPh>
    <rPh sb="17" eb="20">
      <t>タテカエキン</t>
    </rPh>
    <rPh sb="21" eb="22">
      <t>カカ</t>
    </rPh>
    <rPh sb="25" eb="27">
      <t>ネンド</t>
    </rPh>
    <rPh sb="27" eb="29">
      <t>カミキ</t>
    </rPh>
    <rPh sb="30" eb="32">
      <t>ショニチ</t>
    </rPh>
    <rPh sb="36" eb="39">
      <t>ミショウカン</t>
    </rPh>
    <rPh sb="39" eb="41">
      <t>ガンキン</t>
    </rPh>
    <phoneticPr fontId="5"/>
  </si>
  <si>
    <r>
      <t>防災対策事業債(公共施設等耐震化事業分</t>
    </r>
    <r>
      <rPr>
        <sz val="11"/>
        <rFont val="ＭＳ Ｐゴシック"/>
        <family val="3"/>
        <charset val="128"/>
      </rPr>
      <t>)</t>
    </r>
    <rPh sb="0" eb="2">
      <t>ボウサイ</t>
    </rPh>
    <rPh sb="2" eb="4">
      <t>タイサク</t>
    </rPh>
    <rPh sb="4" eb="7">
      <t>ジギョウサイ</t>
    </rPh>
    <rPh sb="8" eb="10">
      <t>コウキョウ</t>
    </rPh>
    <rPh sb="10" eb="12">
      <t>シセツ</t>
    </rPh>
    <rPh sb="12" eb="13">
      <t>トウ</t>
    </rPh>
    <rPh sb="13" eb="16">
      <t>タイシンカ</t>
    </rPh>
    <rPh sb="16" eb="19">
      <t>ジギョウブン</t>
    </rPh>
    <phoneticPr fontId="5"/>
  </si>
  <si>
    <r>
      <t>防災対策事業債(旧緊急防災基盤整備事業(継続事業分)</t>
    </r>
    <r>
      <rPr>
        <sz val="11"/>
        <rFont val="ＭＳ Ｐゴシック"/>
        <family val="3"/>
        <charset val="128"/>
      </rPr>
      <t>)</t>
    </r>
    <rPh sb="0" eb="2">
      <t>ボウサイ</t>
    </rPh>
    <rPh sb="2" eb="4">
      <t>タイサク</t>
    </rPh>
    <rPh sb="4" eb="7">
      <t>ジギョウサイ</t>
    </rPh>
    <rPh sb="8" eb="9">
      <t>キュウ</t>
    </rPh>
    <rPh sb="9" eb="11">
      <t>キンキュウ</t>
    </rPh>
    <rPh sb="11" eb="13">
      <t>ボウサイ</t>
    </rPh>
    <rPh sb="13" eb="15">
      <t>キバン</t>
    </rPh>
    <rPh sb="15" eb="17">
      <t>セイビ</t>
    </rPh>
    <rPh sb="17" eb="19">
      <t>ジギョウ</t>
    </rPh>
    <rPh sb="20" eb="22">
      <t>ケイゾク</t>
    </rPh>
    <rPh sb="22" eb="25">
      <t>ジギョウブン</t>
    </rPh>
    <phoneticPr fontId="5"/>
  </si>
  <si>
    <t>空港整備事業に係る地方債(11年度以前許可債)に係るR6年度末地方債残高</t>
    <rPh sb="0" eb="2">
      <t>クウコウ</t>
    </rPh>
    <rPh sb="2" eb="4">
      <t>セイビ</t>
    </rPh>
    <rPh sb="4" eb="6">
      <t>ジギョウ</t>
    </rPh>
    <rPh sb="7" eb="8">
      <t>カカ</t>
    </rPh>
    <rPh sb="9" eb="12">
      <t>チホウサイ</t>
    </rPh>
    <rPh sb="24" eb="25">
      <t>カカ</t>
    </rPh>
    <rPh sb="28" eb="31">
      <t>ネンドマツ</t>
    </rPh>
    <rPh sb="31" eb="34">
      <t>チホウサイ</t>
    </rPh>
    <rPh sb="34" eb="36">
      <t>ザンダカ</t>
    </rPh>
    <phoneticPr fontId="5"/>
  </si>
  <si>
    <t>　２　令和７年度算入分については、交付税措置対象額として総務省自治行政局地域振興室に認められた額を</t>
    <rPh sb="3" eb="5">
      <t>レイワ</t>
    </rPh>
    <rPh sb="6" eb="8">
      <t>ネンド</t>
    </rPh>
    <rPh sb="8" eb="10">
      <t>サンニュウ</t>
    </rPh>
    <rPh sb="10" eb="11">
      <t>ブン</t>
    </rPh>
    <rPh sb="17" eb="20">
      <t>コウフゼイ</t>
    </rPh>
    <rPh sb="20" eb="22">
      <t>ソチ</t>
    </rPh>
    <rPh sb="22" eb="25">
      <t>タイショウガク</t>
    </rPh>
    <rPh sb="28" eb="31">
      <t>ソウムショウ</t>
    </rPh>
    <rPh sb="31" eb="33">
      <t>ジチ</t>
    </rPh>
    <rPh sb="33" eb="35">
      <t>ギョウセイ</t>
    </rPh>
    <rPh sb="35" eb="36">
      <t>キョク</t>
    </rPh>
    <rPh sb="36" eb="38">
      <t>チイキ</t>
    </rPh>
    <rPh sb="38" eb="41">
      <t>シンコウシツ</t>
    </rPh>
    <rPh sb="42" eb="43">
      <t>ミト</t>
    </rPh>
    <phoneticPr fontId="5"/>
  </si>
  <si>
    <t>熊本地震にかかる平成28年度同意等分、能登半島地震にかかる令和５年度及び令和６年度同意等分及び能登半島豪雨（※注３）にかかる令和６年度分歳入欠かん債においては、財政力係数に算入率を乗じた結果（小数点第３位未満四捨五入）が0.75を下回る場合は、財政力係数に1.000、算入率に0.75を手入力する。</t>
    <phoneticPr fontId="3"/>
  </si>
  <si>
    <t>災害対策債に係るR6年度末
地方債残高</t>
    <rPh sb="0" eb="2">
      <t>サイガイ</t>
    </rPh>
    <rPh sb="2" eb="4">
      <t>タイサク</t>
    </rPh>
    <rPh sb="4" eb="5">
      <t>サイ</t>
    </rPh>
    <rPh sb="6" eb="7">
      <t>カカ</t>
    </rPh>
    <rPh sb="10" eb="11">
      <t>ネン</t>
    </rPh>
    <rPh sb="11" eb="12">
      <t>ド</t>
    </rPh>
    <rPh sb="12" eb="13">
      <t>マツ</t>
    </rPh>
    <rPh sb="14" eb="17">
      <t>チホウサイ</t>
    </rPh>
    <rPh sb="17" eb="19">
      <t>ザンダカ</t>
    </rPh>
    <phoneticPr fontId="3"/>
  </si>
  <si>
    <t>災害対策債のうち、平成28年熊本地震、平成30年７月豪雨、令和元年台風第15号、令和元年第19号、令和２年７月豪雨、令和６年能登半島地震及び令和６年能登半島豪雨による災害に係る災害廃棄物処理対策、平成28年熊本地震及び平成30年７月豪雨、令和６年能登半島地震及び令和６年能登半島豪雨による災害に係る中小企業等グループ施設等復旧整備対策並びに令和２年７月豪雨による災害に係るなりわい再建支援事業に係る災害対策債のみ。</t>
    <rPh sb="0" eb="2">
      <t>サイガイ</t>
    </rPh>
    <rPh sb="2" eb="4">
      <t>タイサク</t>
    </rPh>
    <rPh sb="4" eb="5">
      <t>サイ</t>
    </rPh>
    <rPh sb="68" eb="69">
      <t>オヨ</t>
    </rPh>
    <rPh sb="129" eb="130">
      <t>オヨ</t>
    </rPh>
    <phoneticPr fontId="2"/>
  </si>
  <si>
    <r>
      <t>R</t>
    </r>
    <r>
      <rPr>
        <sz val="11"/>
        <rFont val="ＭＳ Ｐゴシック"/>
        <family val="3"/>
        <charset val="128"/>
      </rPr>
      <t>6年度末</t>
    </r>
    <rPh sb="2" eb="5">
      <t>ネンドマツ</t>
    </rPh>
    <phoneticPr fontId="3"/>
  </si>
  <si>
    <t>令和７年度元利償還金</t>
    <rPh sb="0" eb="2">
      <t>レイワ</t>
    </rPh>
    <rPh sb="3" eb="5">
      <t>ネンド</t>
    </rPh>
    <rPh sb="5" eb="7">
      <t>ガンリ</t>
    </rPh>
    <rPh sb="7" eb="10">
      <t>ショウカンキン</t>
    </rPh>
    <phoneticPr fontId="3"/>
  </si>
  <si>
    <r>
      <t>補正予算債償還費（11</t>
    </r>
    <r>
      <rPr>
        <sz val="11"/>
        <rFont val="ＭＳ Ｐゴシック"/>
        <family val="3"/>
        <charset val="128"/>
      </rPr>
      <t>年度以降同意等債</t>
    </r>
    <r>
      <rPr>
        <sz val="11"/>
        <rFont val="ＭＳ ゴシック"/>
        <family val="3"/>
        <charset val="128"/>
      </rPr>
      <t>に係るもの）つづき</t>
    </r>
    <rPh sb="0" eb="2">
      <t>ホセイ</t>
    </rPh>
    <rPh sb="2" eb="4">
      <t>ヨサン</t>
    </rPh>
    <rPh sb="4" eb="5">
      <t>サイ</t>
    </rPh>
    <rPh sb="5" eb="8">
      <t>ショウカンヒ</t>
    </rPh>
    <rPh sb="11" eb="15">
      <t>ネンドイコウ</t>
    </rPh>
    <rPh sb="15" eb="18">
      <t>ドウイナド</t>
    </rPh>
    <rPh sb="18" eb="19">
      <t>サイ</t>
    </rPh>
    <rPh sb="20" eb="21">
      <t>カカ</t>
    </rPh>
    <phoneticPr fontId="5"/>
  </si>
  <si>
    <t>(ｱ)～(ｲｼ)</t>
    <phoneticPr fontId="5"/>
  </si>
  <si>
    <t>(ｱ)～(ｱｱ)</t>
    <phoneticPr fontId="5"/>
  </si>
  <si>
    <t>(ｱ)～(ｲﾌ)</t>
    <phoneticPr fontId="5"/>
  </si>
  <si>
    <t>(ｱ)～(ﾎ)</t>
    <phoneticPr fontId="5"/>
  </si>
  <si>
    <t>辺地対策事業債に係るR6年度末地方債残高</t>
    <rPh sb="0" eb="2">
      <t>ヘンチ</t>
    </rPh>
    <rPh sb="2" eb="4">
      <t>タイサク</t>
    </rPh>
    <rPh sb="4" eb="7">
      <t>ジギョウサイ</t>
    </rPh>
    <rPh sb="8" eb="9">
      <t>カカ</t>
    </rPh>
    <rPh sb="15" eb="18">
      <t>チホウサイ</t>
    </rPh>
    <rPh sb="18" eb="20">
      <t>ザンダカ</t>
    </rPh>
    <phoneticPr fontId="5"/>
  </si>
  <si>
    <t>地域改善対策特定事業債に係るR6年度末地方債残高</t>
    <rPh sb="0" eb="2">
      <t>チイキ</t>
    </rPh>
    <rPh sb="2" eb="4">
      <t>カイゼン</t>
    </rPh>
    <rPh sb="4" eb="6">
      <t>タイサク</t>
    </rPh>
    <rPh sb="6" eb="8">
      <t>トクテイ</t>
    </rPh>
    <rPh sb="8" eb="11">
      <t>ジギョウサイ</t>
    </rPh>
    <rPh sb="12" eb="13">
      <t>カカ</t>
    </rPh>
    <rPh sb="19" eb="22">
      <t>チホウサイ</t>
    </rPh>
    <rPh sb="22" eb="24">
      <t>ザンダカ</t>
    </rPh>
    <phoneticPr fontId="5"/>
  </si>
  <si>
    <t>過疎対策事業債に係るR6年度末地方債残高</t>
    <rPh sb="0" eb="2">
      <t>カソ</t>
    </rPh>
    <rPh sb="2" eb="4">
      <t>タイサク</t>
    </rPh>
    <rPh sb="4" eb="7">
      <t>ジギョウサイ</t>
    </rPh>
    <rPh sb="8" eb="9">
      <t>カカ</t>
    </rPh>
    <rPh sb="15" eb="18">
      <t>チホウサイ</t>
    </rPh>
    <rPh sb="18" eb="20">
      <t>ザンダカ</t>
    </rPh>
    <phoneticPr fontId="5"/>
  </si>
  <si>
    <t>公害防止事業債に係るR6年度末地方債残高</t>
    <rPh sb="0" eb="2">
      <t>コウガイ</t>
    </rPh>
    <rPh sb="2" eb="4">
      <t>ボウシ</t>
    </rPh>
    <rPh sb="4" eb="7">
      <t>ジギョウサイ</t>
    </rPh>
    <rPh sb="8" eb="9">
      <t>カカ</t>
    </rPh>
    <rPh sb="15" eb="18">
      <t>チホウサイ</t>
    </rPh>
    <rPh sb="18" eb="20">
      <t>ザンダカ</t>
    </rPh>
    <phoneticPr fontId="5"/>
  </si>
  <si>
    <t>石油コンビナート等債に係るR6年度末地方債残高</t>
    <rPh sb="0" eb="2">
      <t>セキユ</t>
    </rPh>
    <rPh sb="8" eb="9">
      <t>ナド</t>
    </rPh>
    <rPh sb="9" eb="10">
      <t>サイ</t>
    </rPh>
    <rPh sb="11" eb="12">
      <t>カカ</t>
    </rPh>
    <rPh sb="18" eb="21">
      <t>チホウサイ</t>
    </rPh>
    <rPh sb="21" eb="23">
      <t>ザンダカ</t>
    </rPh>
    <phoneticPr fontId="5"/>
  </si>
  <si>
    <t>地震対策緊急整備事業債に係るR6年度末地方債残高</t>
    <rPh sb="0" eb="2">
      <t>ジシン</t>
    </rPh>
    <rPh sb="2" eb="4">
      <t>タイサク</t>
    </rPh>
    <rPh sb="4" eb="6">
      <t>キンキュウ</t>
    </rPh>
    <rPh sb="6" eb="8">
      <t>セイビ</t>
    </rPh>
    <rPh sb="8" eb="10">
      <t>ジギョウ</t>
    </rPh>
    <rPh sb="10" eb="11">
      <t>サイ</t>
    </rPh>
    <rPh sb="12" eb="13">
      <t>カカ</t>
    </rPh>
    <rPh sb="19" eb="22">
      <t>チホウサイ</t>
    </rPh>
    <rPh sb="22" eb="24">
      <t>ザンダカ</t>
    </rPh>
    <phoneticPr fontId="5"/>
  </si>
  <si>
    <t>合併特例債に係るR6年度末地方債残高</t>
    <rPh sb="0" eb="2">
      <t>ガッペイ</t>
    </rPh>
    <rPh sb="2" eb="4">
      <t>トクレイ</t>
    </rPh>
    <rPh sb="4" eb="5">
      <t>サイ</t>
    </rPh>
    <rPh sb="6" eb="7">
      <t>カカ</t>
    </rPh>
    <rPh sb="13" eb="16">
      <t>チホウサイ</t>
    </rPh>
    <rPh sb="16" eb="18">
      <t>ザンダカ</t>
    </rPh>
    <phoneticPr fontId="5"/>
  </si>
  <si>
    <t>原子力発電施設立地地域振興債に係るR6年度末地方債残高</t>
    <rPh sb="0" eb="3">
      <t>ゲンシリョク</t>
    </rPh>
    <rPh sb="3" eb="5">
      <t>ハツデン</t>
    </rPh>
    <rPh sb="5" eb="7">
      <t>シセツ</t>
    </rPh>
    <rPh sb="7" eb="9">
      <t>リッチ</t>
    </rPh>
    <rPh sb="9" eb="11">
      <t>チイキ</t>
    </rPh>
    <rPh sb="11" eb="13">
      <t>シンコウ</t>
    </rPh>
    <rPh sb="13" eb="14">
      <t>サイ</t>
    </rPh>
    <rPh sb="15" eb="16">
      <t>カカ</t>
    </rPh>
    <rPh sb="22" eb="25">
      <t>チホウサイ</t>
    </rPh>
    <rPh sb="25" eb="27">
      <t>ザンダカ</t>
    </rPh>
    <phoneticPr fontId="5"/>
  </si>
  <si>
    <r>
      <t>28年度同意等に係る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</si>
  <si>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r>
      <t>29年度同意等に係る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</si>
  <si>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r>
      <t>30年度同意等に係る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4" eb="15">
      <t>マツ</t>
    </rPh>
    <rPh sb="15" eb="18">
      <t>チホウサイ</t>
    </rPh>
    <rPh sb="18" eb="20">
      <t>ザンダカ</t>
    </rPh>
    <phoneticPr fontId="5"/>
  </si>
  <si>
    <r>
      <t>R元年度同意等に係る</t>
    </r>
    <r>
      <rPr>
        <sz val="8"/>
        <color rgb="FFFF0000"/>
        <rFont val="ＭＳ ゴシック"/>
        <family val="3"/>
        <charset val="128"/>
      </rPr>
      <t>R6</t>
    </r>
    <r>
      <rPr>
        <sz val="8"/>
        <rFont val="ＭＳ ゴシック"/>
        <family val="3"/>
        <charset val="128"/>
      </rPr>
      <t>年度末地方債残高</t>
    </r>
    <rPh sb="1" eb="2">
      <t>モト</t>
    </rPh>
    <rPh sb="2" eb="4">
      <t>ネンド</t>
    </rPh>
    <rPh sb="4" eb="6">
      <t>ドウイ</t>
    </rPh>
    <rPh sb="6" eb="7">
      <t>トウ</t>
    </rPh>
    <rPh sb="8" eb="9">
      <t>カカ</t>
    </rPh>
    <rPh sb="12" eb="14">
      <t>ネンド</t>
    </rPh>
    <rPh sb="14" eb="15">
      <t>マツ</t>
    </rPh>
    <rPh sb="15" eb="18">
      <t>チホウサイ</t>
    </rPh>
    <rPh sb="18" eb="20">
      <t>ザンダカ</t>
    </rPh>
    <phoneticPr fontId="5"/>
  </si>
  <si>
    <r>
      <t>R2年度同意等に係る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</si>
  <si>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r>
      <t>R3年度同意等に係る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</si>
  <si>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r>
      <t>R4年度同意等に係る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</si>
  <si>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r>
      <t>R5年度同意等に係る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</si>
  <si>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t>(e)</t>
    <phoneticPr fontId="3"/>
  </si>
  <si>
    <t>(m)</t>
    <phoneticPr fontId="3"/>
  </si>
  <si>
    <t>(n)</t>
    <phoneticPr fontId="3"/>
  </si>
  <si>
    <t>(a)～(o)</t>
    <phoneticPr fontId="5"/>
  </si>
  <si>
    <t>病院事業債（災害拠点上乗せ分を含む）(13年度以前許可債)に係る令和６年度末地方債残高
（附表（C）参照）</t>
    <rPh sb="0" eb="2">
      <t>ビョウイン</t>
    </rPh>
    <rPh sb="2" eb="5">
      <t>ジギョウサイ</t>
    </rPh>
    <rPh sb="6" eb="8">
      <t>サイガイ</t>
    </rPh>
    <rPh sb="8" eb="10">
      <t>キョテン</t>
    </rPh>
    <rPh sb="10" eb="12">
      <t>ウワノ</t>
    </rPh>
    <rPh sb="13" eb="14">
      <t>ブン</t>
    </rPh>
    <rPh sb="15" eb="16">
      <t>フク</t>
    </rPh>
    <rPh sb="45" eb="47">
      <t>フヒョウ</t>
    </rPh>
    <rPh sb="50" eb="52">
      <t>サンショウ</t>
    </rPh>
    <phoneticPr fontId="5"/>
  </si>
  <si>
    <t>病院事業債（災害拠点上乗せ分を含む）(14年度許可債)に係る令和６年度末地方債残高
（附表（F）参照）</t>
    <rPh sb="0" eb="2">
      <t>ビョウイン</t>
    </rPh>
    <rPh sb="2" eb="5">
      <t>ジギョウサイ</t>
    </rPh>
    <rPh sb="6" eb="8">
      <t>サイガイ</t>
    </rPh>
    <rPh sb="8" eb="10">
      <t>キョテン</t>
    </rPh>
    <rPh sb="10" eb="12">
      <t>ウワノ</t>
    </rPh>
    <rPh sb="13" eb="14">
      <t>ブン</t>
    </rPh>
    <rPh sb="15" eb="16">
      <t>フク</t>
    </rPh>
    <rPh sb="43" eb="45">
      <t>フヒョウ</t>
    </rPh>
    <rPh sb="48" eb="50">
      <t>サンショウ</t>
    </rPh>
    <phoneticPr fontId="5"/>
  </si>
  <si>
    <t>注１　23～R6年度算入分に係る「施設整備費相当額」欄には、令和６年度普通交付税算出資料235～236頁の</t>
    <rPh sb="0" eb="1">
      <t>チュウ</t>
    </rPh>
    <rPh sb="8" eb="10">
      <t>ネンド</t>
    </rPh>
    <rPh sb="10" eb="12">
      <t>サンニュウ</t>
    </rPh>
    <rPh sb="12" eb="13">
      <t>ブン</t>
    </rPh>
    <rPh sb="14" eb="15">
      <t>カカ</t>
    </rPh>
    <rPh sb="17" eb="19">
      <t>シセツ</t>
    </rPh>
    <rPh sb="19" eb="22">
      <t>セイビヒ</t>
    </rPh>
    <rPh sb="22" eb="25">
      <t>ソウトウガク</t>
    </rPh>
    <rPh sb="26" eb="27">
      <t>ラン</t>
    </rPh>
    <rPh sb="30" eb="32">
      <t>レイワ</t>
    </rPh>
    <rPh sb="33" eb="35">
      <t>ネンド</t>
    </rPh>
    <rPh sb="35" eb="37">
      <t>フツウ</t>
    </rPh>
    <rPh sb="37" eb="40">
      <t>コウフゼイ</t>
    </rPh>
    <rPh sb="40" eb="42">
      <t>サンシュツ</t>
    </rPh>
    <rPh sb="42" eb="44">
      <t>シリョウ</t>
    </rPh>
    <rPh sb="51" eb="52">
      <t>ページ</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</si>
</sst>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quot;(&quot;General&quot;)&quot;"/>
    <numFmt numFmtId="177" formatCode="#,##0_ "/>
    <numFmt numFmtId="178" formatCode="0.000_ "/>
    <numFmt numFmtId="179" formatCode="0.00000;&quot;△ &quot;0.00000"/>
    <numFmt numFmtId="180" formatCode="0.000_);[Red]\(0.000\)"/>
    <numFmt numFmtId="181" formatCode="#,##0.000_ "/>
    <numFmt numFmtId="182" formatCode="#,##0.000;&quot;△ &quot;#,##0.000"/>
    <numFmt numFmtId="183" formatCode="0_);[Red]\(0\)"/>
    <numFmt numFmtId="184" formatCode="#,##0_);[Red]\(#,##0\)"/>
    <numFmt numFmtId="185" formatCode="#,##0.0_ "/>
    <numFmt numFmtId="186" formatCode="0.000"/>
    <numFmt numFmtId="187" formatCode="0.00_ "/>
    <numFmt numFmtId="188" formatCode="0.0000;&quot;△ &quot;0.0000"/>
    <numFmt numFmtId="189" formatCode="0_ "/>
    <numFmt numFmtId="190" formatCode="0.00_);[Red]\(0.00\)"/>
    <numFmt numFmtId="191" formatCode="0.0000_ "/>
    <numFmt numFmtId="192" formatCode="#,##0;&quot;△ &quot;#,##0"/>
    <numFmt numFmtId="193" formatCode="0.0000"/>
    <numFmt numFmtId="194" formatCode="#,##0.00000_ "/>
    <numFmt numFmtId="195" formatCode="#,##0.00_ "/>
    <numFmt numFmtId="196" formatCode="0.00;&quot;△ &quot;0.00"/>
    <numFmt numFmtId="197" formatCode="0.0_ "/>
    <numFmt numFmtId="198" formatCode="#,##0.000_);[Red]\(#,##0.000\)"/>
    <numFmt numFmtId="199" formatCode="#,##0.0;&quot;△ &quot;#,##0.0"/>
  </numFmts>
  <fonts count="45"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6"/>
      <name val="ＭＳ ゴシック"/>
      <family val="3"/>
      <charset val="128"/>
    </font>
    <font>
      <sz val="12"/>
      <name val="ＭＳ ゴシック"/>
      <family val="3"/>
      <charset val="128"/>
    </font>
    <font>
      <sz val="9"/>
      <name val="ＭＳ ゴシック"/>
      <family val="3"/>
      <charset val="128"/>
    </font>
    <font>
      <sz val="12"/>
      <name val="Arial"/>
      <family val="2"/>
    </font>
    <font>
      <sz val="12"/>
      <name val="ＭＳ Ｐゴシック"/>
      <family val="3"/>
      <charset val="128"/>
    </font>
    <font>
      <sz val="6.9"/>
      <name val="ＭＳ ゴシック"/>
      <family val="3"/>
      <charset val="128"/>
    </font>
    <font>
      <sz val="8"/>
      <name val="ＭＳ ゴシック"/>
      <family val="3"/>
      <charset val="128"/>
    </font>
    <font>
      <sz val="10"/>
      <name val="ＭＳ ゴシック"/>
      <family val="3"/>
      <charset val="128"/>
    </font>
    <font>
      <u/>
      <sz val="11"/>
      <name val="ＭＳ Ｐゴシック"/>
      <family val="3"/>
      <charset val="128"/>
    </font>
    <font>
      <sz val="6"/>
      <name val="Arial"/>
      <family val="2"/>
    </font>
    <font>
      <sz val="10"/>
      <name val="ＭＳ Ｐゴシック"/>
      <family val="3"/>
      <charset val="128"/>
    </font>
    <font>
      <sz val="6"/>
      <name val="ＭＳ Ｐゴシック"/>
      <family val="2"/>
      <charset val="128"/>
      <scheme val="minor"/>
    </font>
    <font>
      <sz val="9"/>
      <name val="ＭＳ Ｐゴシック"/>
      <family val="3"/>
      <charset val="128"/>
    </font>
    <font>
      <sz val="14"/>
      <name val="ＭＳ Ｐゴシック"/>
      <family val="3"/>
      <charset val="128"/>
    </font>
    <font>
      <sz val="11"/>
      <color theme="1"/>
      <name val="ＭＳ Ｐゴシック"/>
      <family val="3"/>
      <charset val="128"/>
      <scheme val="minor"/>
    </font>
    <font>
      <u val="double"/>
      <sz val="20"/>
      <name val="ＭＳ ゴシック"/>
      <family val="3"/>
      <charset val="128"/>
    </font>
    <font>
      <u/>
      <sz val="11"/>
      <name val="ＭＳ ゴシック"/>
      <family val="3"/>
      <charset val="128"/>
    </font>
    <font>
      <sz val="9"/>
      <name val="ＭＳ 明朝"/>
      <family val="1"/>
      <charset val="128"/>
    </font>
    <font>
      <sz val="10"/>
      <name val="ＭＳ 明朝"/>
      <family val="1"/>
      <charset val="128"/>
    </font>
    <font>
      <sz val="11"/>
      <name val="ＭＳ 明朝"/>
      <family val="1"/>
      <charset val="128"/>
    </font>
    <font>
      <sz val="14"/>
      <name val="ＭＳ 明朝"/>
      <family val="1"/>
      <charset val="128"/>
    </font>
    <font>
      <u/>
      <sz val="9"/>
      <name val="ＭＳ Ｐゴシック"/>
      <family val="3"/>
      <charset val="128"/>
    </font>
    <font>
      <sz val="12"/>
      <name val="ＭＳ 明朝"/>
      <family val="1"/>
      <charset val="128"/>
    </font>
    <font>
      <sz val="9"/>
      <color rgb="FFFF0000"/>
      <name val="ＭＳ ゴシック"/>
      <family val="3"/>
      <charset val="128"/>
    </font>
    <font>
      <sz val="11"/>
      <color rgb="FFFF0000"/>
      <name val="ＭＳ ゴシック"/>
      <family val="3"/>
      <charset val="128"/>
    </font>
    <font>
      <sz val="12"/>
      <color rgb="FFFF0000"/>
      <name val="ＭＳ ゴシック"/>
      <family val="3"/>
      <charset val="128"/>
    </font>
    <font>
      <sz val="9"/>
      <color theme="1"/>
      <name val="ＭＳ ゴシック"/>
      <family val="3"/>
      <charset val="128"/>
    </font>
    <font>
      <sz val="11"/>
      <color theme="1"/>
      <name val="ＭＳ ゴシック"/>
      <family val="3"/>
      <charset val="128"/>
    </font>
    <font>
      <sz val="12"/>
      <color theme="1"/>
      <name val="ＭＳ ゴシック"/>
      <family val="3"/>
      <charset val="128"/>
    </font>
    <font>
      <sz val="10"/>
      <color theme="1"/>
      <name val="ＭＳ ゴシック"/>
      <family val="3"/>
      <charset val="128"/>
    </font>
    <font>
      <sz val="8"/>
      <color theme="1"/>
      <name val="ＭＳ ゴシック"/>
      <family val="3"/>
      <charset val="128"/>
    </font>
    <font>
      <sz val="11"/>
      <color theme="1"/>
      <name val="ＭＳ Ｐゴシック"/>
      <family val="3"/>
      <charset val="128"/>
    </font>
    <font>
      <sz val="7.5"/>
      <name val="ＭＳ ゴシック"/>
      <family val="3"/>
      <charset val="128"/>
    </font>
    <font>
      <sz val="5.5"/>
      <name val="ＭＳ ゴシック"/>
      <family val="3"/>
      <charset val="128"/>
    </font>
    <font>
      <sz val="11"/>
      <color rgb="FF000000"/>
      <name val="ＭＳ ゴシック"/>
      <family val="3"/>
      <charset val="128"/>
    </font>
    <font>
      <sz val="11"/>
      <color rgb="FF000000"/>
      <name val="ＭＳ ゴシック"/>
      <family val="3"/>
      <charset val="128"/>
    </font>
    <font>
      <sz val="14"/>
      <color indexed="12"/>
      <name val="ＭＳ ゴシック"/>
      <family val="3"/>
      <charset val="128"/>
    </font>
    <font>
      <sz val="14"/>
      <name val="ＭＳ ゴシック"/>
      <family val="3"/>
    </font>
    <font>
      <sz val="8"/>
      <color rgb="FFFF0000"/>
      <name val="ＭＳ ゴシック"/>
      <family val="3"/>
      <charset val="128"/>
    </font>
    <font>
      <sz val="12"/>
      <name val="ＭＳ ゴシック"/>
      <family val="3"/>
    </font>
  </fonts>
  <fills count="1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27"/>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CCFFFF"/>
        <bgColor indexed="64"/>
      </patternFill>
    </fill>
    <fill>
      <patternFill patternType="solid">
        <fgColor rgb="FFDAEEF3"/>
        <bgColor indexed="64"/>
      </patternFill>
    </fill>
    <fill>
      <patternFill patternType="solid">
        <fgColor rgb="FFFFC000"/>
        <bgColor indexed="64"/>
      </patternFill>
    </fill>
    <fill>
      <patternFill patternType="solid">
        <fgColor indexed="9"/>
      </patternFill>
    </fill>
  </fills>
  <borders count="206">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diagonalUp="1">
      <left style="thin">
        <color indexed="64"/>
      </left>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right/>
      <top style="thin">
        <color indexed="64"/>
      </top>
      <bottom style="thin">
        <color indexed="64"/>
      </bottom>
      <diagonal style="thin">
        <color indexed="64"/>
      </diagonal>
    </border>
    <border>
      <left/>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8"/>
      </left>
      <right/>
      <top/>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style="medium">
        <color auto="1"/>
      </left>
      <right/>
      <top/>
      <bottom/>
      <diagonal/>
    </border>
    <border>
      <left/>
      <right style="medium">
        <color auto="1"/>
      </right>
      <top/>
      <bottom/>
      <diagonal/>
    </border>
    <border>
      <left/>
      <right style="medium">
        <color indexed="8"/>
      </right>
      <top/>
      <bottom/>
      <diagonal/>
    </border>
    <border>
      <left style="medium">
        <color indexed="8"/>
      </left>
      <right/>
      <top/>
      <bottom/>
      <diagonal/>
    </border>
    <border>
      <left style="medium">
        <color indexed="64"/>
      </left>
      <right/>
      <top/>
      <bottom/>
      <diagonal/>
    </border>
    <border>
      <left style="medium">
        <color auto="1"/>
      </left>
      <right/>
      <top/>
      <bottom style="thin">
        <color auto="1"/>
      </bottom>
      <diagonal/>
    </border>
    <border>
      <left style="thin">
        <color auto="1"/>
      </left>
      <right/>
      <top/>
      <bottom/>
      <diagonal/>
    </border>
    <border>
      <left style="thin">
        <color auto="1"/>
      </left>
      <right style="medium">
        <color indexed="64"/>
      </right>
      <top/>
      <bottom style="thin">
        <color indexed="64"/>
      </bottom>
      <diagonal/>
    </border>
    <border>
      <left style="medium">
        <color indexed="64"/>
      </left>
      <right style="thin">
        <color auto="1"/>
      </right>
      <top/>
      <bottom/>
      <diagonal/>
    </border>
    <border>
      <left style="medium">
        <color rgb="FFFF0000"/>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top style="thin">
        <color indexed="64"/>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bottom style="thin">
        <color indexed="64"/>
      </bottom>
      <diagonal/>
    </border>
    <border>
      <left style="thick">
        <color rgb="FFFF0000"/>
      </left>
      <right style="thick">
        <color rgb="FFFF0000"/>
      </right>
      <top/>
      <bottom style="thick">
        <color rgb="FFFF0000"/>
      </bottom>
      <diagonal/>
    </border>
    <border>
      <left style="thick">
        <color rgb="FFFF0000"/>
      </left>
      <right/>
      <top style="thick">
        <color rgb="FFFF0000"/>
      </top>
      <bottom/>
      <diagonal/>
    </border>
    <border>
      <left style="thin">
        <color indexed="64"/>
      </left>
      <right/>
      <top style="thick">
        <color rgb="FFFF0000"/>
      </top>
      <bottom/>
      <diagonal/>
    </border>
    <border>
      <left/>
      <right/>
      <top style="thick">
        <color rgb="FFFF0000"/>
      </top>
      <bottom/>
      <diagonal/>
    </border>
    <border>
      <left style="thick">
        <color rgb="FFFF0000"/>
      </left>
      <right/>
      <top/>
      <bottom style="thick">
        <color rgb="FFFF0000"/>
      </bottom>
      <diagonal/>
    </border>
    <border>
      <left style="thin">
        <color indexed="64"/>
      </left>
      <right/>
      <top/>
      <bottom style="thick">
        <color rgb="FFFF0000"/>
      </bottom>
      <diagonal/>
    </border>
    <border>
      <left style="thin">
        <color indexed="64"/>
      </left>
      <right style="thin">
        <color indexed="64"/>
      </right>
      <top/>
      <bottom style="thick">
        <color rgb="FFFF0000"/>
      </bottom>
      <diagonal/>
    </border>
    <border>
      <left/>
      <right/>
      <top/>
      <bottom style="thick">
        <color rgb="FFFF0000"/>
      </bottom>
      <diagonal/>
    </border>
    <border>
      <left/>
      <right style="double">
        <color auto="1"/>
      </right>
      <top/>
      <bottom style="thin">
        <color auto="1"/>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style="thick">
        <color rgb="FFFF0000"/>
      </top>
      <bottom/>
      <diagonal/>
    </border>
    <border>
      <left/>
      <right style="thick">
        <color rgb="FFFF0000"/>
      </right>
      <top style="thick">
        <color rgb="FFFF0000"/>
      </top>
      <bottom/>
      <diagonal/>
    </border>
    <border>
      <left/>
      <right style="thin">
        <color indexed="64"/>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style="thin">
        <color indexed="8"/>
      </bottom>
      <diagonal/>
    </border>
    <border>
      <left/>
      <right/>
      <top style="thick">
        <color rgb="FFFF0000"/>
      </top>
      <bottom style="thin">
        <color indexed="8"/>
      </bottom>
      <diagonal/>
    </border>
    <border>
      <left/>
      <right style="thick">
        <color rgb="FFFF0000"/>
      </right>
      <top style="thick">
        <color rgb="FFFF0000"/>
      </top>
      <bottom style="thin">
        <color indexed="8"/>
      </bottom>
      <diagonal/>
    </border>
    <border>
      <left style="thick">
        <color rgb="FFFF0000"/>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right/>
      <top style="thin">
        <color auto="1"/>
      </top>
      <bottom/>
      <diagonal/>
    </border>
    <border>
      <left/>
      <right style="thin">
        <color auto="1"/>
      </right>
      <top style="thin">
        <color auto="1"/>
      </top>
      <bottom/>
      <diagonal/>
    </border>
    <border>
      <left style="thick">
        <color rgb="FFFF0000"/>
      </left>
      <right style="thick">
        <color rgb="FFFF0000"/>
      </right>
      <top style="thin">
        <color indexed="64"/>
      </top>
      <bottom style="thin">
        <color indexed="64"/>
      </bottom>
      <diagonal/>
    </border>
    <border diagonalUp="1">
      <left style="thin">
        <color indexed="64"/>
      </left>
      <right style="thin">
        <color indexed="64"/>
      </right>
      <top/>
      <bottom style="thin">
        <color indexed="64"/>
      </bottom>
      <diagonal style="thin">
        <color indexed="64"/>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ck">
        <color rgb="FFFF0000"/>
      </left>
      <right style="thick">
        <color rgb="FFFF0000"/>
      </right>
      <top style="thin">
        <color indexed="64"/>
      </top>
      <bottom/>
      <diagonal/>
    </border>
    <border>
      <left style="medium">
        <color indexed="64"/>
      </left>
      <right style="thin">
        <color auto="1"/>
      </right>
      <top style="thin">
        <color indexed="64"/>
      </top>
      <bottom/>
      <diagonal/>
    </border>
    <border>
      <left style="thin">
        <color auto="1"/>
      </left>
      <right style="medium">
        <color indexed="64"/>
      </right>
      <top style="thin">
        <color indexed="64"/>
      </top>
      <bottom/>
      <diagonal/>
    </border>
    <border>
      <left style="medium">
        <color indexed="64"/>
      </left>
      <right/>
      <top style="thin">
        <color indexed="64"/>
      </top>
      <bottom/>
      <diagonal/>
    </border>
    <border>
      <left style="thin">
        <color theme="1"/>
      </left>
      <right/>
      <top style="thin">
        <color theme="1"/>
      </top>
      <bottom/>
      <diagonal/>
    </border>
    <border>
      <left/>
      <right style="thin">
        <color auto="1"/>
      </right>
      <top style="thin">
        <color theme="1"/>
      </top>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diagonal/>
    </border>
    <border>
      <left/>
      <right style="medium">
        <color indexed="64"/>
      </right>
      <top/>
      <bottom style="thin">
        <color indexed="64"/>
      </bottom>
      <diagonal/>
    </border>
    <border>
      <left style="thick">
        <color rgb="FFFF0000"/>
      </left>
      <right style="thick">
        <color rgb="FFFF0000"/>
      </right>
      <top style="thin">
        <color indexed="64"/>
      </top>
      <bottom style="thick">
        <color rgb="FFFF0000"/>
      </bottom>
      <diagonal/>
    </border>
    <border diagonalUp="1">
      <left/>
      <right/>
      <top style="thin">
        <color indexed="64"/>
      </top>
      <bottom/>
      <diagonal style="thin">
        <color indexed="64"/>
      </diagonal>
    </border>
    <border diagonalUp="1">
      <left/>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auto="1"/>
      </left>
      <right style="thin">
        <color auto="1"/>
      </right>
      <top/>
      <bottom style="medium">
        <color rgb="FFFF0000"/>
      </bottom>
      <diagonal/>
    </border>
    <border>
      <left style="thick">
        <color rgb="FFFF0000"/>
      </left>
      <right style="thick">
        <color rgb="FFFF0000"/>
      </right>
      <top style="thin">
        <color indexed="64"/>
      </top>
      <bottom style="thin">
        <color theme="1"/>
      </bottom>
      <diagonal/>
    </border>
    <border diagonalUp="1">
      <left/>
      <right style="thick">
        <color rgb="FFFF0000"/>
      </right>
      <top style="thin">
        <color indexed="64"/>
      </top>
      <bottom style="thin">
        <color indexed="64"/>
      </bottom>
      <diagonal style="thin">
        <color indexed="64"/>
      </diagonal>
    </border>
    <border>
      <left style="thin">
        <color auto="1"/>
      </left>
      <right style="medium">
        <color indexed="64"/>
      </right>
      <top style="hair">
        <color auto="1"/>
      </top>
      <bottom/>
      <diagonal/>
    </border>
    <border>
      <left style="thin">
        <color auto="1"/>
      </left>
      <right style="thin">
        <color auto="1"/>
      </right>
      <top style="hair">
        <color auto="1"/>
      </top>
      <bottom/>
      <diagonal/>
    </border>
    <border>
      <left/>
      <right style="medium">
        <color rgb="FFFF0000"/>
      </right>
      <top style="thin">
        <color indexed="64"/>
      </top>
      <bottom/>
      <diagonal/>
    </border>
    <border>
      <left/>
      <right style="medium">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top style="thin">
        <color indexed="64"/>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diagonal/>
    </border>
    <border>
      <left/>
      <right style="double">
        <color indexed="8"/>
      </right>
      <top style="thin">
        <color indexed="8"/>
      </top>
      <bottom/>
      <diagonal/>
    </border>
    <border>
      <left style="double">
        <color indexed="8"/>
      </left>
      <right/>
      <top style="thin">
        <color indexed="8"/>
      </top>
      <bottom style="thin">
        <color indexed="8"/>
      </bottom>
      <diagonal/>
    </border>
    <border>
      <left style="thick">
        <color rgb="FFFF0000"/>
      </left>
      <right/>
      <top style="thin">
        <color indexed="8"/>
      </top>
      <bottom style="thin">
        <color indexed="8"/>
      </bottom>
      <diagonal/>
    </border>
    <border>
      <left/>
      <right style="thick">
        <color rgb="FFFF0000"/>
      </right>
      <top style="thin">
        <color indexed="8"/>
      </top>
      <bottom style="thin">
        <color indexed="8"/>
      </bottom>
      <diagonal/>
    </border>
    <border>
      <left style="thick">
        <color rgb="FFFF0000"/>
      </left>
      <right/>
      <top style="thin">
        <color indexed="8"/>
      </top>
      <bottom/>
      <diagonal/>
    </border>
    <border>
      <left/>
      <right style="thick">
        <color rgb="FFFF0000"/>
      </right>
      <top style="thin">
        <color indexed="8"/>
      </top>
      <bottom/>
      <diagonal/>
    </border>
    <border>
      <left style="double">
        <color indexed="8"/>
      </left>
      <right/>
      <top style="thin">
        <color indexed="8"/>
      </top>
      <bottom style="thin">
        <color auto="1"/>
      </bottom>
      <diagonal/>
    </border>
    <border>
      <left/>
      <right/>
      <top style="thin">
        <color indexed="8"/>
      </top>
      <bottom style="thin">
        <color auto="1"/>
      </bottom>
      <diagonal/>
    </border>
    <border>
      <left/>
      <right style="double">
        <color indexed="8"/>
      </right>
      <top style="thin">
        <color indexed="8"/>
      </top>
      <bottom style="thin">
        <color auto="1"/>
      </bottom>
      <diagonal/>
    </border>
    <border>
      <left style="thick">
        <color rgb="FFFF0000"/>
      </left>
      <right/>
      <top style="thin">
        <color auto="1"/>
      </top>
      <bottom style="thin">
        <color auto="1"/>
      </bottom>
      <diagonal/>
    </border>
    <border>
      <left/>
      <right/>
      <top style="thin">
        <color auto="1"/>
      </top>
      <bottom style="thin">
        <color auto="1"/>
      </bottom>
      <diagonal/>
    </border>
    <border>
      <left/>
      <right style="thick">
        <color rgb="FFFF0000"/>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double">
        <color indexed="8"/>
      </left>
      <right/>
      <top style="thin">
        <color auto="1"/>
      </top>
      <bottom style="thin">
        <color auto="1"/>
      </bottom>
      <diagonal/>
    </border>
    <border>
      <left/>
      <right style="double">
        <color auto="1"/>
      </right>
      <top style="thin">
        <color auto="1"/>
      </top>
      <bottom style="thin">
        <color auto="1"/>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double">
        <color indexed="8"/>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ck">
        <color rgb="FFFF0000"/>
      </left>
      <right/>
      <top style="thin">
        <color indexed="64"/>
      </top>
      <bottom/>
      <diagonal/>
    </border>
    <border>
      <left/>
      <right style="thick">
        <color rgb="FFFF0000"/>
      </right>
      <top style="thin">
        <color indexed="64"/>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bottom/>
      <diagonal/>
    </border>
    <border>
      <left style="medium">
        <color rgb="FF000000"/>
      </left>
      <right/>
      <top/>
      <bottom style="thin">
        <color rgb="FF000000"/>
      </bottom>
      <diagonal/>
    </border>
    <border>
      <left/>
      <right style="medium">
        <color rgb="FF000000"/>
      </right>
      <top/>
      <bottom/>
      <diagonal/>
    </border>
    <border>
      <left/>
      <right style="medium">
        <color rgb="FF000000"/>
      </right>
      <top/>
      <bottom style="thin">
        <color rgb="FF000000"/>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style="thin">
        <color auto="1"/>
      </left>
      <right style="thin">
        <color auto="1"/>
      </right>
      <top style="medium">
        <color auto="1"/>
      </top>
      <bottom/>
      <diagonal/>
    </border>
    <border>
      <left style="thin">
        <color auto="1"/>
      </left>
      <right/>
      <top style="medium">
        <color auto="1"/>
      </top>
      <bottom/>
      <diagonal/>
    </border>
    <border>
      <left/>
      <right style="medium">
        <color indexed="64"/>
      </right>
      <top style="medium">
        <color indexed="64"/>
      </top>
      <bottom/>
      <diagonal/>
    </border>
    <border>
      <left style="thin">
        <color auto="1"/>
      </left>
      <right style="medium">
        <color indexed="64"/>
      </right>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thin">
        <color indexed="64"/>
      </left>
      <right style="thin">
        <color indexed="64"/>
      </right>
      <top style="thin">
        <color indexed="64"/>
      </top>
      <bottom style="thick">
        <color rgb="FFFF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ck">
        <color rgb="FFFF0000"/>
      </left>
      <right style="thick">
        <color rgb="FFFF0000"/>
      </right>
      <top style="thin">
        <color indexed="64"/>
      </top>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diagonal/>
    </border>
    <border>
      <left style="thin">
        <color auto="1"/>
      </left>
      <right style="medium">
        <color auto="1"/>
      </right>
      <top style="thin">
        <color auto="1"/>
      </top>
      <bottom/>
      <diagonal/>
    </border>
    <border>
      <left style="thick">
        <color rgb="FFFF0000"/>
      </left>
      <right style="thick">
        <color rgb="FFFF000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s>
  <cellStyleXfs count="28">
    <xf numFmtId="0" fontId="0" fillId="0" borderId="0"/>
    <xf numFmtId="38" fontId="2" fillId="0" borderId="0" applyFont="0" applyFill="0" applyBorder="0" applyAlignment="0" applyProtection="0"/>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xf numFmtId="0" fontId="2" fillId="0" borderId="0"/>
    <xf numFmtId="6" fontId="4" fillId="0" borderId="0" applyFont="0" applyFill="0" applyBorder="0" applyAlignment="0" applyProtection="0">
      <alignment vertical="center"/>
    </xf>
    <xf numFmtId="0" fontId="19" fillId="0" borderId="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0" fontId="27" fillId="12" borderId="0"/>
    <xf numFmtId="0" fontId="2" fillId="0" borderId="0"/>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cellStyleXfs>
  <cellXfs count="1514">
    <xf numFmtId="0" fontId="0" fillId="0" borderId="0" xfId="0"/>
    <xf numFmtId="0" fontId="6" fillId="0" borderId="0" xfId="4" applyFont="1">
      <alignment vertical="center"/>
    </xf>
    <xf numFmtId="0" fontId="7" fillId="0" borderId="0" xfId="4" applyFont="1">
      <alignment vertical="center"/>
    </xf>
    <xf numFmtId="0" fontId="4" fillId="0" borderId="0" xfId="4">
      <alignment vertical="center"/>
    </xf>
    <xf numFmtId="0" fontId="2" fillId="0" borderId="0" xfId="0" applyFont="1"/>
    <xf numFmtId="0" fontId="9" fillId="0" borderId="0" xfId="0" applyFont="1" applyAlignment="1">
      <alignment vertical="center"/>
    </xf>
    <xf numFmtId="177" fontId="6" fillId="0" borderId="0" xfId="4" applyNumberFormat="1" applyFont="1">
      <alignment vertical="center"/>
    </xf>
    <xf numFmtId="177" fontId="7" fillId="4" borderId="4" xfId="4" applyNumberFormat="1" applyFont="1" applyFill="1" applyBorder="1">
      <alignment vertical="center"/>
    </xf>
    <xf numFmtId="177" fontId="7" fillId="0" borderId="0" xfId="4" applyNumberFormat="1" applyFont="1">
      <alignment vertical="center"/>
    </xf>
    <xf numFmtId="0" fontId="7" fillId="0" borderId="0" xfId="4" applyFont="1" applyAlignment="1">
      <alignment horizontal="center" vertical="center"/>
    </xf>
    <xf numFmtId="0" fontId="4" fillId="0" borderId="0" xfId="4" quotePrefix="1" applyAlignment="1">
      <alignment horizontal="center" vertical="center"/>
    </xf>
    <xf numFmtId="0" fontId="6" fillId="0" borderId="0" xfId="4" quotePrefix="1" applyFont="1" applyAlignment="1">
      <alignment horizontal="center" vertical="center"/>
    </xf>
    <xf numFmtId="177" fontId="4" fillId="0" borderId="0" xfId="4" applyNumberFormat="1">
      <alignment vertical="center"/>
    </xf>
    <xf numFmtId="177" fontId="7" fillId="0" borderId="2" xfId="4" applyNumberFormat="1" applyFont="1" applyBorder="1" applyAlignment="1">
      <alignment horizontal="center" vertical="center" shrinkToFit="1"/>
    </xf>
    <xf numFmtId="0" fontId="7" fillId="0" borderId="7" xfId="4" applyFont="1" applyBorder="1" applyAlignment="1">
      <alignment horizontal="center" vertical="center"/>
    </xf>
    <xf numFmtId="178" fontId="6" fillId="0" borderId="0" xfId="4" applyNumberFormat="1" applyFont="1">
      <alignment vertical="center"/>
    </xf>
    <xf numFmtId="177" fontId="12" fillId="0" borderId="0" xfId="4" applyNumberFormat="1" applyFont="1" applyAlignment="1">
      <alignment horizontal="right" vertical="center"/>
    </xf>
    <xf numFmtId="178" fontId="7" fillId="0" borderId="0" xfId="4" applyNumberFormat="1" applyFont="1" applyAlignment="1">
      <alignment horizontal="center" vertical="center"/>
    </xf>
    <xf numFmtId="178" fontId="7" fillId="0" borderId="2" xfId="4" applyNumberFormat="1" applyFont="1" applyBorder="1" applyAlignment="1">
      <alignment horizontal="center" vertical="center"/>
    </xf>
    <xf numFmtId="178" fontId="4" fillId="0" borderId="0" xfId="4" applyNumberFormat="1">
      <alignment vertical="center"/>
    </xf>
    <xf numFmtId="178" fontId="6" fillId="0" borderId="1" xfId="4" applyNumberFormat="1" applyFont="1" applyBorder="1" applyAlignment="1">
      <alignment horizontal="center" vertical="center"/>
    </xf>
    <xf numFmtId="177" fontId="7" fillId="0" borderId="1" xfId="4" applyNumberFormat="1" applyFont="1" applyBorder="1" applyProtection="1">
      <alignment vertical="center"/>
      <protection locked="0"/>
    </xf>
    <xf numFmtId="180" fontId="6" fillId="0" borderId="0" xfId="4" applyNumberFormat="1" applyFont="1">
      <alignment vertical="center"/>
    </xf>
    <xf numFmtId="0" fontId="7" fillId="0" borderId="3" xfId="4" applyFont="1" applyBorder="1" applyAlignment="1">
      <alignment horizontal="center" vertical="center"/>
    </xf>
    <xf numFmtId="0" fontId="7" fillId="0" borderId="6" xfId="4" applyFont="1" applyBorder="1" applyAlignment="1">
      <alignment horizontal="center" vertical="center"/>
    </xf>
    <xf numFmtId="0" fontId="7" fillId="0" borderId="2" xfId="4" applyFont="1" applyBorder="1" applyAlignment="1">
      <alignment horizontal="center" vertical="center"/>
    </xf>
    <xf numFmtId="177" fontId="7" fillId="0" borderId="2" xfId="4" applyNumberFormat="1" applyFont="1" applyBorder="1" applyAlignment="1">
      <alignment horizontal="center" vertical="center"/>
    </xf>
    <xf numFmtId="177" fontId="7" fillId="3" borderId="56" xfId="4" applyNumberFormat="1" applyFont="1" applyFill="1" applyBorder="1" applyProtection="1">
      <alignment vertical="center"/>
      <protection locked="0"/>
    </xf>
    <xf numFmtId="177" fontId="7" fillId="3" borderId="85" xfId="4" applyNumberFormat="1" applyFont="1" applyFill="1" applyBorder="1" applyProtection="1">
      <alignment vertical="center"/>
      <protection locked="0"/>
    </xf>
    <xf numFmtId="177" fontId="7" fillId="0" borderId="0" xfId="4" applyNumberFormat="1" applyFont="1" applyProtection="1">
      <alignment vertical="center"/>
      <protection locked="0"/>
    </xf>
    <xf numFmtId="0" fontId="4" fillId="0" borderId="0" xfId="11" applyFont="1">
      <alignment vertical="center"/>
    </xf>
    <xf numFmtId="0" fontId="4" fillId="0" borderId="0" xfId="11" applyFont="1" applyAlignment="1">
      <alignment vertical="top" wrapText="1"/>
    </xf>
    <xf numFmtId="0" fontId="2" fillId="0" borderId="1" xfId="0" applyFont="1" applyBorder="1"/>
    <xf numFmtId="0" fontId="11" fillId="0" borderId="0" xfId="4" applyFont="1">
      <alignment vertical="center"/>
    </xf>
    <xf numFmtId="0" fontId="4" fillId="0" borderId="0" xfId="4" applyAlignment="1">
      <alignment horizontal="center" vertical="center"/>
    </xf>
    <xf numFmtId="177" fontId="4" fillId="3" borderId="52" xfId="4" applyNumberFormat="1" applyFill="1" applyBorder="1" applyProtection="1">
      <alignment vertical="center"/>
      <protection locked="0"/>
    </xf>
    <xf numFmtId="181" fontId="7" fillId="3" borderId="76" xfId="4" applyNumberFormat="1" applyFont="1" applyFill="1" applyBorder="1" applyProtection="1">
      <alignment vertical="center"/>
      <protection locked="0"/>
    </xf>
    <xf numFmtId="185" fontId="7" fillId="3" borderId="78" xfId="4" applyNumberFormat="1" applyFont="1" applyFill="1" applyBorder="1" applyProtection="1">
      <alignment vertical="center"/>
      <protection locked="0"/>
    </xf>
    <xf numFmtId="181" fontId="7" fillId="3" borderId="79" xfId="4" applyNumberFormat="1" applyFont="1" applyFill="1" applyBorder="1" applyProtection="1">
      <alignment vertical="center"/>
      <protection locked="0"/>
    </xf>
    <xf numFmtId="185" fontId="7" fillId="3" borderId="80" xfId="4" applyNumberFormat="1" applyFont="1" applyFill="1" applyBorder="1" applyProtection="1">
      <alignment vertical="center"/>
      <protection locked="0"/>
    </xf>
    <xf numFmtId="181" fontId="7" fillId="3" borderId="81" xfId="4" applyNumberFormat="1" applyFont="1" applyFill="1" applyBorder="1" applyProtection="1">
      <alignment vertical="center"/>
      <protection locked="0"/>
    </xf>
    <xf numFmtId="185" fontId="7" fillId="3" borderId="82" xfId="4" applyNumberFormat="1" applyFont="1" applyFill="1" applyBorder="1" applyProtection="1">
      <alignment vertical="center"/>
      <protection locked="0"/>
    </xf>
    <xf numFmtId="180" fontId="7" fillId="3" borderId="56" xfId="4" applyNumberFormat="1" applyFont="1" applyFill="1" applyBorder="1" applyProtection="1">
      <alignment vertical="center"/>
      <protection locked="0"/>
    </xf>
    <xf numFmtId="180" fontId="7" fillId="3" borderId="57" xfId="4" applyNumberFormat="1" applyFont="1" applyFill="1" applyBorder="1" applyProtection="1">
      <alignment vertical="center"/>
      <protection locked="0"/>
    </xf>
    <xf numFmtId="180" fontId="7" fillId="3" borderId="58" xfId="4" applyNumberFormat="1" applyFont="1" applyFill="1" applyBorder="1" applyProtection="1">
      <alignment vertical="center"/>
      <protection locked="0"/>
    </xf>
    <xf numFmtId="177" fontId="7" fillId="2" borderId="2" xfId="4" applyNumberFormat="1" applyFont="1" applyFill="1" applyBorder="1" applyProtection="1">
      <alignment vertical="center"/>
      <protection locked="0"/>
    </xf>
    <xf numFmtId="180" fontId="7" fillId="2" borderId="2" xfId="4" applyNumberFormat="1" applyFont="1" applyFill="1" applyBorder="1" applyProtection="1">
      <alignment vertical="center"/>
      <protection locked="0"/>
    </xf>
    <xf numFmtId="177" fontId="7" fillId="2" borderId="0" xfId="4" applyNumberFormat="1" applyFont="1" applyFill="1" applyProtection="1">
      <alignment vertical="center"/>
      <protection locked="0"/>
    </xf>
    <xf numFmtId="180" fontId="7" fillId="2" borderId="0" xfId="4" applyNumberFormat="1" applyFont="1" applyFill="1" applyProtection="1">
      <alignment vertical="center"/>
      <protection locked="0"/>
    </xf>
    <xf numFmtId="180" fontId="7" fillId="9" borderId="56" xfId="4" applyNumberFormat="1" applyFont="1" applyFill="1" applyBorder="1" applyProtection="1">
      <alignment vertical="center"/>
      <protection locked="0"/>
    </xf>
    <xf numFmtId="180" fontId="7" fillId="9" borderId="57" xfId="4" applyNumberFormat="1" applyFont="1" applyFill="1" applyBorder="1" applyProtection="1">
      <alignment vertical="center"/>
      <protection locked="0"/>
    </xf>
    <xf numFmtId="180" fontId="7" fillId="9" borderId="58" xfId="4" applyNumberFormat="1" applyFont="1" applyFill="1" applyBorder="1" applyProtection="1">
      <alignment vertical="center"/>
      <protection locked="0"/>
    </xf>
    <xf numFmtId="180" fontId="7" fillId="0" borderId="0" xfId="4" applyNumberFormat="1" applyFont="1" applyProtection="1">
      <alignment vertical="center"/>
      <protection locked="0"/>
    </xf>
    <xf numFmtId="0" fontId="23" fillId="0" borderId="0" xfId="4" applyFont="1" applyAlignment="1">
      <alignment horizontal="center" vertical="center"/>
    </xf>
    <xf numFmtId="38" fontId="4" fillId="3" borderId="52" xfId="1" applyFont="1" applyFill="1" applyBorder="1" applyAlignment="1" applyProtection="1">
      <alignment horizontal="left" vertical="center" wrapText="1"/>
      <protection locked="0"/>
    </xf>
    <xf numFmtId="38" fontId="4" fillId="3" borderId="52" xfId="1" applyFont="1" applyFill="1" applyBorder="1" applyAlignment="1" applyProtection="1">
      <alignment vertical="center" wrapText="1"/>
      <protection locked="0"/>
    </xf>
    <xf numFmtId="38" fontId="4" fillId="3" borderId="52" xfId="1" applyFont="1" applyFill="1" applyBorder="1" applyAlignment="1" applyProtection="1">
      <alignment horizontal="center" vertical="center"/>
      <protection locked="0"/>
    </xf>
    <xf numFmtId="177" fontId="4" fillId="3" borderId="52" xfId="4" applyNumberFormat="1" applyFill="1" applyBorder="1" applyAlignment="1" applyProtection="1">
      <alignment horizontal="left" vertical="center" wrapText="1"/>
      <protection locked="0"/>
    </xf>
    <xf numFmtId="177" fontId="4" fillId="3" borderId="52" xfId="4" applyNumberFormat="1" applyFill="1" applyBorder="1" applyAlignment="1" applyProtection="1">
      <alignment vertical="center" wrapText="1"/>
      <protection locked="0"/>
    </xf>
    <xf numFmtId="177" fontId="4" fillId="3" borderId="52" xfId="4" applyNumberFormat="1" applyFill="1" applyBorder="1" applyAlignment="1" applyProtection="1">
      <alignment horizontal="center" vertical="center"/>
      <protection locked="0"/>
    </xf>
    <xf numFmtId="38" fontId="4" fillId="3" borderId="52" xfId="1" applyFont="1" applyFill="1" applyBorder="1" applyAlignment="1" applyProtection="1">
      <alignment vertical="center"/>
      <protection locked="0"/>
    </xf>
    <xf numFmtId="0" fontId="15" fillId="0" borderId="0" xfId="0" applyFont="1" applyAlignment="1" applyProtection="1">
      <alignment vertical="center"/>
      <protection locked="0"/>
    </xf>
    <xf numFmtId="0" fontId="13" fillId="0" borderId="0" xfId="0" applyFont="1" applyAlignment="1" applyProtection="1">
      <alignment vertical="center"/>
      <protection locked="0"/>
    </xf>
    <xf numFmtId="0" fontId="7" fillId="0" borderId="84" xfId="4" applyFont="1" applyBorder="1" applyProtection="1">
      <alignment vertical="center"/>
      <protection locked="0"/>
    </xf>
    <xf numFmtId="0" fontId="7" fillId="0" borderId="90" xfId="4" applyFont="1" applyBorder="1" applyProtection="1">
      <alignment vertical="center"/>
      <protection locked="0"/>
    </xf>
    <xf numFmtId="0" fontId="7" fillId="0" borderId="91" xfId="4" applyFont="1" applyBorder="1" applyProtection="1">
      <alignment vertical="center"/>
      <protection locked="0"/>
    </xf>
    <xf numFmtId="0" fontId="7" fillId="0" borderId="0" xfId="4" applyFont="1" applyProtection="1">
      <alignment vertical="center"/>
      <protection locked="0"/>
    </xf>
    <xf numFmtId="0" fontId="7" fillId="0" borderId="3" xfId="4" applyFont="1" applyBorder="1" applyProtection="1">
      <alignment vertical="center"/>
      <protection locked="0"/>
    </xf>
    <xf numFmtId="0" fontId="7" fillId="0" borderId="0" xfId="4" applyFont="1" applyAlignment="1" applyProtection="1">
      <alignment horizontal="center" vertical="center"/>
      <protection locked="0"/>
    </xf>
    <xf numFmtId="178" fontId="7" fillId="0" borderId="119" xfId="4" applyNumberFormat="1" applyFont="1" applyBorder="1">
      <alignment vertical="center"/>
    </xf>
    <xf numFmtId="0" fontId="7" fillId="0" borderId="94" xfId="4" applyFont="1" applyBorder="1" applyAlignment="1">
      <alignment horizontal="center" vertical="center"/>
    </xf>
    <xf numFmtId="0" fontId="4" fillId="0" borderId="0" xfId="4" applyProtection="1">
      <alignment vertical="center"/>
      <protection locked="0"/>
    </xf>
    <xf numFmtId="0" fontId="7" fillId="0" borderId="91" xfId="4" applyFont="1" applyBorder="1" applyAlignment="1" applyProtection="1">
      <alignment vertical="center" shrinkToFit="1"/>
      <protection locked="0"/>
    </xf>
    <xf numFmtId="178" fontId="4" fillId="0" borderId="0" xfId="4" applyNumberFormat="1" applyProtection="1">
      <alignment vertical="center"/>
      <protection locked="0"/>
    </xf>
    <xf numFmtId="184" fontId="11" fillId="0" borderId="0" xfId="4" applyNumberFormat="1" applyFont="1" applyAlignment="1" applyProtection="1">
      <alignment horizontal="left" vertical="center"/>
      <protection locked="0"/>
    </xf>
    <xf numFmtId="184" fontId="6" fillId="0" borderId="0" xfId="4" applyNumberFormat="1" applyFont="1" applyProtection="1">
      <alignment vertical="center"/>
      <protection locked="0"/>
    </xf>
    <xf numFmtId="0" fontId="6" fillId="0" borderId="0" xfId="4" applyFont="1" applyProtection="1">
      <alignment vertical="center"/>
      <protection locked="0"/>
    </xf>
    <xf numFmtId="0" fontId="4" fillId="0" borderId="0" xfId="4" quotePrefix="1" applyAlignment="1" applyProtection="1">
      <alignment horizontal="center" vertical="center"/>
      <protection locked="0"/>
    </xf>
    <xf numFmtId="0" fontId="6" fillId="0" borderId="0" xfId="4" quotePrefix="1" applyFont="1" applyAlignment="1" applyProtection="1">
      <alignment horizontal="center" vertical="center"/>
      <protection locked="0"/>
    </xf>
    <xf numFmtId="178" fontId="6" fillId="0" borderId="0" xfId="4" applyNumberFormat="1" applyFont="1" applyProtection="1">
      <alignment vertical="center"/>
      <protection locked="0"/>
    </xf>
    <xf numFmtId="184" fontId="7" fillId="0" borderId="94" xfId="4" applyNumberFormat="1" applyFont="1" applyBorder="1" applyAlignment="1" applyProtection="1">
      <alignment horizontal="center" vertical="center"/>
      <protection locked="0"/>
    </xf>
    <xf numFmtId="178" fontId="7" fillId="0" borderId="94" xfId="4" applyNumberFormat="1" applyFont="1" applyBorder="1" applyAlignment="1" applyProtection="1">
      <alignment horizontal="center" vertical="center"/>
      <protection locked="0"/>
    </xf>
    <xf numFmtId="184" fontId="7" fillId="0" borderId="2" xfId="4" applyNumberFormat="1" applyFont="1" applyBorder="1" applyAlignment="1" applyProtection="1">
      <alignment horizontal="center" vertical="center" shrinkToFit="1"/>
      <protection locked="0"/>
    </xf>
    <xf numFmtId="178" fontId="7" fillId="0" borderId="2" xfId="4" applyNumberFormat="1" applyFont="1" applyBorder="1" applyAlignment="1" applyProtection="1">
      <alignment horizontal="center" vertical="center"/>
      <protection locked="0"/>
    </xf>
    <xf numFmtId="0" fontId="7" fillId="0" borderId="44" xfId="4" applyFont="1" applyBorder="1" applyProtection="1">
      <alignment vertical="center"/>
      <protection locked="0"/>
    </xf>
    <xf numFmtId="184" fontId="7" fillId="0" borderId="2" xfId="4" applyNumberFormat="1" applyFont="1" applyBorder="1" applyAlignment="1" applyProtection="1">
      <alignment horizontal="center" vertical="center"/>
      <protection locked="0"/>
    </xf>
    <xf numFmtId="184" fontId="7" fillId="0" borderId="0" xfId="4" applyNumberFormat="1" applyFont="1" applyProtection="1">
      <alignment vertical="center"/>
      <protection locked="0"/>
    </xf>
    <xf numFmtId="178" fontId="7" fillId="0" borderId="0" xfId="4" applyNumberFormat="1" applyFont="1" applyProtection="1">
      <alignment vertical="center"/>
      <protection locked="0"/>
    </xf>
    <xf numFmtId="0" fontId="7" fillId="0" borderId="0" xfId="4" applyFont="1" applyAlignment="1" applyProtection="1">
      <alignment vertical="center" shrinkToFit="1"/>
      <protection locked="0"/>
    </xf>
    <xf numFmtId="177" fontId="6" fillId="0" borderId="0" xfId="4" applyNumberFormat="1" applyFont="1" applyProtection="1">
      <alignment vertical="center"/>
      <protection locked="0"/>
    </xf>
    <xf numFmtId="177" fontId="4" fillId="0" borderId="0" xfId="4" applyNumberFormat="1" applyProtection="1">
      <alignment vertical="center"/>
      <protection locked="0"/>
    </xf>
    <xf numFmtId="177" fontId="11" fillId="0" borderId="0" xfId="4" applyNumberFormat="1" applyFont="1" applyAlignment="1" applyProtection="1">
      <alignment horizontal="left" vertical="center"/>
      <protection locked="0"/>
    </xf>
    <xf numFmtId="177" fontId="7" fillId="0" borderId="2" xfId="4" applyNumberFormat="1" applyFont="1" applyBorder="1" applyAlignment="1" applyProtection="1">
      <alignment horizontal="center" vertical="center" shrinkToFit="1"/>
      <protection locked="0"/>
    </xf>
    <xf numFmtId="178" fontId="7" fillId="0" borderId="0" xfId="4" applyNumberFormat="1" applyFont="1" applyAlignment="1" applyProtection="1">
      <alignment horizontal="center" vertical="center"/>
      <protection locked="0"/>
    </xf>
    <xf numFmtId="177" fontId="7" fillId="4" borderId="5" xfId="4" applyNumberFormat="1" applyFont="1" applyFill="1" applyBorder="1">
      <alignment vertical="center"/>
    </xf>
    <xf numFmtId="180" fontId="6" fillId="0" borderId="0" xfId="4" applyNumberFormat="1" applyFont="1" applyProtection="1">
      <alignment vertical="center"/>
      <protection locked="0"/>
    </xf>
    <xf numFmtId="0" fontId="4" fillId="0" borderId="0" xfId="4" applyAlignment="1" applyProtection="1">
      <alignment vertical="center" shrinkToFit="1"/>
      <protection locked="0"/>
    </xf>
    <xf numFmtId="180" fontId="4" fillId="0" borderId="0" xfId="4" applyNumberFormat="1" applyProtection="1">
      <alignment vertical="center"/>
      <protection locked="0"/>
    </xf>
    <xf numFmtId="0" fontId="7" fillId="0" borderId="3" xfId="4" applyFont="1" applyBorder="1" applyAlignment="1" applyProtection="1">
      <alignment vertical="center" shrinkToFit="1"/>
      <protection locked="0"/>
    </xf>
    <xf numFmtId="0" fontId="7" fillId="0" borderId="0" xfId="4" applyFont="1" applyAlignment="1" applyProtection="1">
      <alignment horizontal="left" vertical="center"/>
      <protection locked="0"/>
    </xf>
    <xf numFmtId="180" fontId="7" fillId="0" borderId="0" xfId="4" applyNumberFormat="1" applyFont="1" applyAlignment="1" applyProtection="1">
      <alignment horizontal="right" vertical="center"/>
      <protection locked="0"/>
    </xf>
    <xf numFmtId="0" fontId="7" fillId="0" borderId="2" xfId="4" applyFont="1" applyBorder="1" applyAlignment="1" applyProtection="1">
      <alignment horizontal="center" vertical="center" shrinkToFit="1"/>
      <protection locked="0"/>
    </xf>
    <xf numFmtId="0" fontId="7" fillId="0" borderId="93" xfId="4" applyFont="1" applyBorder="1" applyProtection="1">
      <alignment vertical="center"/>
      <protection locked="0"/>
    </xf>
    <xf numFmtId="177" fontId="7" fillId="0" borderId="84" xfId="4" applyNumberFormat="1" applyFont="1" applyBorder="1" applyProtection="1">
      <alignment vertical="center"/>
      <protection locked="0"/>
    </xf>
    <xf numFmtId="0" fontId="7" fillId="0" borderId="3" xfId="4" quotePrefix="1" applyFont="1" applyBorder="1" applyAlignment="1" applyProtection="1">
      <alignment horizontal="center" vertical="center"/>
      <protection locked="0"/>
    </xf>
    <xf numFmtId="38" fontId="6" fillId="0" borderId="0" xfId="4" applyNumberFormat="1" applyFont="1" applyProtection="1">
      <alignment vertical="center"/>
      <protection locked="0"/>
    </xf>
    <xf numFmtId="38" fontId="4" fillId="0" borderId="0" xfId="4" applyNumberFormat="1" applyProtection="1">
      <alignment vertical="center"/>
      <protection locked="0"/>
    </xf>
    <xf numFmtId="38" fontId="11" fillId="0" borderId="0" xfId="4" applyNumberFormat="1" applyFont="1" applyAlignment="1" applyProtection="1">
      <alignment horizontal="left" vertical="center"/>
      <protection locked="0"/>
    </xf>
    <xf numFmtId="38" fontId="7" fillId="0" borderId="2" xfId="4" applyNumberFormat="1" applyFont="1" applyBorder="1" applyAlignment="1" applyProtection="1">
      <alignment horizontal="center" vertical="center" shrinkToFit="1"/>
      <protection locked="0"/>
    </xf>
    <xf numFmtId="38" fontId="7" fillId="0" borderId="0" xfId="4" applyNumberFormat="1" applyFont="1" applyProtection="1">
      <alignment vertical="center"/>
      <protection locked="0"/>
    </xf>
    <xf numFmtId="0" fontId="7" fillId="0" borderId="7" xfId="4" applyFont="1" applyBorder="1" applyProtection="1">
      <alignment vertical="center"/>
      <protection locked="0"/>
    </xf>
    <xf numFmtId="177" fontId="7" fillId="0" borderId="0" xfId="4" applyNumberFormat="1" applyFont="1" applyAlignment="1" applyProtection="1">
      <alignment horizontal="right" vertical="center"/>
      <protection locked="0"/>
    </xf>
    <xf numFmtId="0" fontId="7" fillId="0" borderId="0" xfId="4" quotePrefix="1" applyFont="1" applyAlignment="1" applyProtection="1">
      <alignment horizontal="center" vertical="center"/>
      <protection locked="0"/>
    </xf>
    <xf numFmtId="181" fontId="7" fillId="0" borderId="0" xfId="4" applyNumberFormat="1" applyFont="1" applyProtection="1">
      <alignment vertical="center"/>
      <protection locked="0"/>
    </xf>
    <xf numFmtId="190" fontId="7" fillId="0" borderId="0" xfId="4" applyNumberFormat="1" applyFont="1" applyAlignment="1" applyProtection="1">
      <alignment horizontal="right" vertical="center"/>
      <protection locked="0"/>
    </xf>
    <xf numFmtId="180" fontId="7" fillId="0" borderId="94" xfId="4" applyNumberFormat="1" applyFont="1" applyBorder="1">
      <alignment vertical="center"/>
    </xf>
    <xf numFmtId="190" fontId="7" fillId="0" borderId="2" xfId="4" applyNumberFormat="1" applyFont="1" applyBorder="1" applyAlignment="1">
      <alignment horizontal="right" vertical="center"/>
    </xf>
    <xf numFmtId="38" fontId="7" fillId="4" borderId="10" xfId="4" applyNumberFormat="1" applyFont="1" applyFill="1" applyBorder="1">
      <alignment vertical="center"/>
    </xf>
    <xf numFmtId="181" fontId="7" fillId="4" borderId="6" xfId="4" applyNumberFormat="1" applyFont="1" applyFill="1" applyBorder="1">
      <alignment vertical="center"/>
    </xf>
    <xf numFmtId="38" fontId="7" fillId="4" borderId="5" xfId="4" applyNumberFormat="1" applyFont="1" applyFill="1" applyBorder="1">
      <alignment vertical="center"/>
    </xf>
    <xf numFmtId="38" fontId="7" fillId="4" borderId="94" xfId="4" applyNumberFormat="1" applyFont="1" applyFill="1" applyBorder="1">
      <alignment vertical="center"/>
    </xf>
    <xf numFmtId="38" fontId="7" fillId="4" borderId="4" xfId="4" applyNumberFormat="1" applyFont="1" applyFill="1" applyBorder="1">
      <alignment vertical="center"/>
    </xf>
    <xf numFmtId="38" fontId="7" fillId="6" borderId="94" xfId="4" applyNumberFormat="1" applyFont="1" applyFill="1" applyBorder="1">
      <alignment vertical="center"/>
    </xf>
    <xf numFmtId="38" fontId="7" fillId="6" borderId="4" xfId="4" applyNumberFormat="1" applyFont="1" applyFill="1" applyBorder="1">
      <alignment vertical="center"/>
    </xf>
    <xf numFmtId="38" fontId="7" fillId="6" borderId="10" xfId="4" applyNumberFormat="1" applyFont="1" applyFill="1" applyBorder="1">
      <alignment vertical="center"/>
    </xf>
    <xf numFmtId="181" fontId="7" fillId="6" borderId="6" xfId="4" applyNumberFormat="1" applyFont="1" applyFill="1" applyBorder="1">
      <alignment vertical="center"/>
    </xf>
    <xf numFmtId="190" fontId="7" fillId="6" borderId="2" xfId="4" applyNumberFormat="1" applyFont="1" applyFill="1" applyBorder="1" applyAlignment="1">
      <alignment horizontal="right" vertical="center"/>
    </xf>
    <xf numFmtId="177" fontId="7" fillId="0" borderId="94" xfId="4" applyNumberFormat="1" applyFont="1" applyBorder="1" applyAlignment="1" applyProtection="1">
      <alignment horizontal="center" vertical="center"/>
      <protection locked="0"/>
    </xf>
    <xf numFmtId="177" fontId="7" fillId="0" borderId="94" xfId="4" applyNumberFormat="1" applyFont="1" applyBorder="1" applyAlignment="1" applyProtection="1">
      <alignment horizontal="center" vertical="center" shrinkToFit="1"/>
      <protection locked="0"/>
    </xf>
    <xf numFmtId="177" fontId="7" fillId="0" borderId="7" xfId="4" applyNumberFormat="1" applyFont="1" applyBorder="1" applyAlignment="1" applyProtection="1">
      <alignment horizontal="center" vertical="center" shrinkToFit="1"/>
      <protection locked="0"/>
    </xf>
    <xf numFmtId="0" fontId="7" fillId="2" borderId="0" xfId="4" applyFont="1" applyFill="1" applyAlignment="1" applyProtection="1">
      <alignment horizontal="center" vertical="center"/>
      <protection locked="0"/>
    </xf>
    <xf numFmtId="180" fontId="7" fillId="0" borderId="94" xfId="4" applyNumberFormat="1" applyFont="1" applyBorder="1" applyAlignment="1" applyProtection="1">
      <alignment horizontal="center" vertical="center" shrinkToFit="1"/>
      <protection locked="0"/>
    </xf>
    <xf numFmtId="180" fontId="7" fillId="0" borderId="94" xfId="4" applyNumberFormat="1" applyFont="1" applyBorder="1" applyAlignment="1" applyProtection="1">
      <alignment horizontal="center" vertical="center"/>
      <protection locked="0"/>
    </xf>
    <xf numFmtId="38" fontId="7" fillId="0" borderId="94" xfId="4" applyNumberFormat="1" applyFont="1" applyBorder="1" applyAlignment="1" applyProtection="1">
      <alignment horizontal="center" vertical="center"/>
      <protection locked="0"/>
    </xf>
    <xf numFmtId="0" fontId="7" fillId="0" borderId="92" xfId="4" applyFont="1" applyBorder="1" applyProtection="1">
      <alignment vertical="center"/>
      <protection locked="0"/>
    </xf>
    <xf numFmtId="38" fontId="7" fillId="9" borderId="52" xfId="4" applyNumberFormat="1" applyFont="1" applyFill="1" applyBorder="1" applyProtection="1">
      <alignment vertical="center"/>
      <protection locked="0"/>
    </xf>
    <xf numFmtId="0" fontId="6" fillId="0" borderId="1" xfId="4" applyFont="1" applyBorder="1" applyAlignment="1" applyProtection="1">
      <alignment horizontal="center" vertical="center"/>
      <protection locked="0"/>
    </xf>
    <xf numFmtId="177" fontId="12" fillId="0" borderId="0" xfId="4" applyNumberFormat="1" applyFont="1" applyAlignment="1" applyProtection="1">
      <alignment horizontal="right" vertical="center"/>
      <protection locked="0"/>
    </xf>
    <xf numFmtId="0" fontId="12" fillId="0" borderId="0" xfId="4" applyFont="1" applyProtection="1">
      <alignment vertical="center"/>
      <protection locked="0"/>
    </xf>
    <xf numFmtId="176" fontId="7" fillId="0" borderId="93" xfId="4" applyNumberFormat="1" applyFont="1" applyBorder="1" applyAlignment="1" applyProtection="1">
      <alignment horizontal="center" vertical="center"/>
      <protection locked="0"/>
    </xf>
    <xf numFmtId="49" fontId="4" fillId="0" borderId="0" xfId="4" quotePrefix="1" applyNumberFormat="1" applyAlignment="1" applyProtection="1">
      <alignment horizontal="center" vertical="center"/>
      <protection locked="0"/>
    </xf>
    <xf numFmtId="176" fontId="7" fillId="0" borderId="3" xfId="4" applyNumberFormat="1" applyFont="1" applyBorder="1" applyAlignment="1" applyProtection="1">
      <alignment horizontal="center" vertical="center"/>
      <protection locked="0"/>
    </xf>
    <xf numFmtId="0" fontId="7" fillId="0" borderId="6" xfId="4" applyFont="1" applyBorder="1" applyProtection="1">
      <alignment vertical="center"/>
      <protection locked="0"/>
    </xf>
    <xf numFmtId="0" fontId="7" fillId="0" borderId="2" xfId="4" applyFont="1" applyBorder="1" applyAlignment="1" applyProtection="1">
      <alignment horizontal="center" vertical="center"/>
      <protection locked="0"/>
    </xf>
    <xf numFmtId="0" fontId="4" fillId="0" borderId="0" xfId="4" applyAlignment="1" applyProtection="1">
      <alignment horizontal="center" vertical="center"/>
      <protection locked="0"/>
    </xf>
    <xf numFmtId="177" fontId="7" fillId="4" borderId="94" xfId="4" applyNumberFormat="1" applyFont="1" applyFill="1" applyBorder="1">
      <alignment vertical="center"/>
    </xf>
    <xf numFmtId="180" fontId="7" fillId="0" borderId="119" xfId="4" applyNumberFormat="1" applyFont="1" applyBorder="1">
      <alignment vertical="center"/>
    </xf>
    <xf numFmtId="0" fontId="7" fillId="0" borderId="119" xfId="4" applyFont="1" applyBorder="1" applyAlignment="1">
      <alignment horizontal="center" vertical="center"/>
    </xf>
    <xf numFmtId="177" fontId="7" fillId="4" borderId="119" xfId="4" applyNumberFormat="1" applyFont="1" applyFill="1" applyBorder="1">
      <alignment vertical="center"/>
    </xf>
    <xf numFmtId="178" fontId="7" fillId="0" borderId="94" xfId="4" applyNumberFormat="1" applyFont="1" applyBorder="1">
      <alignment vertical="center"/>
    </xf>
    <xf numFmtId="177" fontId="7" fillId="3" borderId="119" xfId="4" applyNumberFormat="1" applyFont="1" applyFill="1" applyBorder="1">
      <alignment vertical="center"/>
    </xf>
    <xf numFmtId="0" fontId="2" fillId="0" borderId="0" xfId="0" applyFont="1" applyProtection="1">
      <protection locked="0"/>
    </xf>
    <xf numFmtId="0" fontId="7" fillId="0" borderId="94" xfId="4" applyFont="1" applyBorder="1" applyAlignment="1" applyProtection="1">
      <alignment vertical="center" shrinkToFit="1"/>
      <protection locked="0"/>
    </xf>
    <xf numFmtId="0" fontId="7" fillId="0" borderId="2" xfId="4" applyFont="1" applyBorder="1" applyAlignment="1" applyProtection="1">
      <alignment vertical="center" shrinkToFit="1"/>
      <protection locked="0"/>
    </xf>
    <xf numFmtId="176" fontId="7" fillId="0" borderId="0" xfId="4" applyNumberFormat="1" applyFont="1" applyAlignment="1" applyProtection="1">
      <alignment horizontal="center" vertical="center"/>
      <protection locked="0"/>
    </xf>
    <xf numFmtId="0" fontId="7" fillId="0" borderId="0" xfId="4" applyFont="1" applyAlignment="1" applyProtection="1">
      <alignment horizontal="center" vertical="center" shrinkToFit="1"/>
      <protection locked="0"/>
    </xf>
    <xf numFmtId="181" fontId="7" fillId="0" borderId="94" xfId="4" applyNumberFormat="1" applyFont="1" applyBorder="1">
      <alignment vertical="center"/>
    </xf>
    <xf numFmtId="0" fontId="4" fillId="0" borderId="0" xfId="4" quotePrefix="1" applyProtection="1">
      <alignment vertical="center"/>
      <protection locked="0"/>
    </xf>
    <xf numFmtId="0" fontId="6" fillId="0" borderId="0" xfId="4" applyFont="1" applyAlignment="1" applyProtection="1">
      <alignment horizontal="left" vertical="center"/>
      <protection locked="0"/>
    </xf>
    <xf numFmtId="0" fontId="7" fillId="0" borderId="0" xfId="4" applyFont="1" applyAlignment="1" applyProtection="1">
      <alignment horizontal="left" vertical="center" shrinkToFit="1"/>
      <protection locked="0"/>
    </xf>
    <xf numFmtId="177" fontId="7" fillId="0" borderId="0" xfId="4" applyNumberFormat="1" applyFont="1" applyAlignment="1" applyProtection="1">
      <alignment horizontal="left" vertical="center" shrinkToFit="1"/>
      <protection locked="0"/>
    </xf>
    <xf numFmtId="0" fontId="6" fillId="0" borderId="1" xfId="4" applyFont="1" applyBorder="1" applyAlignment="1" applyProtection="1">
      <alignment horizontal="left" vertical="center" shrinkToFit="1"/>
      <protection locked="0"/>
    </xf>
    <xf numFmtId="0" fontId="7" fillId="0" borderId="1" xfId="4" applyFont="1" applyBorder="1" applyAlignment="1" applyProtection="1">
      <alignment horizontal="left" vertical="center" shrinkToFit="1"/>
      <protection locked="0"/>
    </xf>
    <xf numFmtId="177" fontId="7" fillId="0" borderId="1" xfId="4" applyNumberFormat="1" applyFont="1" applyBorder="1" applyAlignment="1" applyProtection="1">
      <alignment horizontal="left" vertical="center" shrinkToFit="1"/>
      <protection locked="0"/>
    </xf>
    <xf numFmtId="0" fontId="7" fillId="0" borderId="1" xfId="4" applyFont="1" applyBorder="1" applyAlignment="1" applyProtection="1">
      <alignment horizontal="center" vertical="center"/>
      <protection locked="0"/>
    </xf>
    <xf numFmtId="177" fontId="4" fillId="0" borderId="0" xfId="4" applyNumberFormat="1" applyAlignment="1" applyProtection="1">
      <alignment horizontal="left" vertical="center" wrapText="1"/>
      <protection locked="0"/>
    </xf>
    <xf numFmtId="176" fontId="7" fillId="0" borderId="1" xfId="4" applyNumberFormat="1" applyFont="1" applyBorder="1" applyAlignment="1" applyProtection="1">
      <alignment horizontal="center" vertical="center"/>
      <protection locked="0"/>
    </xf>
    <xf numFmtId="176" fontId="7" fillId="0" borderId="6" xfId="4" applyNumberFormat="1" applyFont="1" applyBorder="1" applyAlignment="1" applyProtection="1">
      <alignment horizontal="center" vertical="center"/>
      <protection locked="0"/>
    </xf>
    <xf numFmtId="177" fontId="7" fillId="0" borderId="2" xfId="4" applyNumberFormat="1" applyFont="1" applyBorder="1" applyAlignment="1" applyProtection="1">
      <alignment horizontal="center" vertical="center"/>
      <protection locked="0"/>
    </xf>
    <xf numFmtId="0" fontId="7" fillId="0" borderId="0" xfId="6" applyFont="1" applyProtection="1">
      <alignment vertical="center"/>
      <protection locked="0"/>
    </xf>
    <xf numFmtId="0" fontId="11" fillId="0" borderId="0" xfId="4" applyFont="1" applyAlignment="1" applyProtection="1">
      <alignment horizontal="center" vertical="center" wrapText="1" shrinkToFit="1"/>
      <protection locked="0"/>
    </xf>
    <xf numFmtId="0" fontId="7" fillId="0" borderId="0" xfId="4" applyFont="1" applyAlignment="1" applyProtection="1">
      <alignment horizontal="distributed" shrinkToFit="1"/>
      <protection locked="0"/>
    </xf>
    <xf numFmtId="0" fontId="6" fillId="0" borderId="1" xfId="4" applyFont="1" applyBorder="1" applyProtection="1">
      <alignment vertical="center"/>
      <protection locked="0"/>
    </xf>
    <xf numFmtId="178" fontId="7" fillId="0" borderId="1" xfId="4" applyNumberFormat="1" applyFont="1" applyBorder="1" applyProtection="1">
      <alignment vertical="center"/>
      <protection locked="0"/>
    </xf>
    <xf numFmtId="0" fontId="7" fillId="0" borderId="2" xfId="4" applyFont="1" applyBorder="1" applyAlignment="1" applyProtection="1">
      <alignment horizontal="distributed" shrinkToFit="1"/>
      <protection locked="0"/>
    </xf>
    <xf numFmtId="0" fontId="7" fillId="0" borderId="119" xfId="4" applyFont="1" applyBorder="1" applyAlignment="1" applyProtection="1">
      <alignment horizontal="distributed" shrinkToFit="1"/>
      <protection locked="0"/>
    </xf>
    <xf numFmtId="0" fontId="11" fillId="0" borderId="119" xfId="4" applyFont="1" applyBorder="1" applyAlignment="1" applyProtection="1">
      <alignment horizontal="center" shrinkToFit="1"/>
      <protection locked="0"/>
    </xf>
    <xf numFmtId="0" fontId="11" fillId="0" borderId="119" xfId="4" applyFont="1" applyBorder="1" applyAlignment="1" applyProtection="1">
      <alignment horizontal="distributed" shrinkToFit="1"/>
      <protection locked="0"/>
    </xf>
    <xf numFmtId="0" fontId="7" fillId="0" borderId="0" xfId="4" applyFont="1" applyAlignment="1" applyProtection="1">
      <alignment horizontal="center" vertical="center" wrapText="1" shrinkToFit="1"/>
      <protection locked="0"/>
    </xf>
    <xf numFmtId="0" fontId="22" fillId="0" borderId="0" xfId="4" applyFont="1" applyAlignment="1" applyProtection="1">
      <alignment horizontal="distributed" shrinkToFit="1"/>
      <protection locked="0"/>
    </xf>
    <xf numFmtId="176" fontId="7" fillId="0" borderId="0" xfId="4" applyNumberFormat="1" applyFont="1" applyAlignment="1" applyProtection="1">
      <alignment horizontal="center" vertical="center" shrinkToFit="1"/>
      <protection locked="0"/>
    </xf>
    <xf numFmtId="176" fontId="7" fillId="0" borderId="1" xfId="4" applyNumberFormat="1" applyFont="1" applyBorder="1" applyAlignment="1" applyProtection="1">
      <alignment horizontal="center" vertical="center" shrinkToFit="1"/>
      <protection locked="0"/>
    </xf>
    <xf numFmtId="0" fontId="7" fillId="0" borderId="1" xfId="4" applyFont="1" applyBorder="1" applyAlignment="1" applyProtection="1">
      <alignment horizontal="center" vertical="center" wrapText="1" shrinkToFit="1"/>
      <protection locked="0"/>
    </xf>
    <xf numFmtId="0" fontId="7" fillId="0" borderId="0" xfId="5" applyFont="1" applyProtection="1">
      <alignment vertical="center"/>
      <protection locked="0"/>
    </xf>
    <xf numFmtId="0" fontId="12" fillId="0" borderId="0" xfId="4" applyFont="1" applyAlignment="1" applyProtection="1">
      <alignment horizontal="left" vertical="center" wrapText="1"/>
      <protection locked="0"/>
    </xf>
    <xf numFmtId="177" fontId="12" fillId="0" borderId="0" xfId="4" applyNumberFormat="1" applyFont="1" applyAlignment="1" applyProtection="1">
      <alignment horizontal="left" vertical="center" wrapText="1"/>
      <protection locked="0"/>
    </xf>
    <xf numFmtId="177" fontId="7" fillId="0" borderId="0" xfId="4" applyNumberFormat="1" applyFont="1" applyAlignment="1" applyProtection="1">
      <alignment horizontal="center" vertical="center"/>
      <protection locked="0"/>
    </xf>
    <xf numFmtId="177" fontId="4" fillId="4" borderId="5" xfId="4" applyNumberFormat="1" applyFill="1" applyBorder="1">
      <alignment vertical="center"/>
    </xf>
    <xf numFmtId="177" fontId="7" fillId="3" borderId="2" xfId="4" applyNumberFormat="1" applyFont="1" applyFill="1" applyBorder="1">
      <alignment vertical="center"/>
    </xf>
    <xf numFmtId="177" fontId="7" fillId="6" borderId="4" xfId="4" applyNumberFormat="1" applyFont="1" applyFill="1" applyBorder="1">
      <alignment vertical="center"/>
    </xf>
    <xf numFmtId="0" fontId="12" fillId="0" borderId="0" xfId="4" applyFont="1" applyAlignment="1" applyProtection="1">
      <alignment horizontal="right" vertical="center"/>
      <protection locked="0"/>
    </xf>
    <xf numFmtId="176" fontId="7" fillId="0" borderId="103" xfId="4" applyNumberFormat="1" applyFont="1" applyBorder="1" applyAlignment="1" applyProtection="1">
      <alignment horizontal="center" vertical="center"/>
      <protection locked="0"/>
    </xf>
    <xf numFmtId="0" fontId="7" fillId="0" borderId="104" xfId="4" applyFont="1" applyBorder="1" applyProtection="1">
      <alignment vertical="center"/>
      <protection locked="0"/>
    </xf>
    <xf numFmtId="0" fontId="7" fillId="0" borderId="105" xfId="4" applyFont="1" applyBorder="1" applyProtection="1">
      <alignment vertical="center"/>
      <protection locked="0"/>
    </xf>
    <xf numFmtId="0" fontId="7" fillId="0" borderId="106" xfId="4" applyFont="1" applyBorder="1" applyProtection="1">
      <alignment vertical="center"/>
      <protection locked="0"/>
    </xf>
    <xf numFmtId="0" fontId="7" fillId="0" borderId="109" xfId="4" applyFont="1" applyBorder="1" applyProtection="1">
      <alignment vertical="center"/>
      <protection locked="0"/>
    </xf>
    <xf numFmtId="0" fontId="7" fillId="0" borderId="110" xfId="4" applyFont="1" applyBorder="1" applyAlignment="1" applyProtection="1">
      <alignment horizontal="center" vertical="center"/>
      <protection locked="0"/>
    </xf>
    <xf numFmtId="0" fontId="7" fillId="0" borderId="111" xfId="4" applyFont="1" applyBorder="1" applyProtection="1">
      <alignment vertical="center"/>
      <protection locked="0"/>
    </xf>
    <xf numFmtId="0" fontId="7" fillId="0" borderId="112" xfId="4" applyFont="1" applyBorder="1" applyProtection="1">
      <alignment vertical="center"/>
      <protection locked="0"/>
    </xf>
    <xf numFmtId="177" fontId="7" fillId="3" borderId="94" xfId="4" applyNumberFormat="1" applyFont="1" applyFill="1" applyBorder="1">
      <alignment vertical="center"/>
    </xf>
    <xf numFmtId="177" fontId="7" fillId="3" borderId="107" xfId="4" applyNumberFormat="1" applyFont="1" applyFill="1" applyBorder="1">
      <alignment vertical="center"/>
    </xf>
    <xf numFmtId="0" fontId="7" fillId="0" borderId="107" xfId="4" applyFont="1" applyBorder="1" applyAlignment="1">
      <alignment horizontal="center" vertical="center"/>
    </xf>
    <xf numFmtId="177" fontId="7" fillId="4" borderId="108" xfId="4" applyNumberFormat="1" applyFont="1" applyFill="1" applyBorder="1">
      <alignment vertical="center"/>
    </xf>
    <xf numFmtId="177" fontId="7" fillId="3" borderId="113" xfId="4" applyNumberFormat="1" applyFont="1" applyFill="1" applyBorder="1">
      <alignment vertical="center"/>
    </xf>
    <xf numFmtId="0" fontId="7" fillId="0" borderId="113" xfId="4" applyFont="1" applyBorder="1" applyAlignment="1">
      <alignment horizontal="center" vertical="center"/>
    </xf>
    <xf numFmtId="177" fontId="7" fillId="4" borderId="114" xfId="4" applyNumberFormat="1" applyFont="1" applyFill="1" applyBorder="1">
      <alignment vertical="center"/>
    </xf>
    <xf numFmtId="0" fontId="7" fillId="0" borderId="84" xfId="4" applyFont="1" applyBorder="1" applyAlignment="1" applyProtection="1">
      <alignment vertical="center" shrinkToFit="1"/>
      <protection locked="0"/>
    </xf>
    <xf numFmtId="0" fontId="6" fillId="0" borderId="0" xfId="4" applyFont="1" applyAlignment="1" applyProtection="1">
      <alignment vertical="center" shrinkToFit="1"/>
      <protection locked="0"/>
    </xf>
    <xf numFmtId="177" fontId="4" fillId="0" borderId="0" xfId="4" applyNumberFormat="1" applyAlignment="1" applyProtection="1">
      <alignment horizontal="right" vertical="center" wrapText="1"/>
      <protection locked="0"/>
    </xf>
    <xf numFmtId="0" fontId="4" fillId="0" borderId="0" xfId="4" applyAlignment="1" applyProtection="1">
      <alignment vertical="center" wrapText="1"/>
      <protection locked="0"/>
    </xf>
    <xf numFmtId="0" fontId="4" fillId="0" borderId="0" xfId="4" applyAlignment="1" applyProtection="1">
      <alignment horizontal="left" vertical="center" wrapText="1"/>
      <protection locked="0"/>
    </xf>
    <xf numFmtId="38" fontId="7" fillId="4" borderId="5" xfId="1" applyFont="1" applyFill="1" applyBorder="1" applyAlignment="1" applyProtection="1">
      <alignment vertical="center"/>
    </xf>
    <xf numFmtId="0" fontId="7" fillId="0" borderId="83" xfId="4" applyFont="1" applyBorder="1" applyProtection="1">
      <alignment vertical="center"/>
      <protection locked="0"/>
    </xf>
    <xf numFmtId="0" fontId="7" fillId="0" borderId="94" xfId="4" applyFont="1" applyBorder="1" applyAlignment="1" applyProtection="1">
      <alignment horizontal="center" vertical="center"/>
      <protection locked="0"/>
    </xf>
    <xf numFmtId="0" fontId="7" fillId="0" borderId="93" xfId="4" applyFont="1" applyBorder="1" applyAlignment="1" applyProtection="1">
      <alignment horizontal="centerContinuous" vertical="center"/>
      <protection locked="0"/>
    </xf>
    <xf numFmtId="0" fontId="7" fillId="0" borderId="84" xfId="4" applyFont="1" applyBorder="1" applyAlignment="1" applyProtection="1">
      <alignment horizontal="centerContinuous" vertical="center"/>
      <protection locked="0"/>
    </xf>
    <xf numFmtId="0" fontId="7" fillId="0" borderId="11" xfId="4" applyFont="1" applyBorder="1" applyAlignment="1" applyProtection="1">
      <alignment horizontal="centerContinuous" vertical="center"/>
      <protection locked="0"/>
    </xf>
    <xf numFmtId="0" fontId="4" fillId="0" borderId="4" xfId="4" applyBorder="1" applyAlignment="1" applyProtection="1">
      <alignment horizontal="centerContinuous" vertical="center"/>
      <protection locked="0"/>
    </xf>
    <xf numFmtId="0" fontId="4" fillId="0" borderId="0" xfId="4" quotePrefix="1" applyAlignment="1" applyProtection="1">
      <alignment horizontal="center" vertical="center" shrinkToFit="1"/>
      <protection locked="0"/>
    </xf>
    <xf numFmtId="0" fontId="4" fillId="0" borderId="119" xfId="4" applyBorder="1" applyAlignment="1">
      <alignment horizontal="center" vertical="center"/>
    </xf>
    <xf numFmtId="177" fontId="7" fillId="0" borderId="8" xfId="4" applyNumberFormat="1" applyFont="1" applyBorder="1">
      <alignment vertical="center"/>
    </xf>
    <xf numFmtId="0" fontId="4" fillId="0" borderId="8" xfId="4" applyBorder="1" applyAlignment="1">
      <alignment horizontal="center" vertical="center"/>
    </xf>
    <xf numFmtId="178" fontId="7" fillId="0" borderId="8" xfId="4" applyNumberFormat="1" applyFont="1" applyBorder="1">
      <alignment vertical="center"/>
    </xf>
    <xf numFmtId="177" fontId="7" fillId="9" borderId="119" xfId="4" applyNumberFormat="1" applyFont="1" applyFill="1" applyBorder="1">
      <alignment vertical="center"/>
    </xf>
    <xf numFmtId="0" fontId="7" fillId="0" borderId="94" xfId="4" applyFont="1" applyBorder="1" applyAlignment="1" applyProtection="1">
      <alignment horizontal="center" vertical="center" shrinkToFit="1"/>
      <protection locked="0"/>
    </xf>
    <xf numFmtId="177" fontId="7" fillId="4" borderId="10" xfId="4" applyNumberFormat="1" applyFont="1" applyFill="1" applyBorder="1">
      <alignment vertical="center"/>
    </xf>
    <xf numFmtId="182" fontId="7" fillId="0" borderId="94" xfId="4" applyNumberFormat="1" applyFont="1" applyBorder="1" applyAlignment="1" applyProtection="1">
      <alignment vertical="center" shrinkToFit="1"/>
      <protection locked="0"/>
    </xf>
    <xf numFmtId="177" fontId="7" fillId="0" borderId="2" xfId="4" applyNumberFormat="1" applyFont="1" applyBorder="1" applyProtection="1">
      <alignment vertical="center"/>
      <protection locked="0"/>
    </xf>
    <xf numFmtId="182" fontId="11" fillId="0" borderId="2" xfId="4" applyNumberFormat="1" applyFont="1" applyBorder="1" applyAlignment="1" applyProtection="1">
      <alignment vertical="center" shrinkToFit="1"/>
      <protection locked="0"/>
    </xf>
    <xf numFmtId="0" fontId="7" fillId="0" borderId="3" xfId="4" applyFont="1" applyBorder="1" applyAlignment="1" applyProtection="1">
      <alignment horizontal="center" vertical="center"/>
      <protection locked="0"/>
    </xf>
    <xf numFmtId="177" fontId="7" fillId="0" borderId="10" xfId="4" applyNumberFormat="1" applyFont="1" applyBorder="1" applyProtection="1">
      <alignment vertical="center"/>
      <protection locked="0"/>
    </xf>
    <xf numFmtId="0" fontId="7" fillId="0" borderId="8" xfId="4" applyFont="1" applyBorder="1" applyAlignment="1">
      <alignment horizontal="center" vertical="center"/>
    </xf>
    <xf numFmtId="182" fontId="7" fillId="0" borderId="8" xfId="4" applyNumberFormat="1" applyFont="1" applyBorder="1">
      <alignment vertical="center"/>
    </xf>
    <xf numFmtId="177" fontId="7" fillId="4" borderId="13" xfId="4" applyNumberFormat="1" applyFont="1" applyFill="1" applyBorder="1">
      <alignment vertical="center"/>
    </xf>
    <xf numFmtId="0" fontId="7" fillId="0" borderId="6" xfId="4" applyFont="1" applyBorder="1" applyAlignment="1" applyProtection="1">
      <alignment vertical="center" shrinkToFit="1"/>
      <protection locked="0"/>
    </xf>
    <xf numFmtId="176" fontId="7" fillId="0" borderId="44" xfId="4" applyNumberFormat="1" applyFont="1" applyBorder="1" applyAlignment="1" applyProtection="1">
      <alignment horizontal="center" vertical="center"/>
      <protection locked="0"/>
    </xf>
    <xf numFmtId="0" fontId="7" fillId="0" borderId="7" xfId="4" applyFont="1" applyBorder="1" applyAlignment="1" applyProtection="1">
      <alignment vertical="center" shrinkToFit="1"/>
      <protection locked="0"/>
    </xf>
    <xf numFmtId="176" fontId="7" fillId="0" borderId="90" xfId="4" applyNumberFormat="1" applyFont="1" applyBorder="1" applyAlignment="1" applyProtection="1">
      <alignment horizontal="center" vertical="center"/>
      <protection locked="0"/>
    </xf>
    <xf numFmtId="0" fontId="7" fillId="0" borderId="0" xfId="4" quotePrefix="1" applyFont="1" applyProtection="1">
      <alignment vertical="center"/>
      <protection locked="0"/>
    </xf>
    <xf numFmtId="0" fontId="7" fillId="0" borderId="0" xfId="4" applyFont="1" applyAlignment="1" applyProtection="1">
      <alignment vertical="top"/>
      <protection locked="0"/>
    </xf>
    <xf numFmtId="0" fontId="7" fillId="0" borderId="0" xfId="4" applyFont="1" applyAlignment="1" applyProtection="1">
      <alignment vertical="top" wrapText="1"/>
      <protection locked="0"/>
    </xf>
    <xf numFmtId="177" fontId="7" fillId="0" borderId="94" xfId="4" applyNumberFormat="1" applyFont="1" applyBorder="1" applyProtection="1">
      <alignment vertical="center"/>
      <protection locked="0"/>
    </xf>
    <xf numFmtId="0" fontId="12" fillId="0" borderId="0" xfId="4" applyFont="1" applyAlignment="1" applyProtection="1">
      <alignment vertical="center" wrapText="1"/>
      <protection locked="0"/>
    </xf>
    <xf numFmtId="180" fontId="7" fillId="0" borderId="1" xfId="4" applyNumberFormat="1" applyFont="1" applyBorder="1" applyAlignment="1" applyProtection="1">
      <alignment horizontal="left" vertical="center"/>
      <protection locked="0"/>
    </xf>
    <xf numFmtId="184" fontId="7" fillId="0" borderId="3" xfId="4" applyNumberFormat="1" applyFont="1" applyBorder="1" applyProtection="1">
      <alignment vertical="center"/>
      <protection locked="0"/>
    </xf>
    <xf numFmtId="184" fontId="7" fillId="0" borderId="6" xfId="4" applyNumberFormat="1" applyFont="1" applyBorder="1" applyProtection="1">
      <alignment vertical="center"/>
      <protection locked="0"/>
    </xf>
    <xf numFmtId="0" fontId="7" fillId="9" borderId="52" xfId="4" applyFont="1" applyFill="1" applyBorder="1" applyProtection="1">
      <alignment vertical="center"/>
      <protection locked="0"/>
    </xf>
    <xf numFmtId="178" fontId="7" fillId="9" borderId="52" xfId="4" applyNumberFormat="1" applyFont="1" applyFill="1" applyBorder="1" applyProtection="1">
      <alignment vertical="center"/>
      <protection locked="0"/>
    </xf>
    <xf numFmtId="178" fontId="7" fillId="0" borderId="0" xfId="4" applyNumberFormat="1" applyFont="1" applyAlignment="1" applyProtection="1">
      <alignment horizontal="center" vertical="center" shrinkToFit="1"/>
      <protection locked="0"/>
    </xf>
    <xf numFmtId="38" fontId="7" fillId="0" borderId="0" xfId="1" applyFont="1" applyFill="1" applyBorder="1" applyAlignment="1" applyProtection="1">
      <alignment vertical="center"/>
      <protection locked="0"/>
    </xf>
    <xf numFmtId="180" fontId="7" fillId="0" borderId="2" xfId="4" applyNumberFormat="1" applyFont="1" applyBorder="1" applyAlignment="1" applyProtection="1">
      <alignment horizontal="center" vertical="center" shrinkToFit="1"/>
      <protection locked="0"/>
    </xf>
    <xf numFmtId="0" fontId="12" fillId="0" borderId="0" xfId="4" applyFont="1" applyAlignment="1" applyProtection="1">
      <alignment vertical="top" wrapText="1"/>
      <protection locked="0"/>
    </xf>
    <xf numFmtId="177" fontId="7" fillId="4" borderId="2" xfId="4" applyNumberFormat="1" applyFont="1" applyFill="1" applyBorder="1">
      <alignment vertical="center"/>
    </xf>
    <xf numFmtId="38" fontId="7" fillId="4" borderId="4" xfId="1" applyFont="1" applyFill="1" applyBorder="1" applyAlignment="1" applyProtection="1">
      <alignment vertical="center"/>
    </xf>
    <xf numFmtId="0" fontId="9" fillId="0" borderId="0" xfId="0" applyFont="1" applyAlignment="1" applyProtection="1">
      <alignment vertical="center"/>
      <protection locked="0"/>
    </xf>
    <xf numFmtId="0" fontId="7" fillId="0" borderId="0" xfId="0" applyFont="1" applyAlignment="1" applyProtection="1">
      <alignment vertical="center"/>
      <protection locked="0"/>
    </xf>
    <xf numFmtId="0" fontId="17" fillId="0" borderId="0" xfId="0" applyFont="1" applyAlignment="1" applyProtection="1">
      <alignment vertical="center"/>
      <protection locked="0"/>
    </xf>
    <xf numFmtId="3" fontId="6" fillId="0" borderId="0" xfId="4" applyNumberFormat="1" applyFont="1">
      <alignment vertical="center"/>
    </xf>
    <xf numFmtId="178" fontId="6" fillId="0" borderId="1" xfId="4" applyNumberFormat="1" applyFont="1" applyBorder="1" applyAlignment="1" applyProtection="1">
      <alignment horizontal="center" vertical="center"/>
      <protection locked="0"/>
    </xf>
    <xf numFmtId="0" fontId="7" fillId="0" borderId="1" xfId="4" applyFont="1" applyBorder="1" applyProtection="1">
      <alignment vertical="center"/>
      <protection locked="0"/>
    </xf>
    <xf numFmtId="0" fontId="7" fillId="0" borderId="1" xfId="4" applyFont="1" applyBorder="1" applyAlignment="1" applyProtection="1">
      <alignment horizontal="center" vertical="center" shrinkToFit="1"/>
      <protection locked="0"/>
    </xf>
    <xf numFmtId="0" fontId="7" fillId="0" borderId="7" xfId="4" applyFont="1" applyBorder="1" applyAlignment="1" applyProtection="1">
      <alignment horizontal="left" vertical="center" shrinkToFit="1"/>
      <protection locked="0"/>
    </xf>
    <xf numFmtId="0" fontId="7" fillId="0" borderId="7" xfId="4" applyFont="1" applyBorder="1" applyAlignment="1" applyProtection="1">
      <alignment horizontal="center" vertical="center" shrinkToFit="1"/>
      <protection locked="0"/>
    </xf>
    <xf numFmtId="0" fontId="11" fillId="0" borderId="0" xfId="4" applyFont="1" applyProtection="1">
      <alignment vertical="center"/>
      <protection locked="0"/>
    </xf>
    <xf numFmtId="0" fontId="11" fillId="0" borderId="8" xfId="4" applyFont="1" applyBorder="1" applyProtection="1">
      <alignment vertical="center"/>
      <protection locked="0"/>
    </xf>
    <xf numFmtId="0" fontId="11" fillId="0" borderId="2" xfId="4" applyFont="1" applyBorder="1" applyProtection="1">
      <alignment vertical="center"/>
      <protection locked="0"/>
    </xf>
    <xf numFmtId="0" fontId="11" fillId="0" borderId="1" xfId="4" applyFont="1" applyBorder="1" applyProtection="1">
      <alignment vertical="center"/>
      <protection locked="0"/>
    </xf>
    <xf numFmtId="0" fontId="7" fillId="0" borderId="14" xfId="4" applyFont="1" applyBorder="1" applyAlignment="1">
      <alignment horizontal="center" vertical="center"/>
    </xf>
    <xf numFmtId="0" fontId="7" fillId="0" borderId="91" xfId="4" applyFont="1" applyBorder="1" applyAlignment="1">
      <alignment horizontal="center" vertical="center"/>
    </xf>
    <xf numFmtId="180" fontId="7" fillId="0" borderId="8" xfId="4" applyNumberFormat="1" applyFont="1" applyBorder="1">
      <alignment vertical="center"/>
    </xf>
    <xf numFmtId="0" fontId="7" fillId="0" borderId="44" xfId="4" applyFont="1" applyBorder="1" applyAlignment="1">
      <alignment horizontal="center" vertical="center"/>
    </xf>
    <xf numFmtId="0" fontId="7" fillId="0" borderId="92" xfId="4" applyFont="1" applyBorder="1" applyAlignment="1">
      <alignment horizontal="center" vertical="center"/>
    </xf>
    <xf numFmtId="176" fontId="7" fillId="0" borderId="93" xfId="4" applyNumberFormat="1" applyFont="1" applyBorder="1" applyAlignment="1">
      <alignment horizontal="center" vertical="center"/>
    </xf>
    <xf numFmtId="0" fontId="7" fillId="0" borderId="84" xfId="4" applyFont="1" applyBorder="1">
      <alignment vertical="center"/>
    </xf>
    <xf numFmtId="176" fontId="7" fillId="0" borderId="3" xfId="4" applyNumberFormat="1" applyFont="1" applyBorder="1" applyAlignment="1">
      <alignment horizontal="center" vertical="center"/>
    </xf>
    <xf numFmtId="0" fontId="7" fillId="0" borderId="6" xfId="4" applyFont="1" applyBorder="1">
      <alignment vertical="center"/>
    </xf>
    <xf numFmtId="0" fontId="7" fillId="0" borderId="0" xfId="6" applyFont="1">
      <alignment vertical="center"/>
    </xf>
    <xf numFmtId="0" fontId="11" fillId="0" borderId="84" xfId="4" applyFont="1" applyBorder="1" applyAlignment="1" applyProtection="1">
      <alignment horizontal="center" vertical="center" shrinkToFit="1"/>
      <protection locked="0"/>
    </xf>
    <xf numFmtId="0" fontId="11" fillId="0" borderId="94" xfId="4" applyFont="1" applyBorder="1" applyAlignment="1" applyProtection="1">
      <alignment horizontal="center" vertical="center" shrinkToFit="1"/>
      <protection locked="0"/>
    </xf>
    <xf numFmtId="0" fontId="11" fillId="0" borderId="91" xfId="4" applyFont="1" applyBorder="1" applyAlignment="1" applyProtection="1">
      <alignment horizontal="center" vertical="center" shrinkToFit="1"/>
      <protection locked="0"/>
    </xf>
    <xf numFmtId="38" fontId="7" fillId="0" borderId="0" xfId="4" applyNumberFormat="1" applyFont="1">
      <alignment vertical="center"/>
    </xf>
    <xf numFmtId="182" fontId="11" fillId="0" borderId="0" xfId="4" applyNumberFormat="1" applyFont="1" applyAlignment="1" applyProtection="1">
      <alignment vertical="center" shrinkToFit="1"/>
      <protection locked="0"/>
    </xf>
    <xf numFmtId="177" fontId="7" fillId="0" borderId="12" xfId="4" applyNumberFormat="1" applyFont="1" applyBorder="1" applyProtection="1">
      <alignment vertical="center"/>
      <protection locked="0"/>
    </xf>
    <xf numFmtId="0" fontId="4" fillId="0" borderId="0" xfId="11" applyFont="1" applyAlignment="1">
      <alignment horizontal="left" vertical="top" wrapText="1"/>
    </xf>
    <xf numFmtId="0" fontId="7" fillId="0" borderId="90" xfId="4" applyFont="1" applyBorder="1" applyAlignment="1" applyProtection="1">
      <alignment horizontal="center" vertical="center"/>
      <protection locked="0"/>
    </xf>
    <xf numFmtId="180" fontId="7" fillId="0" borderId="2" xfId="4" applyNumberFormat="1" applyFont="1" applyBorder="1" applyAlignment="1" applyProtection="1">
      <alignment horizontal="center" vertical="center"/>
      <protection locked="0"/>
    </xf>
    <xf numFmtId="0" fontId="7" fillId="0" borderId="6" xfId="4" applyFont="1" applyBorder="1" applyAlignment="1" applyProtection="1">
      <alignment horizontal="center" vertical="center"/>
      <protection locked="0"/>
    </xf>
    <xf numFmtId="0" fontId="7" fillId="0" borderId="93" xfId="4" applyFont="1" applyBorder="1" applyAlignment="1" applyProtection="1">
      <alignment horizontal="center" vertical="center"/>
      <protection locked="0"/>
    </xf>
    <xf numFmtId="0" fontId="7" fillId="0" borderId="84" xfId="4" applyFont="1" applyBorder="1" applyAlignment="1" applyProtection="1">
      <alignment horizontal="center" vertical="center"/>
      <protection locked="0"/>
    </xf>
    <xf numFmtId="0" fontId="7" fillId="0" borderId="7" xfId="4" applyFont="1" applyBorder="1" applyAlignment="1" applyProtection="1">
      <alignment horizontal="center" vertical="center"/>
      <protection locked="0"/>
    </xf>
    <xf numFmtId="176" fontId="7" fillId="0" borderId="44" xfId="4" applyNumberFormat="1" applyFont="1" applyBorder="1" applyAlignment="1" applyProtection="1">
      <alignment horizontal="center" vertical="center" shrinkToFit="1"/>
      <protection locked="0"/>
    </xf>
    <xf numFmtId="0" fontId="4" fillId="0" borderId="0" xfId="4" applyAlignment="1" applyProtection="1">
      <alignment horizontal="right" vertical="center" wrapText="1"/>
      <protection locked="0"/>
    </xf>
    <xf numFmtId="0" fontId="6" fillId="0" borderId="0" xfId="4" applyFont="1" applyAlignment="1" applyProtection="1">
      <alignment horizontal="left" vertical="center" shrinkToFit="1"/>
      <protection locked="0"/>
    </xf>
    <xf numFmtId="0" fontId="2" fillId="0" borderId="0" xfId="0" applyFont="1" applyAlignment="1" applyProtection="1">
      <alignment vertical="center" wrapText="1"/>
      <protection locked="0"/>
    </xf>
    <xf numFmtId="0" fontId="7" fillId="0" borderId="44" xfId="4" applyFont="1" applyBorder="1" applyAlignment="1" applyProtection="1">
      <alignment horizontal="center" vertical="center"/>
      <protection locked="0"/>
    </xf>
    <xf numFmtId="0" fontId="6" fillId="0" borderId="0" xfId="4" applyFont="1" applyAlignment="1">
      <alignment horizontal="center" vertical="center"/>
    </xf>
    <xf numFmtId="0" fontId="2" fillId="0" borderId="0" xfId="0" applyFont="1" applyAlignment="1" applyProtection="1">
      <alignment vertical="center"/>
      <protection locked="0"/>
    </xf>
    <xf numFmtId="0" fontId="2" fillId="0" borderId="0" xfId="0" applyFont="1" applyAlignment="1">
      <alignment vertical="center"/>
    </xf>
    <xf numFmtId="0" fontId="2" fillId="0" borderId="0" xfId="0" applyFont="1" applyAlignment="1" applyProtection="1">
      <alignment vertical="center" shrinkToFit="1"/>
      <protection locked="0"/>
    </xf>
    <xf numFmtId="0" fontId="2" fillId="0" borderId="1" xfId="0" applyFont="1" applyBorder="1" applyAlignment="1" applyProtection="1">
      <alignment vertical="center"/>
      <protection locked="0"/>
    </xf>
    <xf numFmtId="187" fontId="2" fillId="0" borderId="0" xfId="0" applyNumberFormat="1" applyFont="1" applyAlignment="1" applyProtection="1">
      <alignment vertical="center"/>
      <protection locked="0"/>
    </xf>
    <xf numFmtId="0" fontId="2" fillId="0" borderId="0" xfId="0" applyFont="1" applyAlignment="1" applyProtection="1">
      <alignment horizontal="center" vertical="center"/>
      <protection locked="0"/>
    </xf>
    <xf numFmtId="188" fontId="2" fillId="0" borderId="0" xfId="0" applyNumberFormat="1" applyFont="1" applyAlignment="1" applyProtection="1">
      <alignment vertical="center"/>
      <protection locked="0"/>
    </xf>
    <xf numFmtId="178" fontId="2" fillId="0" borderId="0" xfId="0" applyNumberFormat="1" applyFont="1" applyAlignment="1" applyProtection="1">
      <alignment vertical="center"/>
      <protection locked="0"/>
    </xf>
    <xf numFmtId="0" fontId="2" fillId="0" borderId="0" xfId="0" applyFont="1" applyAlignment="1" applyProtection="1">
      <alignment horizontal="center" vertical="center" wrapText="1"/>
      <protection locked="0"/>
    </xf>
    <xf numFmtId="0" fontId="2" fillId="0" borderId="0" xfId="0" applyFont="1" applyAlignment="1">
      <alignment horizontal="center" vertical="center" wrapText="1"/>
    </xf>
    <xf numFmtId="40" fontId="2" fillId="0" borderId="2" xfId="1" applyNumberFormat="1" applyFont="1" applyBorder="1" applyAlignment="1">
      <alignment vertical="center"/>
    </xf>
    <xf numFmtId="38" fontId="2" fillId="0" borderId="2" xfId="1" applyFont="1" applyBorder="1" applyAlignment="1">
      <alignment vertical="center"/>
    </xf>
    <xf numFmtId="0" fontId="24" fillId="0" borderId="0" xfId="9" applyFont="1"/>
    <xf numFmtId="0" fontId="24" fillId="0" borderId="0" xfId="9" applyFont="1" applyProtection="1">
      <protection locked="0"/>
    </xf>
    <xf numFmtId="0" fontId="24" fillId="0" borderId="1" xfId="9" applyFont="1" applyBorder="1" applyProtection="1">
      <protection locked="0"/>
    </xf>
    <xf numFmtId="0" fontId="24" fillId="0" borderId="39" xfId="9" applyFont="1" applyBorder="1" applyProtection="1">
      <protection locked="0"/>
    </xf>
    <xf numFmtId="0" fontId="24" fillId="0" borderId="38" xfId="8" applyFont="1" applyBorder="1" applyProtection="1">
      <protection locked="0"/>
    </xf>
    <xf numFmtId="0" fontId="24" fillId="0" borderId="38" xfId="9" applyFont="1" applyBorder="1" applyProtection="1">
      <protection locked="0"/>
    </xf>
    <xf numFmtId="0" fontId="24" fillId="0" borderId="0" xfId="9" applyFont="1" applyAlignment="1" applyProtection="1">
      <alignment horizontal="right"/>
      <protection locked="0"/>
    </xf>
    <xf numFmtId="184" fontId="24" fillId="0" borderId="0" xfId="9" applyNumberFormat="1" applyFont="1" applyProtection="1">
      <protection locked="0"/>
    </xf>
    <xf numFmtId="184" fontId="24" fillId="0" borderId="1" xfId="9" applyNumberFormat="1" applyFont="1" applyBorder="1" applyProtection="1">
      <protection locked="0"/>
    </xf>
    <xf numFmtId="0" fontId="24" fillId="0" borderId="0" xfId="9" applyFont="1" applyAlignment="1">
      <alignment horizontal="center"/>
    </xf>
    <xf numFmtId="0" fontId="24" fillId="0" borderId="0" xfId="9" applyFont="1" applyAlignment="1">
      <alignment horizontal="right"/>
    </xf>
    <xf numFmtId="0" fontId="24" fillId="0" borderId="6" xfId="9" applyFont="1" applyBorder="1" applyProtection="1">
      <protection locked="0"/>
    </xf>
    <xf numFmtId="0" fontId="24" fillId="0" borderId="11" xfId="9" applyFont="1" applyBorder="1" applyProtection="1">
      <protection locked="0"/>
    </xf>
    <xf numFmtId="0" fontId="24" fillId="0" borderId="12" xfId="9" applyFont="1" applyBorder="1" applyProtection="1">
      <protection locked="0"/>
    </xf>
    <xf numFmtId="0" fontId="24" fillId="0" borderId="4" xfId="9" applyFont="1" applyBorder="1" applyProtection="1">
      <protection locked="0"/>
    </xf>
    <xf numFmtId="0" fontId="2" fillId="0" borderId="0" xfId="0" applyFont="1" applyAlignment="1" applyProtection="1">
      <alignment horizontal="right" vertical="center"/>
      <protection locked="0"/>
    </xf>
    <xf numFmtId="0" fontId="15" fillId="0" borderId="0" xfId="0" applyFont="1" applyAlignment="1" applyProtection="1">
      <alignment vertical="distributed" textRotation="255" justifyLastLine="1"/>
      <protection locked="0"/>
    </xf>
    <xf numFmtId="3" fontId="2" fillId="0" borderId="0" xfId="0" applyNumberFormat="1" applyFont="1" applyAlignment="1" applyProtection="1">
      <alignment vertical="center"/>
      <protection locked="0"/>
    </xf>
    <xf numFmtId="3" fontId="2" fillId="0" borderId="0" xfId="0" applyNumberFormat="1" applyFont="1" applyAlignment="1" applyProtection="1">
      <alignment horizontal="center" vertical="center"/>
      <protection locked="0"/>
    </xf>
    <xf numFmtId="0" fontId="24" fillId="0" borderId="0" xfId="8" applyFont="1" applyAlignment="1">
      <alignment vertical="center"/>
    </xf>
    <xf numFmtId="0" fontId="24" fillId="0" borderId="0" xfId="8" applyFont="1" applyAlignment="1" applyProtection="1">
      <alignment vertical="center"/>
      <protection locked="0"/>
    </xf>
    <xf numFmtId="0" fontId="24" fillId="0" borderId="40" xfId="8" applyFont="1" applyBorder="1" applyAlignment="1" applyProtection="1">
      <alignment vertical="center"/>
      <protection locked="0"/>
    </xf>
    <xf numFmtId="0" fontId="24" fillId="0" borderId="41" xfId="8" applyFont="1" applyBorder="1" applyAlignment="1" applyProtection="1">
      <alignment vertical="center"/>
      <protection locked="0"/>
    </xf>
    <xf numFmtId="0" fontId="24" fillId="0" borderId="0" xfId="8" applyFont="1" applyAlignment="1" applyProtection="1">
      <alignment horizontal="centerContinuous" vertical="center"/>
      <protection locked="0"/>
    </xf>
    <xf numFmtId="0" fontId="24" fillId="0" borderId="29" xfId="8" applyFont="1" applyBorder="1" applyAlignment="1" applyProtection="1">
      <alignment vertical="center"/>
      <protection locked="0"/>
    </xf>
    <xf numFmtId="177" fontId="24" fillId="0" borderId="0" xfId="8" applyNumberFormat="1" applyFont="1" applyAlignment="1" applyProtection="1">
      <alignment vertical="center"/>
      <protection locked="0"/>
    </xf>
    <xf numFmtId="181" fontId="24" fillId="0" borderId="0" xfId="8" applyNumberFormat="1" applyFont="1" applyAlignment="1" applyProtection="1">
      <alignment vertical="center"/>
      <protection locked="0"/>
    </xf>
    <xf numFmtId="0" fontId="24" fillId="0" borderId="0" xfId="8" applyFont="1" applyAlignment="1" applyProtection="1">
      <alignment horizontal="center" vertical="center"/>
      <protection locked="0"/>
    </xf>
    <xf numFmtId="0" fontId="24" fillId="0" borderId="30" xfId="8" applyFont="1" applyBorder="1" applyAlignment="1" applyProtection="1">
      <alignment horizontal="centerContinuous" vertical="center"/>
      <protection locked="0"/>
    </xf>
    <xf numFmtId="0" fontId="24" fillId="0" borderId="31" xfId="8" applyFont="1" applyBorder="1" applyAlignment="1" applyProtection="1">
      <alignment horizontal="centerContinuous" vertical="center"/>
      <protection locked="0"/>
    </xf>
    <xf numFmtId="0" fontId="24" fillId="0" borderId="32" xfId="8" applyFont="1" applyBorder="1" applyAlignment="1" applyProtection="1">
      <alignment horizontal="centerContinuous" vertical="center"/>
      <protection locked="0"/>
    </xf>
    <xf numFmtId="0" fontId="24" fillId="0" borderId="29" xfId="8" applyFont="1" applyBorder="1" applyAlignment="1" applyProtection="1">
      <alignment horizontal="centerContinuous" vertical="center"/>
      <protection locked="0"/>
    </xf>
    <xf numFmtId="0" fontId="24" fillId="0" borderId="33" xfId="8" applyFont="1" applyBorder="1" applyAlignment="1" applyProtection="1">
      <alignment vertical="center"/>
      <protection locked="0"/>
    </xf>
    <xf numFmtId="0" fontId="24" fillId="0" borderId="34" xfId="8" applyFont="1" applyBorder="1" applyAlignment="1" applyProtection="1">
      <alignment vertical="center"/>
      <protection locked="0"/>
    </xf>
    <xf numFmtId="2" fontId="24" fillId="0" borderId="0" xfId="8" applyNumberFormat="1" applyFont="1" applyAlignment="1" applyProtection="1">
      <alignment horizontal="center" vertical="center"/>
      <protection locked="0"/>
    </xf>
    <xf numFmtId="192" fontId="24" fillId="0" borderId="0" xfId="8" applyNumberFormat="1" applyFont="1" applyAlignment="1" applyProtection="1">
      <alignment horizontal="center" vertical="center"/>
      <protection locked="0"/>
    </xf>
    <xf numFmtId="0" fontId="24" fillId="0" borderId="0" xfId="8" applyFont="1" applyAlignment="1" applyProtection="1">
      <alignment horizontal="right" vertical="center"/>
      <protection locked="0"/>
    </xf>
    <xf numFmtId="0" fontId="24" fillId="0" borderId="39" xfId="8" applyFont="1" applyBorder="1" applyAlignment="1" applyProtection="1">
      <alignment vertical="center"/>
      <protection locked="0"/>
    </xf>
    <xf numFmtId="0" fontId="2" fillId="0" borderId="0" xfId="0" applyFont="1" applyAlignment="1" applyProtection="1">
      <alignment horizontal="left" vertical="top"/>
      <protection locked="0"/>
    </xf>
    <xf numFmtId="0" fontId="2" fillId="0" borderId="39" xfId="0" applyFont="1" applyBorder="1" applyAlignment="1" applyProtection="1">
      <alignment vertical="center"/>
      <protection locked="0"/>
    </xf>
    <xf numFmtId="3" fontId="2" fillId="0" borderId="39" xfId="0" applyNumberFormat="1" applyFont="1" applyBorder="1" applyAlignment="1" applyProtection="1">
      <alignment vertical="center"/>
      <protection locked="0"/>
    </xf>
    <xf numFmtId="3" fontId="2" fillId="0" borderId="0" xfId="0" applyNumberFormat="1" applyFont="1" applyAlignment="1">
      <alignment vertical="center"/>
    </xf>
    <xf numFmtId="0" fontId="4" fillId="0" borderId="0" xfId="8" applyFont="1" applyAlignment="1" applyProtection="1">
      <alignment horizontal="right" vertical="center"/>
      <protection locked="0"/>
    </xf>
    <xf numFmtId="3" fontId="2" fillId="0" borderId="0" xfId="0" applyNumberFormat="1" applyFont="1" applyAlignment="1" applyProtection="1">
      <alignment horizontal="left" vertical="center"/>
      <protection locked="0"/>
    </xf>
    <xf numFmtId="0" fontId="2" fillId="0" borderId="0" xfId="0" applyFont="1" applyAlignment="1" applyProtection="1">
      <alignment wrapText="1"/>
      <protection locked="0"/>
    </xf>
    <xf numFmtId="0" fontId="24" fillId="0" borderId="0" xfId="8" applyFont="1"/>
    <xf numFmtId="0" fontId="24" fillId="0" borderId="0" xfId="8" applyFont="1" applyProtection="1">
      <protection locked="0"/>
    </xf>
    <xf numFmtId="0" fontId="15" fillId="0" borderId="0" xfId="0" applyFont="1" applyAlignment="1" applyProtection="1">
      <alignment wrapText="1"/>
      <protection locked="0"/>
    </xf>
    <xf numFmtId="3" fontId="2" fillId="8" borderId="0" xfId="0" applyNumberFormat="1" applyFont="1" applyFill="1" applyAlignment="1">
      <alignment vertical="center"/>
    </xf>
    <xf numFmtId="0" fontId="24" fillId="0" borderId="11" xfId="8" applyFont="1" applyBorder="1" applyAlignment="1" applyProtection="1">
      <alignment vertical="center"/>
      <protection locked="0"/>
    </xf>
    <xf numFmtId="0" fontId="24" fillId="0" borderId="12" xfId="8" applyFont="1" applyBorder="1" applyAlignment="1" applyProtection="1">
      <alignment vertical="center"/>
      <protection locked="0"/>
    </xf>
    <xf numFmtId="0" fontId="2" fillId="0" borderId="12" xfId="0" applyFont="1" applyBorder="1" applyAlignment="1" applyProtection="1">
      <alignment vertical="center"/>
      <protection locked="0"/>
    </xf>
    <xf numFmtId="3" fontId="2" fillId="0" borderId="12" xfId="0" applyNumberFormat="1" applyFont="1" applyBorder="1" applyAlignment="1" applyProtection="1">
      <alignment horizontal="center" vertical="center"/>
      <protection locked="0"/>
    </xf>
    <xf numFmtId="0" fontId="2" fillId="0" borderId="12" xfId="0" applyFont="1" applyBorder="1" applyAlignment="1" applyProtection="1">
      <alignment horizontal="right" vertical="center"/>
      <protection locked="0"/>
    </xf>
    <xf numFmtId="3" fontId="2" fillId="0" borderId="12" xfId="0" applyNumberFormat="1" applyFont="1" applyBorder="1" applyAlignment="1" applyProtection="1">
      <alignment horizontal="left" vertical="center"/>
      <protection locked="0"/>
    </xf>
    <xf numFmtId="178" fontId="2" fillId="4" borderId="11" xfId="0" applyNumberFormat="1" applyFont="1" applyFill="1" applyBorder="1" applyAlignment="1" applyProtection="1">
      <alignment vertical="center"/>
      <protection locked="0"/>
    </xf>
    <xf numFmtId="178" fontId="2" fillId="4" borderId="12" xfId="0" applyNumberFormat="1" applyFont="1" applyFill="1" applyBorder="1" applyAlignment="1" applyProtection="1">
      <alignment vertical="center"/>
      <protection locked="0"/>
    </xf>
    <xf numFmtId="178" fontId="2" fillId="4" borderId="4" xfId="0" applyNumberFormat="1" applyFont="1" applyFill="1" applyBorder="1" applyAlignment="1" applyProtection="1">
      <alignment vertical="center"/>
      <protection locked="0"/>
    </xf>
    <xf numFmtId="0" fontId="4" fillId="0" borderId="1" xfId="4" applyBorder="1" applyAlignment="1" applyProtection="1">
      <alignment horizontal="center" vertical="center"/>
      <protection locked="0"/>
    </xf>
    <xf numFmtId="177" fontId="4" fillId="0" borderId="0" xfId="4" applyNumberFormat="1" applyAlignment="1" applyProtection="1">
      <alignment horizontal="right" vertical="center"/>
      <protection locked="0"/>
    </xf>
    <xf numFmtId="177" fontId="7" fillId="3" borderId="119" xfId="4" applyNumberFormat="1" applyFont="1" applyFill="1" applyBorder="1" applyProtection="1">
      <alignment vertical="center"/>
      <protection locked="0"/>
    </xf>
    <xf numFmtId="0" fontId="4" fillId="0" borderId="0" xfId="4" applyAlignment="1" applyProtection="1">
      <alignment horizontal="right" vertical="center"/>
      <protection locked="0"/>
    </xf>
    <xf numFmtId="0" fontId="2" fillId="0" borderId="0" xfId="0" applyFont="1" applyAlignment="1">
      <alignment shrinkToFit="1"/>
    </xf>
    <xf numFmtId="0" fontId="2" fillId="0" borderId="0" xfId="0" applyFont="1" applyAlignment="1">
      <alignment horizontal="right"/>
    </xf>
    <xf numFmtId="0" fontId="2" fillId="0" borderId="2" xfId="0" applyFont="1" applyBorder="1" applyAlignment="1">
      <alignment horizontal="center"/>
    </xf>
    <xf numFmtId="0" fontId="2" fillId="5" borderId="59" xfId="0" applyFont="1" applyFill="1" applyBorder="1"/>
    <xf numFmtId="0" fontId="2" fillId="5" borderId="62" xfId="0" applyFont="1" applyFill="1" applyBorder="1"/>
    <xf numFmtId="0" fontId="2" fillId="0" borderId="3" xfId="0" applyFont="1" applyBorder="1"/>
    <xf numFmtId="178" fontId="4" fillId="0" borderId="1" xfId="4" applyNumberFormat="1" applyBorder="1" applyAlignment="1" applyProtection="1">
      <alignment horizontal="center" vertical="center"/>
      <protection locked="0"/>
    </xf>
    <xf numFmtId="0" fontId="6" fillId="0" borderId="0" xfId="4" applyFont="1" applyAlignment="1" applyProtection="1">
      <alignment horizontal="center" vertical="center"/>
      <protection locked="0"/>
    </xf>
    <xf numFmtId="0" fontId="24" fillId="0" borderId="0" xfId="4" applyFont="1" applyAlignment="1">
      <alignment horizontal="center" vertical="center"/>
    </xf>
    <xf numFmtId="0" fontId="24" fillId="0" borderId="0" xfId="4" applyFont="1" applyAlignment="1">
      <alignment horizontal="center"/>
    </xf>
    <xf numFmtId="0" fontId="24" fillId="0" borderId="0" xfId="4" applyFont="1" applyAlignment="1">
      <alignment horizontal="right"/>
    </xf>
    <xf numFmtId="0" fontId="24" fillId="0" borderId="0" xfId="4" applyFont="1">
      <alignment vertical="center"/>
    </xf>
    <xf numFmtId="0" fontId="4" fillId="0" borderId="0" xfId="4" applyAlignment="1">
      <alignment horizontal="center" vertical="center" wrapText="1"/>
    </xf>
    <xf numFmtId="0" fontId="23" fillId="0" borderId="0" xfId="4" applyFont="1" applyAlignment="1">
      <alignment horizontal="distributed"/>
    </xf>
    <xf numFmtId="49" fontId="24" fillId="0" borderId="0" xfId="4" applyNumberFormat="1" applyFont="1" applyAlignment="1">
      <alignment horizontal="center"/>
    </xf>
    <xf numFmtId="179" fontId="24" fillId="0" borderId="0" xfId="4" applyNumberFormat="1" applyFont="1" applyAlignment="1">
      <alignment horizontal="center"/>
    </xf>
    <xf numFmtId="179" fontId="27" fillId="0" borderId="0" xfId="4" applyNumberFormat="1" applyFont="1" applyAlignment="1">
      <alignment horizontal="center"/>
    </xf>
    <xf numFmtId="192" fontId="24" fillId="0" borderId="0" xfId="4" applyNumberFormat="1" applyFont="1" applyAlignment="1">
      <alignment horizontal="right"/>
    </xf>
    <xf numFmtId="0" fontId="23" fillId="0" borderId="0" xfId="4" applyFont="1" applyAlignment="1">
      <alignment horizontal="left" vertical="top"/>
    </xf>
    <xf numFmtId="0" fontId="23" fillId="0" borderId="0" xfId="4" applyFont="1" applyAlignment="1">
      <alignment horizontal="center" vertical="center" wrapText="1"/>
    </xf>
    <xf numFmtId="0" fontId="23" fillId="0" borderId="0" xfId="4" applyFont="1" applyAlignment="1">
      <alignment horizontal="left"/>
    </xf>
    <xf numFmtId="177" fontId="7" fillId="0" borderId="0" xfId="4" applyNumberFormat="1" applyFont="1" applyAlignment="1">
      <alignment horizontal="center" vertical="center"/>
    </xf>
    <xf numFmtId="177" fontId="7" fillId="0" borderId="0" xfId="4" applyNumberFormat="1" applyFont="1" applyAlignment="1">
      <alignment horizontal="center" vertical="center" shrinkToFit="1"/>
    </xf>
    <xf numFmtId="176" fontId="7" fillId="0" borderId="0" xfId="4" applyNumberFormat="1" applyFont="1" applyAlignment="1">
      <alignment horizontal="center" vertical="center"/>
    </xf>
    <xf numFmtId="178" fontId="7" fillId="0" borderId="0" xfId="4" applyNumberFormat="1" applyFont="1">
      <alignment vertical="center"/>
    </xf>
    <xf numFmtId="180" fontId="6" fillId="0" borderId="1" xfId="4" applyNumberFormat="1" applyFont="1" applyBorder="1" applyAlignment="1" applyProtection="1">
      <alignment horizontal="center" vertical="center"/>
      <protection locked="0"/>
    </xf>
    <xf numFmtId="0" fontId="7" fillId="0" borderId="8" xfId="4" applyFont="1" applyBorder="1" applyAlignment="1" applyProtection="1">
      <alignment horizontal="center" vertical="center" shrinkToFit="1"/>
      <protection locked="0"/>
    </xf>
    <xf numFmtId="0" fontId="7" fillId="0" borderId="44" xfId="4" applyFont="1" applyBorder="1" applyAlignment="1" applyProtection="1">
      <alignment vertical="center" shrinkToFit="1"/>
      <protection locked="0"/>
    </xf>
    <xf numFmtId="49" fontId="4" fillId="0" borderId="0" xfId="4" applyNumberFormat="1" applyAlignment="1" applyProtection="1">
      <alignment horizontal="center" vertical="center"/>
      <protection locked="0"/>
    </xf>
    <xf numFmtId="0" fontId="7" fillId="0" borderId="93" xfId="4" applyFont="1" applyBorder="1" applyAlignment="1" applyProtection="1">
      <alignment vertical="center" shrinkToFit="1"/>
      <protection locked="0"/>
    </xf>
    <xf numFmtId="38" fontId="6" fillId="0" borderId="0" xfId="4" applyNumberFormat="1" applyFont="1">
      <alignment vertical="center"/>
    </xf>
    <xf numFmtId="180" fontId="6" fillId="0" borderId="0" xfId="0" applyNumberFormat="1" applyFont="1"/>
    <xf numFmtId="186" fontId="6" fillId="0" borderId="0" xfId="0" applyNumberFormat="1" applyFont="1"/>
    <xf numFmtId="180" fontId="6" fillId="6" borderId="0" xfId="0" applyNumberFormat="1" applyFont="1" applyFill="1"/>
    <xf numFmtId="177" fontId="11" fillId="0" borderId="0" xfId="4" applyNumberFormat="1" applyFont="1" applyAlignment="1">
      <alignment horizontal="left" vertical="center"/>
    </xf>
    <xf numFmtId="184" fontId="12" fillId="0" borderId="0" xfId="4" applyNumberFormat="1" applyFont="1" applyAlignment="1" applyProtection="1">
      <alignment horizontal="right" vertical="center"/>
      <protection locked="0"/>
    </xf>
    <xf numFmtId="184" fontId="7" fillId="4" borderId="94" xfId="4" applyNumberFormat="1" applyFont="1" applyFill="1" applyBorder="1">
      <alignment vertical="center"/>
    </xf>
    <xf numFmtId="184" fontId="7" fillId="0" borderId="8" xfId="4" applyNumberFormat="1" applyFont="1" applyBorder="1">
      <alignment vertical="center"/>
    </xf>
    <xf numFmtId="184" fontId="7" fillId="4" borderId="5" xfId="4" applyNumberFormat="1" applyFont="1" applyFill="1" applyBorder="1">
      <alignment vertical="center"/>
    </xf>
    <xf numFmtId="184" fontId="11" fillId="0" borderId="0" xfId="4" applyNumberFormat="1" applyFont="1" applyAlignment="1">
      <alignment horizontal="left" vertical="center"/>
    </xf>
    <xf numFmtId="184" fontId="7" fillId="0" borderId="8" xfId="4" applyNumberFormat="1" applyFont="1" applyBorder="1" applyProtection="1">
      <alignment vertical="center"/>
      <protection locked="0"/>
    </xf>
    <xf numFmtId="0" fontId="7" fillId="0" borderId="8" xfId="4" applyFont="1" applyBorder="1" applyAlignment="1" applyProtection="1">
      <alignment horizontal="center" vertical="center"/>
      <protection locked="0"/>
    </xf>
    <xf numFmtId="178" fontId="7" fillId="0" borderId="8" xfId="4" applyNumberFormat="1" applyFont="1" applyBorder="1" applyProtection="1">
      <alignment vertical="center"/>
      <protection locked="0"/>
    </xf>
    <xf numFmtId="184" fontId="7" fillId="0" borderId="64" xfId="4" applyNumberFormat="1" applyFont="1" applyBorder="1" applyAlignment="1" applyProtection="1">
      <alignment horizontal="center" vertical="center" shrinkToFit="1"/>
      <protection locked="0"/>
    </xf>
    <xf numFmtId="184" fontId="7" fillId="3" borderId="57" xfId="4" applyNumberFormat="1" applyFont="1" applyFill="1" applyBorder="1" applyProtection="1">
      <alignment vertical="center"/>
      <protection locked="0"/>
    </xf>
    <xf numFmtId="184" fontId="7" fillId="3" borderId="85" xfId="4" applyNumberFormat="1" applyFont="1" applyFill="1" applyBorder="1" applyProtection="1">
      <alignment vertical="center"/>
      <protection locked="0"/>
    </xf>
    <xf numFmtId="0" fontId="7" fillId="0" borderId="92" xfId="4" applyFont="1" applyBorder="1" applyAlignment="1" applyProtection="1">
      <alignment vertical="center" shrinkToFit="1"/>
      <protection locked="0"/>
    </xf>
    <xf numFmtId="0" fontId="7" fillId="0" borderId="3" xfId="4" applyFont="1" applyBorder="1" applyAlignment="1" applyProtection="1">
      <alignment horizontal="right" vertical="center"/>
      <protection locked="0"/>
    </xf>
    <xf numFmtId="0" fontId="7" fillId="0" borderId="6" xfId="4" applyFont="1" applyBorder="1" applyAlignment="1" applyProtection="1">
      <alignment horizontal="left" vertical="center" shrinkToFit="1"/>
      <protection locked="0"/>
    </xf>
    <xf numFmtId="184" fontId="7" fillId="3" borderId="116" xfId="4" applyNumberFormat="1" applyFont="1" applyFill="1" applyBorder="1" applyProtection="1">
      <alignment vertical="center"/>
      <protection locked="0"/>
    </xf>
    <xf numFmtId="184" fontId="7" fillId="0" borderId="86" xfId="4" applyNumberFormat="1" applyFont="1" applyBorder="1" applyProtection="1">
      <alignment vertical="center"/>
      <protection locked="0"/>
    </xf>
    <xf numFmtId="184" fontId="7" fillId="3" borderId="56" xfId="4" applyNumberFormat="1" applyFont="1" applyFill="1" applyBorder="1" applyProtection="1">
      <alignment vertical="center"/>
      <protection locked="0"/>
    </xf>
    <xf numFmtId="0" fontId="7" fillId="0" borderId="92" xfId="4" applyFont="1" applyBorder="1" applyAlignment="1" applyProtection="1">
      <alignment horizontal="center" vertical="center"/>
      <protection locked="0"/>
    </xf>
    <xf numFmtId="184" fontId="7" fillId="6" borderId="5" xfId="4" applyNumberFormat="1" applyFont="1" applyFill="1" applyBorder="1">
      <alignment vertical="center"/>
    </xf>
    <xf numFmtId="184" fontId="7" fillId="4" borderId="4" xfId="4" applyNumberFormat="1" applyFont="1" applyFill="1" applyBorder="1">
      <alignment vertical="center"/>
    </xf>
    <xf numFmtId="184" fontId="6" fillId="0" borderId="0" xfId="4" applyNumberFormat="1" applyFont="1">
      <alignment vertical="center"/>
    </xf>
    <xf numFmtId="38" fontId="12" fillId="0" borderId="0" xfId="4" applyNumberFormat="1" applyFont="1" applyAlignment="1" applyProtection="1">
      <alignment horizontal="right" vertical="center"/>
      <protection locked="0"/>
    </xf>
    <xf numFmtId="38" fontId="4" fillId="3" borderId="52" xfId="4" applyNumberFormat="1" applyFill="1" applyBorder="1" applyProtection="1">
      <alignment vertical="center"/>
      <protection locked="0"/>
    </xf>
    <xf numFmtId="38" fontId="7" fillId="0" borderId="2" xfId="4" applyNumberFormat="1" applyFont="1" applyBorder="1" applyAlignment="1" applyProtection="1">
      <alignment horizontal="center" vertical="center"/>
      <protection locked="0"/>
    </xf>
    <xf numFmtId="182" fontId="6" fillId="0" borderId="1" xfId="4" applyNumberFormat="1" applyFont="1" applyBorder="1" applyAlignment="1">
      <alignment horizontal="center" vertical="center"/>
    </xf>
    <xf numFmtId="182" fontId="6" fillId="0" borderId="0" xfId="4" applyNumberFormat="1" applyFont="1">
      <alignment vertical="center"/>
    </xf>
    <xf numFmtId="182" fontId="7" fillId="0" borderId="2" xfId="4" applyNumberFormat="1" applyFont="1" applyBorder="1" applyAlignment="1">
      <alignment horizontal="center" vertical="center"/>
    </xf>
    <xf numFmtId="0" fontId="7" fillId="0" borderId="3" xfId="4" applyFont="1" applyBorder="1">
      <alignment vertical="center"/>
    </xf>
    <xf numFmtId="182" fontId="4" fillId="0" borderId="0" xfId="4" applyNumberFormat="1">
      <alignment vertical="center"/>
    </xf>
    <xf numFmtId="182" fontId="7" fillId="0" borderId="0" xfId="4" applyNumberFormat="1" applyFont="1" applyAlignment="1">
      <alignment horizontal="center" vertical="center"/>
    </xf>
    <xf numFmtId="0" fontId="6" fillId="0" borderId="1" xfId="4" applyFont="1" applyBorder="1">
      <alignment vertical="center"/>
    </xf>
    <xf numFmtId="0" fontId="7" fillId="0" borderId="0" xfId="4" quotePrefix="1" applyFont="1">
      <alignment vertical="center"/>
    </xf>
    <xf numFmtId="0" fontId="4" fillId="2" borderId="0" xfId="4" applyFill="1" applyAlignment="1" applyProtection="1">
      <alignment horizontal="center" vertical="center"/>
      <protection locked="0"/>
    </xf>
    <xf numFmtId="0" fontId="4" fillId="2" borderId="0" xfId="4" applyFill="1" applyProtection="1">
      <alignment vertical="center"/>
      <protection locked="0"/>
    </xf>
    <xf numFmtId="0" fontId="4" fillId="2" borderId="0" xfId="4" applyFill="1">
      <alignment vertical="center"/>
    </xf>
    <xf numFmtId="177" fontId="4" fillId="2" borderId="0" xfId="4" applyNumberFormat="1" applyFill="1" applyProtection="1">
      <alignment vertical="center"/>
      <protection locked="0"/>
    </xf>
    <xf numFmtId="177" fontId="4" fillId="2" borderId="0" xfId="4" applyNumberFormat="1" applyFill="1" applyAlignment="1" applyProtection="1">
      <alignment horizontal="right" vertical="center"/>
      <protection locked="0"/>
    </xf>
    <xf numFmtId="0" fontId="12" fillId="2" borderId="0" xfId="4" applyFont="1" applyFill="1" applyProtection="1">
      <alignment vertical="center"/>
      <protection locked="0"/>
    </xf>
    <xf numFmtId="176" fontId="12" fillId="2" borderId="2" xfId="4" quotePrefix="1" applyNumberFormat="1" applyFont="1" applyFill="1" applyBorder="1" applyAlignment="1" applyProtection="1">
      <alignment horizontal="center" vertical="center"/>
      <protection locked="0"/>
    </xf>
    <xf numFmtId="176" fontId="12" fillId="2" borderId="92" xfId="4" applyNumberFormat="1" applyFont="1" applyFill="1" applyBorder="1" applyAlignment="1" applyProtection="1">
      <alignment horizontal="center" vertical="center"/>
      <protection locked="0"/>
    </xf>
    <xf numFmtId="177" fontId="4" fillId="2" borderId="0" xfId="4" applyNumberFormat="1" applyFill="1">
      <alignment vertical="center"/>
    </xf>
    <xf numFmtId="49" fontId="7" fillId="0" borderId="93" xfId="4" applyNumberFormat="1" applyFont="1" applyBorder="1" applyAlignment="1" applyProtection="1">
      <alignment horizontal="center" vertical="center"/>
      <protection locked="0"/>
    </xf>
    <xf numFmtId="182" fontId="7" fillId="0" borderId="0" xfId="4" applyNumberFormat="1" applyFont="1">
      <alignment vertical="center"/>
    </xf>
    <xf numFmtId="0" fontId="29" fillId="0" borderId="0" xfId="4" applyFont="1" applyProtection="1">
      <alignment vertical="center"/>
      <protection locked="0"/>
    </xf>
    <xf numFmtId="0" fontId="30" fillId="0" borderId="0" xfId="4" applyFont="1" applyProtection="1">
      <alignment vertical="center"/>
      <protection locked="0"/>
    </xf>
    <xf numFmtId="0" fontId="30" fillId="0" borderId="0" xfId="4" applyFont="1">
      <alignment vertical="center"/>
    </xf>
    <xf numFmtId="176" fontId="31" fillId="0" borderId="93" xfId="4" applyNumberFormat="1" applyFont="1" applyBorder="1" applyAlignment="1" applyProtection="1">
      <alignment horizontal="center" vertical="center"/>
      <protection locked="0"/>
    </xf>
    <xf numFmtId="0" fontId="31" fillId="0" borderId="84" xfId="4" applyFont="1" applyBorder="1" applyProtection="1">
      <alignment vertical="center"/>
      <protection locked="0"/>
    </xf>
    <xf numFmtId="0" fontId="31" fillId="0" borderId="3" xfId="4" applyFont="1" applyBorder="1" applyProtection="1">
      <alignment vertical="center"/>
      <protection locked="0"/>
    </xf>
    <xf numFmtId="0" fontId="31" fillId="0" borderId="6" xfId="4" applyFont="1" applyBorder="1" applyAlignment="1" applyProtection="1">
      <alignment horizontal="center" vertical="center"/>
      <protection locked="0"/>
    </xf>
    <xf numFmtId="198" fontId="31" fillId="0" borderId="119" xfId="0" applyNumberFormat="1" applyFont="1" applyBorder="1" applyAlignment="1">
      <alignment horizontal="right" vertical="center"/>
    </xf>
    <xf numFmtId="198" fontId="31" fillId="0" borderId="119" xfId="0" applyNumberFormat="1" applyFont="1" applyBorder="1" applyAlignment="1">
      <alignment vertical="center"/>
    </xf>
    <xf numFmtId="198" fontId="31" fillId="0" borderId="90" xfId="0" applyNumberFormat="1" applyFont="1" applyBorder="1" applyAlignment="1">
      <alignment vertical="center"/>
    </xf>
    <xf numFmtId="0" fontId="32" fillId="0" borderId="0" xfId="4" applyFont="1" applyAlignment="1" applyProtection="1">
      <alignment horizontal="center" vertical="center"/>
      <protection locked="0"/>
    </xf>
    <xf numFmtId="0" fontId="32" fillId="0" borderId="0" xfId="4" applyFont="1" applyProtection="1">
      <alignment vertical="center"/>
      <protection locked="0"/>
    </xf>
    <xf numFmtId="0" fontId="31" fillId="0" borderId="0" xfId="4" applyFont="1" applyProtection="1">
      <alignment vertical="center"/>
      <protection locked="0"/>
    </xf>
    <xf numFmtId="177" fontId="31" fillId="0" borderId="0" xfId="4" applyNumberFormat="1" applyFont="1" applyProtection="1">
      <alignment vertical="center"/>
      <protection locked="0"/>
    </xf>
    <xf numFmtId="0" fontId="31" fillId="0" borderId="0" xfId="4" applyFont="1" applyAlignment="1" applyProtection="1">
      <alignment horizontal="center" vertical="center"/>
      <protection locked="0"/>
    </xf>
    <xf numFmtId="0" fontId="33" fillId="0" borderId="0" xfId="4" applyFont="1">
      <alignment vertical="center"/>
    </xf>
    <xf numFmtId="0" fontId="31" fillId="0" borderId="0" xfId="4" applyFont="1">
      <alignment vertical="center"/>
    </xf>
    <xf numFmtId="0" fontId="32" fillId="0" borderId="0" xfId="4" applyFont="1">
      <alignment vertical="center"/>
    </xf>
    <xf numFmtId="177" fontId="33" fillId="0" borderId="0" xfId="4" applyNumberFormat="1" applyFont="1" applyProtection="1">
      <alignment vertical="center"/>
      <protection locked="0"/>
    </xf>
    <xf numFmtId="0" fontId="33" fillId="0" borderId="0" xfId="4" applyFont="1" applyProtection="1">
      <alignment vertical="center"/>
      <protection locked="0"/>
    </xf>
    <xf numFmtId="0" fontId="33" fillId="0" borderId="1" xfId="4" applyFont="1" applyBorder="1" applyAlignment="1" applyProtection="1">
      <alignment horizontal="center" vertical="center"/>
      <protection locked="0"/>
    </xf>
    <xf numFmtId="177" fontId="34" fillId="0" borderId="0" xfId="4" applyNumberFormat="1" applyFont="1" applyAlignment="1" applyProtection="1">
      <alignment horizontal="right" vertical="center"/>
      <protection locked="0"/>
    </xf>
    <xf numFmtId="177" fontId="32" fillId="0" borderId="0" xfId="4" applyNumberFormat="1" applyFont="1" applyProtection="1">
      <alignment vertical="center"/>
      <protection locked="0"/>
    </xf>
    <xf numFmtId="177" fontId="32" fillId="3" borderId="52" xfId="4" applyNumberFormat="1" applyFont="1" applyFill="1" applyBorder="1" applyProtection="1">
      <alignment vertical="center"/>
      <protection locked="0"/>
    </xf>
    <xf numFmtId="0" fontId="32" fillId="0" borderId="0" xfId="4" applyFont="1" applyAlignment="1">
      <alignment horizontal="center" vertical="center"/>
    </xf>
    <xf numFmtId="178" fontId="31" fillId="0" borderId="119" xfId="4" applyNumberFormat="1" applyFont="1" applyBorder="1" applyAlignment="1">
      <alignment horizontal="right" vertical="center"/>
    </xf>
    <xf numFmtId="177" fontId="31" fillId="4" borderId="5" xfId="4" applyNumberFormat="1" applyFont="1" applyFill="1" applyBorder="1">
      <alignment vertical="center"/>
    </xf>
    <xf numFmtId="177" fontId="35" fillId="0" borderId="0" xfId="4" applyNumberFormat="1" applyFont="1" applyAlignment="1" applyProtection="1">
      <alignment horizontal="left" vertical="center"/>
      <protection locked="0"/>
    </xf>
    <xf numFmtId="177" fontId="31" fillId="0" borderId="94" xfId="4" applyNumberFormat="1" applyFont="1" applyBorder="1" applyAlignment="1" applyProtection="1">
      <alignment horizontal="center" vertical="center"/>
      <protection locked="0"/>
    </xf>
    <xf numFmtId="0" fontId="31" fillId="0" borderId="94" xfId="4" applyFont="1" applyBorder="1" applyAlignment="1" applyProtection="1">
      <alignment horizontal="center" vertical="center"/>
      <protection locked="0"/>
    </xf>
    <xf numFmtId="0" fontId="31" fillId="0" borderId="44" xfId="4" applyFont="1" applyBorder="1" applyAlignment="1" applyProtection="1">
      <alignment horizontal="center" vertical="center"/>
      <protection locked="0"/>
    </xf>
    <xf numFmtId="0" fontId="31" fillId="0" borderId="7" xfId="4" applyFont="1" applyBorder="1" applyAlignment="1" applyProtection="1">
      <alignment horizontal="center" vertical="center"/>
      <protection locked="0"/>
    </xf>
    <xf numFmtId="0" fontId="31" fillId="0" borderId="3" xfId="4" applyFont="1" applyBorder="1" applyAlignment="1" applyProtection="1">
      <alignment horizontal="center" vertical="center"/>
      <protection locked="0"/>
    </xf>
    <xf numFmtId="177" fontId="31" fillId="0" borderId="121" xfId="4" applyNumberFormat="1" applyFont="1" applyBorder="1" applyAlignment="1" applyProtection="1">
      <alignment horizontal="center" vertical="center"/>
      <protection locked="0"/>
    </xf>
    <xf numFmtId="0" fontId="31" fillId="0" borderId="2" xfId="4" applyFont="1" applyBorder="1" applyAlignment="1" applyProtection="1">
      <alignment horizontal="center" vertical="center"/>
      <protection locked="0"/>
    </xf>
    <xf numFmtId="177" fontId="31" fillId="0" borderId="2" xfId="4" applyNumberFormat="1" applyFont="1" applyBorder="1" applyAlignment="1" applyProtection="1">
      <alignment horizontal="center" vertical="center" shrinkToFit="1"/>
      <protection locked="0"/>
    </xf>
    <xf numFmtId="177" fontId="31" fillId="3" borderId="85" xfId="4" applyNumberFormat="1" applyFont="1" applyFill="1" applyBorder="1" applyProtection="1">
      <alignment vertical="center"/>
      <protection locked="0"/>
    </xf>
    <xf numFmtId="0" fontId="31" fillId="0" borderId="91" xfId="4" applyFont="1" applyBorder="1" applyAlignment="1">
      <alignment horizontal="center" vertical="center"/>
    </xf>
    <xf numFmtId="180" fontId="31" fillId="0" borderId="119" xfId="4" applyNumberFormat="1" applyFont="1" applyBorder="1">
      <alignment vertical="center"/>
    </xf>
    <xf numFmtId="0" fontId="31" fillId="0" borderId="119" xfId="4" applyFont="1" applyBorder="1" applyAlignment="1">
      <alignment horizontal="center" vertical="center"/>
    </xf>
    <xf numFmtId="177" fontId="31" fillId="4" borderId="119" xfId="4" applyNumberFormat="1" applyFont="1" applyFill="1" applyBorder="1">
      <alignment vertical="center"/>
    </xf>
    <xf numFmtId="0" fontId="31" fillId="0" borderId="90" xfId="4" applyFont="1" applyBorder="1" applyProtection="1">
      <alignment vertical="center"/>
      <protection locked="0"/>
    </xf>
    <xf numFmtId="0" fontId="31" fillId="0" borderId="92" xfId="4" applyFont="1" applyBorder="1" applyProtection="1">
      <alignment vertical="center"/>
      <protection locked="0"/>
    </xf>
    <xf numFmtId="180" fontId="31" fillId="0" borderId="94" xfId="4" applyNumberFormat="1" applyFont="1" applyBorder="1">
      <alignment vertical="center"/>
    </xf>
    <xf numFmtId="0" fontId="31" fillId="0" borderId="94" xfId="4" applyFont="1" applyBorder="1" applyAlignment="1">
      <alignment horizontal="center" vertical="center"/>
    </xf>
    <xf numFmtId="177" fontId="31" fillId="4" borderId="94" xfId="4" applyNumberFormat="1" applyFont="1" applyFill="1" applyBorder="1">
      <alignment vertical="center"/>
    </xf>
    <xf numFmtId="177" fontId="31" fillId="3" borderId="99" xfId="4" applyNumberFormat="1" applyFont="1" applyFill="1" applyBorder="1" applyProtection="1">
      <alignment vertical="center"/>
      <protection locked="0"/>
    </xf>
    <xf numFmtId="177" fontId="31" fillId="3" borderId="122" xfId="4" applyNumberFormat="1" applyFont="1" applyFill="1" applyBorder="1" applyProtection="1">
      <alignment vertical="center"/>
      <protection locked="0"/>
    </xf>
    <xf numFmtId="177" fontId="31" fillId="3" borderId="57" xfId="4" applyNumberFormat="1" applyFont="1" applyFill="1" applyBorder="1" applyProtection="1">
      <alignment vertical="center"/>
      <protection locked="0"/>
    </xf>
    <xf numFmtId="177" fontId="31" fillId="3" borderId="116" xfId="4" applyNumberFormat="1" applyFont="1" applyFill="1" applyBorder="1" applyProtection="1">
      <alignment vertical="center"/>
      <protection locked="0"/>
    </xf>
    <xf numFmtId="177" fontId="31" fillId="4" borderId="4" xfId="4" applyNumberFormat="1" applyFont="1" applyFill="1" applyBorder="1">
      <alignment vertical="center"/>
    </xf>
    <xf numFmtId="178" fontId="31" fillId="0" borderId="119" xfId="4" applyNumberFormat="1" applyFont="1" applyBorder="1">
      <alignment vertical="center"/>
    </xf>
    <xf numFmtId="0" fontId="31" fillId="0" borderId="91" xfId="4" applyFont="1" applyBorder="1" applyProtection="1">
      <alignment vertical="center"/>
      <protection locked="0"/>
    </xf>
    <xf numFmtId="178" fontId="31" fillId="0" borderId="94" xfId="4" applyNumberFormat="1" applyFont="1" applyBorder="1">
      <alignment vertical="center"/>
    </xf>
    <xf numFmtId="0" fontId="34" fillId="0" borderId="0" xfId="4" applyFont="1" applyProtection="1">
      <alignment vertical="center"/>
      <protection locked="0"/>
    </xf>
    <xf numFmtId="177" fontId="31" fillId="0" borderId="2" xfId="4" applyNumberFormat="1" applyFont="1" applyBorder="1" applyAlignment="1" applyProtection="1">
      <alignment horizontal="center" vertical="center"/>
      <protection locked="0"/>
    </xf>
    <xf numFmtId="177" fontId="31" fillId="3" borderId="119" xfId="4" applyNumberFormat="1" applyFont="1" applyFill="1" applyBorder="1">
      <alignment vertical="center"/>
    </xf>
    <xf numFmtId="176" fontId="31" fillId="0" borderId="90" xfId="4" applyNumberFormat="1" applyFont="1" applyBorder="1" applyAlignment="1" applyProtection="1">
      <alignment horizontal="center" vertical="center"/>
      <protection locked="0"/>
    </xf>
    <xf numFmtId="176" fontId="31" fillId="0" borderId="3" xfId="4" applyNumberFormat="1" applyFont="1" applyBorder="1" applyAlignment="1" applyProtection="1">
      <alignment horizontal="center" vertical="center"/>
      <protection locked="0"/>
    </xf>
    <xf numFmtId="0" fontId="31" fillId="0" borderId="6" xfId="4" applyFont="1" applyBorder="1" applyProtection="1">
      <alignment vertical="center"/>
      <protection locked="0"/>
    </xf>
    <xf numFmtId="177" fontId="31" fillId="9" borderId="119" xfId="4" applyNumberFormat="1" applyFont="1" applyFill="1" applyBorder="1">
      <alignment vertical="center"/>
    </xf>
    <xf numFmtId="0" fontId="32" fillId="0" borderId="0" xfId="4" applyFont="1" applyAlignment="1">
      <alignment vertical="center" shrinkToFit="1"/>
    </xf>
    <xf numFmtId="38" fontId="33" fillId="0" borderId="0" xfId="4" applyNumberFormat="1" applyFont="1">
      <alignment vertical="center"/>
    </xf>
    <xf numFmtId="38" fontId="33" fillId="0" borderId="0" xfId="4" applyNumberFormat="1" applyFont="1" applyAlignment="1">
      <alignment vertical="center" shrinkToFit="1"/>
    </xf>
    <xf numFmtId="180" fontId="31" fillId="0" borderId="0" xfId="4" applyNumberFormat="1" applyFont="1" applyProtection="1">
      <alignment vertical="center"/>
      <protection locked="0"/>
    </xf>
    <xf numFmtId="0" fontId="32" fillId="0" borderId="0" xfId="4" applyFont="1" applyAlignment="1" applyProtection="1">
      <alignment horizontal="left" vertical="center"/>
      <protection locked="0"/>
    </xf>
    <xf numFmtId="0" fontId="32" fillId="0" borderId="0" xfId="4" applyFont="1" applyAlignment="1" applyProtection="1">
      <alignment horizontal="left" vertical="center" wrapText="1"/>
      <protection locked="0"/>
    </xf>
    <xf numFmtId="178" fontId="31" fillId="0" borderId="0" xfId="4" applyNumberFormat="1" applyFont="1" applyAlignment="1" applyProtection="1">
      <alignment horizontal="left" vertical="center" shrinkToFit="1"/>
      <protection locked="0"/>
    </xf>
    <xf numFmtId="0" fontId="31" fillId="3" borderId="52" xfId="4" applyFont="1" applyFill="1" applyBorder="1" applyAlignment="1">
      <alignment horizontal="center" vertical="center"/>
    </xf>
    <xf numFmtId="181" fontId="31" fillId="0" borderId="119" xfId="4" applyNumberFormat="1" applyFont="1" applyBorder="1">
      <alignment vertical="center"/>
    </xf>
    <xf numFmtId="178" fontId="31" fillId="0" borderId="0" xfId="4" applyNumberFormat="1" applyFont="1" applyAlignment="1" applyProtection="1">
      <alignment horizontal="right" vertical="center" shrinkToFit="1"/>
      <protection locked="0"/>
    </xf>
    <xf numFmtId="177" fontId="33" fillId="0" borderId="0" xfId="4" applyNumberFormat="1" applyFont="1">
      <alignment vertical="center"/>
    </xf>
    <xf numFmtId="177" fontId="7" fillId="0" borderId="0" xfId="4" applyNumberFormat="1" applyFont="1" applyAlignment="1">
      <alignment horizontal="right" vertical="center"/>
    </xf>
    <xf numFmtId="181" fontId="7" fillId="0" borderId="0" xfId="4" applyNumberFormat="1" applyFont="1">
      <alignment vertical="center"/>
    </xf>
    <xf numFmtId="190" fontId="7" fillId="0" borderId="0" xfId="4" applyNumberFormat="1" applyFont="1" applyAlignment="1">
      <alignment horizontal="right" vertical="center"/>
    </xf>
    <xf numFmtId="180" fontId="7" fillId="0" borderId="0" xfId="4" applyNumberFormat="1" applyFont="1">
      <alignment vertical="center"/>
    </xf>
    <xf numFmtId="178" fontId="2" fillId="0" borderId="0" xfId="0" applyNumberFormat="1" applyFont="1"/>
    <xf numFmtId="178" fontId="7" fillId="0" borderId="119" xfId="4" applyNumberFormat="1" applyFont="1" applyBorder="1" applyAlignment="1">
      <alignment horizontal="right" vertical="center"/>
    </xf>
    <xf numFmtId="0" fontId="28" fillId="0" borderId="0" xfId="6" applyFont="1" applyProtection="1">
      <alignment vertical="center"/>
      <protection locked="0"/>
    </xf>
    <xf numFmtId="0" fontId="28" fillId="0" borderId="0" xfId="6" applyFont="1">
      <alignment vertical="center"/>
    </xf>
    <xf numFmtId="0" fontId="0" fillId="0" borderId="0" xfId="0" applyAlignment="1">
      <alignment horizontal="left" shrinkToFit="1"/>
    </xf>
    <xf numFmtId="0" fontId="7" fillId="0" borderId="119" xfId="4" applyFont="1" applyBorder="1" applyAlignment="1" applyProtection="1">
      <alignment horizontal="center" vertical="center" shrinkToFit="1"/>
      <protection locked="0"/>
    </xf>
    <xf numFmtId="0" fontId="0" fillId="0" borderId="94" xfId="0" applyBorder="1" applyAlignment="1">
      <alignment horizontal="center"/>
    </xf>
    <xf numFmtId="0" fontId="0" fillId="0" borderId="2" xfId="0" applyBorder="1" applyAlignment="1">
      <alignment horizontal="center"/>
    </xf>
    <xf numFmtId="0" fontId="0" fillId="5" borderId="59" xfId="0" applyFill="1" applyBorder="1"/>
    <xf numFmtId="0" fontId="0" fillId="5" borderId="62" xfId="0" applyFill="1" applyBorder="1"/>
    <xf numFmtId="0" fontId="0" fillId="0" borderId="3" xfId="0" applyBorder="1"/>
    <xf numFmtId="0" fontId="0" fillId="0" borderId="0" xfId="0" applyAlignment="1">
      <alignment shrinkToFit="1"/>
    </xf>
    <xf numFmtId="0" fontId="7" fillId="0" borderId="119" xfId="4" applyFont="1" applyBorder="1" applyAlignment="1" applyProtection="1">
      <alignment horizontal="center" vertical="center"/>
      <protection locked="0"/>
    </xf>
    <xf numFmtId="0" fontId="2" fillId="0" borderId="7" xfId="0" applyFont="1" applyBorder="1" applyProtection="1">
      <protection locked="0"/>
    </xf>
    <xf numFmtId="0" fontId="7" fillId="0" borderId="6" xfId="4" applyFont="1" applyBorder="1" applyAlignment="1" applyProtection="1">
      <alignment horizontal="center" vertical="center" shrinkToFit="1"/>
      <protection locked="0"/>
    </xf>
    <xf numFmtId="176" fontId="12" fillId="2" borderId="90" xfId="4" quotePrefix="1" applyNumberFormat="1" applyFont="1" applyFill="1" applyBorder="1" applyAlignment="1" applyProtection="1">
      <alignment horizontal="center" vertical="center"/>
      <protection locked="0"/>
    </xf>
    <xf numFmtId="0" fontId="6" fillId="0" borderId="0" xfId="4" quotePrefix="1" applyFont="1" applyProtection="1">
      <alignment vertical="center"/>
      <protection locked="0"/>
    </xf>
    <xf numFmtId="177" fontId="12" fillId="0" borderId="0" xfId="4" applyNumberFormat="1" applyFont="1" applyAlignment="1" applyProtection="1">
      <alignment horizontal="left" vertical="center"/>
      <protection locked="0"/>
    </xf>
    <xf numFmtId="177" fontId="7" fillId="0" borderId="119" xfId="4" applyNumberFormat="1" applyFont="1" applyBorder="1">
      <alignment vertical="center"/>
    </xf>
    <xf numFmtId="38" fontId="7" fillId="6" borderId="119" xfId="4" applyNumberFormat="1" applyFont="1" applyFill="1" applyBorder="1">
      <alignment vertical="center"/>
    </xf>
    <xf numFmtId="0" fontId="7" fillId="0" borderId="94" xfId="4" applyFont="1" applyBorder="1" applyProtection="1">
      <alignment vertical="center"/>
      <protection locked="0"/>
    </xf>
    <xf numFmtId="190" fontId="7" fillId="0" borderId="94" xfId="4" applyNumberFormat="1" applyFont="1" applyBorder="1" applyAlignment="1" applyProtection="1">
      <alignment horizontal="right" vertical="center" shrinkToFit="1"/>
      <protection locked="0"/>
    </xf>
    <xf numFmtId="181" fontId="7" fillId="0" borderId="119" xfId="4" applyNumberFormat="1" applyFont="1" applyBorder="1">
      <alignment vertical="center"/>
    </xf>
    <xf numFmtId="180" fontId="7" fillId="0" borderId="2" xfId="4" applyNumberFormat="1" applyFont="1" applyBorder="1">
      <alignment vertical="center"/>
    </xf>
    <xf numFmtId="178" fontId="7" fillId="0" borderId="2" xfId="4" applyNumberFormat="1" applyFont="1" applyBorder="1">
      <alignment vertical="center"/>
    </xf>
    <xf numFmtId="38" fontId="0" fillId="0" borderId="39" xfId="1" applyFont="1" applyFill="1" applyBorder="1"/>
    <xf numFmtId="38" fontId="0" fillId="0" borderId="0" xfId="1" applyFont="1" applyFill="1"/>
    <xf numFmtId="38" fontId="0" fillId="0" borderId="115" xfId="1" applyFont="1" applyFill="1" applyBorder="1"/>
    <xf numFmtId="38" fontId="0" fillId="0" borderId="0" xfId="1" applyFont="1" applyFill="1" applyBorder="1"/>
    <xf numFmtId="38" fontId="0" fillId="0" borderId="83" xfId="1" applyFont="1" applyFill="1" applyBorder="1"/>
    <xf numFmtId="182" fontId="7" fillId="6" borderId="119" xfId="4" applyNumberFormat="1" applyFont="1" applyFill="1" applyBorder="1">
      <alignment vertical="center"/>
    </xf>
    <xf numFmtId="0" fontId="6" fillId="0" borderId="83" xfId="4" applyFont="1" applyBorder="1" applyAlignment="1" applyProtection="1">
      <alignment vertical="center" shrinkToFit="1"/>
      <protection locked="0"/>
    </xf>
    <xf numFmtId="0" fontId="6" fillId="0" borderId="8" xfId="4" applyFont="1" applyBorder="1" applyAlignment="1">
      <alignment horizontal="center" vertical="center"/>
    </xf>
    <xf numFmtId="0" fontId="6" fillId="0" borderId="8" xfId="4" applyFont="1" applyBorder="1" applyProtection="1">
      <alignment vertical="center"/>
      <protection locked="0"/>
    </xf>
    <xf numFmtId="0" fontId="6" fillId="0" borderId="8" xfId="4" applyFont="1" applyBorder="1" applyAlignment="1" applyProtection="1">
      <alignment horizontal="center" vertical="center"/>
      <protection locked="0"/>
    </xf>
    <xf numFmtId="177" fontId="7" fillId="6" borderId="119" xfId="4" applyNumberFormat="1" applyFont="1" applyFill="1" applyBorder="1">
      <alignment vertical="center"/>
    </xf>
    <xf numFmtId="0" fontId="37" fillId="0" borderId="6" xfId="4" applyFont="1" applyBorder="1" applyAlignment="1" applyProtection="1">
      <alignment horizontal="left" vertical="center"/>
      <protection locked="0"/>
    </xf>
    <xf numFmtId="0" fontId="7" fillId="0" borderId="2" xfId="4" applyFont="1" applyBorder="1" applyProtection="1">
      <alignment vertical="center"/>
      <protection locked="0"/>
    </xf>
    <xf numFmtId="0" fontId="38" fillId="0" borderId="6" xfId="4" applyFont="1" applyBorder="1" applyAlignment="1" applyProtection="1">
      <alignment horizontal="left" vertical="center"/>
      <protection locked="0"/>
    </xf>
    <xf numFmtId="0" fontId="7" fillId="0" borderId="84" xfId="4" applyFont="1" applyBorder="1" applyAlignment="1" applyProtection="1">
      <alignment horizontal="center" vertical="center" wrapText="1"/>
      <protection locked="0"/>
    </xf>
    <xf numFmtId="0" fontId="7" fillId="0" borderId="91" xfId="4" applyFont="1" applyBorder="1" applyAlignment="1" applyProtection="1">
      <alignment horizontal="center" vertical="center" wrapText="1"/>
      <protection locked="0"/>
    </xf>
    <xf numFmtId="0" fontId="7" fillId="0" borderId="83" xfId="4" applyFont="1" applyBorder="1" applyAlignment="1" applyProtection="1">
      <alignment horizontal="center" vertical="center"/>
      <protection locked="0"/>
    </xf>
    <xf numFmtId="176" fontId="12" fillId="2" borderId="94" xfId="4" quotePrefix="1" applyNumberFormat="1" applyFont="1" applyFill="1" applyBorder="1" applyAlignment="1" applyProtection="1">
      <alignment horizontal="center" vertical="center"/>
      <protection locked="0"/>
    </xf>
    <xf numFmtId="176" fontId="12" fillId="2" borderId="119" xfId="4" quotePrefix="1" applyNumberFormat="1" applyFont="1" applyFill="1" applyBorder="1" applyAlignment="1" applyProtection="1">
      <alignment horizontal="center" vertical="center"/>
      <protection locked="0"/>
    </xf>
    <xf numFmtId="183" fontId="12" fillId="2" borderId="94" xfId="4" quotePrefix="1" applyNumberFormat="1" applyFont="1" applyFill="1" applyBorder="1" applyAlignment="1" applyProtection="1">
      <alignment horizontal="center" vertical="center" shrinkToFit="1"/>
      <protection locked="0"/>
    </xf>
    <xf numFmtId="177" fontId="7" fillId="0" borderId="94" xfId="4" applyNumberFormat="1" applyFont="1" applyBorder="1" applyAlignment="1">
      <alignment horizontal="center" vertical="center"/>
    </xf>
    <xf numFmtId="182" fontId="7" fillId="0" borderId="94" xfId="4" applyNumberFormat="1" applyFont="1" applyBorder="1" applyAlignment="1">
      <alignment horizontal="center" vertical="center"/>
    </xf>
    <xf numFmtId="182" fontId="7" fillId="0" borderId="119" xfId="4" applyNumberFormat="1" applyFont="1" applyBorder="1">
      <alignment vertical="center"/>
    </xf>
    <xf numFmtId="0" fontId="7" fillId="0" borderId="90" xfId="4" applyFont="1" applyBorder="1">
      <alignment vertical="center"/>
    </xf>
    <xf numFmtId="0" fontId="7" fillId="0" borderId="91" xfId="4" applyFont="1" applyBorder="1">
      <alignment vertical="center"/>
    </xf>
    <xf numFmtId="182" fontId="7" fillId="0" borderId="94" xfId="4" applyNumberFormat="1" applyFont="1" applyBorder="1">
      <alignment vertical="center"/>
    </xf>
    <xf numFmtId="176" fontId="7" fillId="0" borderId="90" xfId="4" applyNumberFormat="1" applyFont="1" applyBorder="1" applyAlignment="1">
      <alignment horizontal="center" vertical="center"/>
    </xf>
    <xf numFmtId="0" fontId="7" fillId="0" borderId="93" xfId="4" applyFont="1" applyBorder="1">
      <alignment vertical="center"/>
    </xf>
    <xf numFmtId="0" fontId="7" fillId="0" borderId="44" xfId="4" applyFont="1" applyBorder="1">
      <alignment vertical="center"/>
    </xf>
    <xf numFmtId="38" fontId="7" fillId="4" borderId="119" xfId="4" applyNumberFormat="1" applyFont="1" applyFill="1" applyBorder="1">
      <alignment vertical="center"/>
    </xf>
    <xf numFmtId="184" fontId="7" fillId="3" borderId="119" xfId="4" applyNumberFormat="1" applyFont="1" applyFill="1" applyBorder="1">
      <alignment vertical="center"/>
    </xf>
    <xf numFmtId="184" fontId="7" fillId="4" borderId="119" xfId="4" applyNumberFormat="1" applyFont="1" applyFill="1" applyBorder="1">
      <alignment vertical="center"/>
    </xf>
    <xf numFmtId="180" fontId="7" fillId="0" borderId="119" xfId="4" applyNumberFormat="1" applyFont="1" applyBorder="1" applyAlignment="1">
      <alignment horizontal="right" vertical="center"/>
    </xf>
    <xf numFmtId="185" fontId="7" fillId="4" borderId="119" xfId="4" applyNumberFormat="1" applyFont="1" applyFill="1" applyBorder="1">
      <alignment vertical="center"/>
    </xf>
    <xf numFmtId="180" fontId="7" fillId="4" borderId="119" xfId="4" applyNumberFormat="1" applyFont="1" applyFill="1" applyBorder="1">
      <alignment vertical="center"/>
    </xf>
    <xf numFmtId="0" fontId="7" fillId="0" borderId="90" xfId="4" applyFont="1" applyBorder="1" applyAlignment="1">
      <alignment horizontal="center" vertical="center"/>
    </xf>
    <xf numFmtId="177" fontId="7" fillId="3" borderId="116" xfId="4" applyNumberFormat="1" applyFont="1" applyFill="1" applyBorder="1" applyProtection="1">
      <alignment vertical="center"/>
      <protection locked="0"/>
    </xf>
    <xf numFmtId="0" fontId="7" fillId="2" borderId="119" xfId="4" applyFont="1" applyFill="1" applyBorder="1" applyAlignment="1" applyProtection="1">
      <alignment horizontal="center" vertical="center"/>
      <protection locked="0"/>
    </xf>
    <xf numFmtId="180" fontId="7" fillId="2" borderId="119" xfId="4" applyNumberFormat="1" applyFont="1" applyFill="1" applyBorder="1" applyProtection="1">
      <alignment vertical="center"/>
      <protection locked="0"/>
    </xf>
    <xf numFmtId="0" fontId="7" fillId="2" borderId="119" xfId="4" applyFont="1" applyFill="1" applyBorder="1" applyAlignment="1">
      <alignment horizontal="center" vertical="center"/>
    </xf>
    <xf numFmtId="0" fontId="7" fillId="0" borderId="90" xfId="4" applyFont="1" applyBorder="1" applyAlignment="1" applyProtection="1">
      <alignment vertical="center" shrinkToFit="1"/>
      <protection locked="0"/>
    </xf>
    <xf numFmtId="0" fontId="7" fillId="0" borderId="90" xfId="4" applyFont="1" applyBorder="1" applyAlignment="1" applyProtection="1">
      <alignment horizontal="center" vertical="center" shrinkToFit="1"/>
      <protection locked="0"/>
    </xf>
    <xf numFmtId="177" fontId="4" fillId="6" borderId="119" xfId="4" applyNumberFormat="1" applyFill="1" applyBorder="1">
      <alignment vertical="center"/>
    </xf>
    <xf numFmtId="177" fontId="7" fillId="3" borderId="92" xfId="4" applyNumberFormat="1" applyFont="1" applyFill="1" applyBorder="1">
      <alignment vertical="center"/>
    </xf>
    <xf numFmtId="0" fontId="7" fillId="0" borderId="44" xfId="6" applyFont="1" applyBorder="1" applyProtection="1">
      <alignment vertical="center"/>
      <protection locked="0"/>
    </xf>
    <xf numFmtId="177" fontId="7" fillId="0" borderId="83" xfId="4" applyNumberFormat="1" applyFont="1" applyBorder="1" applyProtection="1">
      <alignment vertical="center"/>
      <protection locked="0"/>
    </xf>
    <xf numFmtId="177" fontId="7" fillId="9" borderId="92" xfId="4" applyNumberFormat="1" applyFont="1" applyFill="1" applyBorder="1">
      <alignment vertical="center"/>
    </xf>
    <xf numFmtId="0" fontId="7" fillId="0" borderId="83" xfId="4" applyFont="1" applyBorder="1" applyAlignment="1" applyProtection="1">
      <alignment horizontal="center" vertical="center" wrapText="1" shrinkToFit="1"/>
      <protection locked="0"/>
    </xf>
    <xf numFmtId="178" fontId="7" fillId="4" borderId="119" xfId="4" applyNumberFormat="1" applyFont="1" applyFill="1" applyBorder="1">
      <alignment vertical="center"/>
    </xf>
    <xf numFmtId="38" fontId="4" fillId="3" borderId="116" xfId="1" applyFont="1" applyFill="1" applyBorder="1" applyAlignment="1" applyProtection="1">
      <alignment horizontal="center" vertical="center"/>
      <protection locked="0"/>
    </xf>
    <xf numFmtId="0" fontId="7" fillId="8" borderId="84" xfId="4" applyFont="1" applyFill="1" applyBorder="1" applyProtection="1">
      <alignment vertical="center"/>
      <protection locked="0"/>
    </xf>
    <xf numFmtId="38" fontId="7" fillId="6" borderId="119" xfId="1" applyFont="1" applyFill="1" applyBorder="1" applyAlignment="1" applyProtection="1">
      <alignment vertical="center"/>
    </xf>
    <xf numFmtId="0" fontId="24" fillId="0" borderId="130" xfId="8" applyFont="1" applyBorder="1" applyAlignment="1" applyProtection="1">
      <alignment vertical="center"/>
      <protection locked="0"/>
    </xf>
    <xf numFmtId="0" fontId="24" fillId="0" borderId="130" xfId="8" applyFont="1" applyBorder="1" applyAlignment="1" applyProtection="1">
      <alignment horizontal="center" vertical="center"/>
      <protection locked="0"/>
    </xf>
    <xf numFmtId="0" fontId="24" fillId="0" borderId="132" xfId="8" applyFont="1" applyBorder="1" applyAlignment="1" applyProtection="1">
      <alignment horizontal="centerContinuous" vertical="center"/>
      <protection locked="0"/>
    </xf>
    <xf numFmtId="0" fontId="24" fillId="0" borderId="130" xfId="8" applyFont="1" applyBorder="1" applyAlignment="1" applyProtection="1">
      <alignment horizontal="centerContinuous" vertical="center"/>
      <protection locked="0"/>
    </xf>
    <xf numFmtId="0" fontId="24" fillId="0" borderId="132" xfId="8" applyFont="1" applyBorder="1" applyAlignment="1" applyProtection="1">
      <alignment vertical="center"/>
      <protection locked="0"/>
    </xf>
    <xf numFmtId="0" fontId="24" fillId="6" borderId="136" xfId="8" applyFont="1" applyFill="1" applyBorder="1" applyAlignment="1">
      <alignment horizontal="centerContinuous" vertical="center"/>
    </xf>
    <xf numFmtId="0" fontId="24" fillId="6" borderId="130" xfId="8" applyFont="1" applyFill="1" applyBorder="1" applyAlignment="1">
      <alignment horizontal="centerContinuous" vertical="center"/>
    </xf>
    <xf numFmtId="0" fontId="24" fillId="6" borderId="137" xfId="8" applyFont="1" applyFill="1" applyBorder="1" applyAlignment="1">
      <alignment horizontal="centerContinuous" vertical="center"/>
    </xf>
    <xf numFmtId="0" fontId="24" fillId="0" borderId="134" xfId="8" applyFont="1" applyBorder="1" applyAlignment="1" applyProtection="1">
      <alignment vertical="center"/>
      <protection locked="0"/>
    </xf>
    <xf numFmtId="0" fontId="24" fillId="0" borderId="128" xfId="8" applyFont="1" applyBorder="1" applyAlignment="1" applyProtection="1">
      <alignment vertical="center"/>
      <protection locked="0"/>
    </xf>
    <xf numFmtId="0" fontId="4" fillId="0" borderId="42" xfId="8" applyFont="1" applyBorder="1" applyAlignment="1" applyProtection="1">
      <alignment horizontal="right" vertical="center"/>
      <protection locked="0"/>
    </xf>
    <xf numFmtId="0" fontId="24" fillId="0" borderId="42" xfId="8" applyFont="1" applyBorder="1" applyAlignment="1">
      <alignment vertical="center"/>
    </xf>
    <xf numFmtId="0" fontId="2" fillId="0" borderId="150" xfId="0" applyFont="1" applyBorder="1" applyAlignment="1">
      <alignment vertical="center"/>
    </xf>
    <xf numFmtId="0" fontId="2" fillId="0" borderId="159" xfId="0" applyFont="1" applyBorder="1" applyAlignment="1">
      <alignment horizontal="center" vertical="center"/>
    </xf>
    <xf numFmtId="38" fontId="2" fillId="0" borderId="159" xfId="1" applyFont="1" applyBorder="1" applyAlignment="1">
      <alignment horizontal="center" vertical="center"/>
    </xf>
    <xf numFmtId="40" fontId="2" fillId="0" borderId="159" xfId="1" applyNumberFormat="1" applyFont="1" applyBorder="1" applyAlignment="1">
      <alignment vertical="center"/>
    </xf>
    <xf numFmtId="38" fontId="2" fillId="0" borderId="159" xfId="1" applyFont="1" applyBorder="1" applyAlignment="1">
      <alignment vertical="center"/>
    </xf>
    <xf numFmtId="177" fontId="7" fillId="0" borderId="161" xfId="4" applyNumberFormat="1" applyFont="1" applyBorder="1" applyAlignment="1" applyProtection="1">
      <alignment horizontal="center" vertical="center"/>
      <protection locked="0"/>
    </xf>
    <xf numFmtId="0" fontId="7" fillId="0" borderId="161" xfId="4" applyFont="1" applyBorder="1" applyAlignment="1" applyProtection="1">
      <alignment horizontal="center" vertical="center"/>
      <protection locked="0"/>
    </xf>
    <xf numFmtId="176" fontId="7" fillId="0" borderId="160" xfId="4" applyNumberFormat="1" applyFont="1" applyBorder="1" applyAlignment="1" applyProtection="1">
      <alignment horizontal="center" vertical="center"/>
      <protection locked="0"/>
    </xf>
    <xf numFmtId="0" fontId="7" fillId="0" borderId="150" xfId="4" applyFont="1" applyBorder="1" applyProtection="1">
      <alignment vertical="center"/>
      <protection locked="0"/>
    </xf>
    <xf numFmtId="0" fontId="7" fillId="0" borderId="149" xfId="4" applyFont="1" applyBorder="1" applyAlignment="1" applyProtection="1">
      <alignment vertical="center" shrinkToFit="1"/>
      <protection locked="0"/>
    </xf>
    <xf numFmtId="177" fontId="7" fillId="9" borderId="159" xfId="4" applyNumberFormat="1" applyFont="1" applyFill="1" applyBorder="1">
      <alignment vertical="center"/>
    </xf>
    <xf numFmtId="0" fontId="7" fillId="0" borderId="159" xfId="4" applyFont="1" applyBorder="1" applyAlignment="1">
      <alignment horizontal="center" vertical="center"/>
    </xf>
    <xf numFmtId="178" fontId="7" fillId="0" borderId="159" xfId="4" applyNumberFormat="1" applyFont="1" applyBorder="1">
      <alignment vertical="center"/>
    </xf>
    <xf numFmtId="177" fontId="7" fillId="4" borderId="159" xfId="4" applyNumberFormat="1" applyFont="1" applyFill="1" applyBorder="1">
      <alignment vertical="center"/>
    </xf>
    <xf numFmtId="178" fontId="7" fillId="0" borderId="161" xfId="4" applyNumberFormat="1" applyFont="1" applyBorder="1">
      <alignment vertical="center"/>
    </xf>
    <xf numFmtId="0" fontId="7" fillId="0" borderId="161" xfId="4" applyFont="1" applyBorder="1" applyAlignment="1">
      <alignment horizontal="center" vertical="center"/>
    </xf>
    <xf numFmtId="177" fontId="7" fillId="4" borderId="161" xfId="4" applyNumberFormat="1" applyFont="1" applyFill="1" applyBorder="1">
      <alignment vertical="center"/>
    </xf>
    <xf numFmtId="177" fontId="7" fillId="3" borderId="159" xfId="4" applyNumberFormat="1" applyFont="1" applyFill="1" applyBorder="1">
      <alignment vertical="center"/>
    </xf>
    <xf numFmtId="176" fontId="7" fillId="0" borderId="150" xfId="4" applyNumberFormat="1" applyFont="1" applyBorder="1" applyAlignment="1" applyProtection="1">
      <alignment horizontal="center" vertical="center"/>
      <protection locked="0"/>
    </xf>
    <xf numFmtId="0" fontId="7" fillId="0" borderId="149" xfId="4" applyFont="1" applyBorder="1" applyProtection="1">
      <alignment vertical="center"/>
      <protection locked="0"/>
    </xf>
    <xf numFmtId="0" fontId="24" fillId="0" borderId="41" xfId="8" applyFont="1" applyBorder="1" applyProtection="1">
      <protection locked="0"/>
    </xf>
    <xf numFmtId="0" fontId="24" fillId="0" borderId="83" xfId="9" applyFont="1" applyBorder="1" applyProtection="1">
      <protection locked="0"/>
    </xf>
    <xf numFmtId="0" fontId="24" fillId="0" borderId="84" xfId="9" applyFont="1" applyBorder="1" applyProtection="1">
      <protection locked="0"/>
    </xf>
    <xf numFmtId="0" fontId="24" fillId="0" borderId="150" xfId="9" applyFont="1" applyBorder="1" applyProtection="1">
      <protection locked="0"/>
    </xf>
    <xf numFmtId="0" fontId="24" fillId="0" borderId="147" xfId="9" applyFont="1" applyBorder="1" applyProtection="1">
      <protection locked="0"/>
    </xf>
    <xf numFmtId="0" fontId="24" fillId="0" borderId="149" xfId="9" applyFont="1" applyBorder="1" applyProtection="1">
      <protection locked="0"/>
    </xf>
    <xf numFmtId="0" fontId="7" fillId="0" borderId="149" xfId="4" applyFont="1" applyBorder="1" applyAlignment="1">
      <alignment horizontal="center" vertical="center"/>
    </xf>
    <xf numFmtId="3" fontId="2" fillId="0" borderId="83" xfId="0" applyNumberFormat="1" applyFont="1" applyBorder="1" applyAlignment="1" applyProtection="1">
      <alignment vertical="center"/>
      <protection locked="0"/>
    </xf>
    <xf numFmtId="177" fontId="7" fillId="0" borderId="9" xfId="4" applyNumberFormat="1" applyFont="1" applyBorder="1" applyAlignment="1" applyProtection="1">
      <alignment horizontal="center" vertical="center"/>
      <protection locked="0"/>
    </xf>
    <xf numFmtId="178" fontId="7" fillId="0" borderId="161" xfId="4" applyNumberFormat="1" applyFont="1" applyBorder="1" applyAlignment="1" applyProtection="1">
      <alignment horizontal="center" vertical="center"/>
      <protection locked="0"/>
    </xf>
    <xf numFmtId="177" fontId="7" fillId="0" borderId="161" xfId="4" applyNumberFormat="1" applyFont="1" applyBorder="1" applyAlignment="1">
      <alignment horizontal="center" vertical="center"/>
    </xf>
    <xf numFmtId="178" fontId="7" fillId="0" borderId="161" xfId="4" applyNumberFormat="1" applyFont="1" applyBorder="1" applyAlignment="1">
      <alignment horizontal="center" vertical="center"/>
    </xf>
    <xf numFmtId="176" fontId="7" fillId="0" borderId="150" xfId="4" applyNumberFormat="1" applyFont="1" applyBorder="1" applyAlignment="1">
      <alignment horizontal="center" vertical="center"/>
    </xf>
    <xf numFmtId="0" fontId="7" fillId="0" borderId="149" xfId="4" applyFont="1" applyBorder="1">
      <alignment vertical="center"/>
    </xf>
    <xf numFmtId="0" fontId="11" fillId="0" borderId="161" xfId="4" applyFont="1" applyBorder="1" applyProtection="1">
      <alignment vertical="center"/>
      <protection locked="0"/>
    </xf>
    <xf numFmtId="0" fontId="11" fillId="0" borderId="149" xfId="4" applyFont="1" applyBorder="1" applyProtection="1">
      <alignment vertical="center"/>
      <protection locked="0"/>
    </xf>
    <xf numFmtId="176" fontId="7" fillId="0" borderId="160" xfId="4" applyNumberFormat="1" applyFont="1" applyBorder="1" applyAlignment="1" applyProtection="1">
      <alignment horizontal="center" vertical="center" shrinkToFit="1"/>
      <protection locked="0"/>
    </xf>
    <xf numFmtId="0" fontId="0" fillId="0" borderId="0" xfId="0" applyAlignment="1">
      <alignment horizontal="right"/>
    </xf>
    <xf numFmtId="38" fontId="0" fillId="0" borderId="169" xfId="1" applyFont="1" applyFill="1" applyBorder="1"/>
    <xf numFmtId="38" fontId="0" fillId="0" borderId="170" xfId="1" applyFont="1" applyFill="1" applyBorder="1"/>
    <xf numFmtId="176" fontId="12" fillId="2" borderId="9" xfId="4" quotePrefix="1" applyNumberFormat="1" applyFont="1" applyFill="1" applyBorder="1" applyAlignment="1" applyProtection="1">
      <alignment horizontal="center" vertical="center"/>
      <protection locked="0"/>
    </xf>
    <xf numFmtId="38" fontId="0" fillId="0" borderId="172" xfId="1" applyFont="1" applyFill="1" applyBorder="1" applyAlignment="1">
      <alignment horizontal="center" vertical="center"/>
    </xf>
    <xf numFmtId="38" fontId="0" fillId="0" borderId="176" xfId="1" applyFont="1" applyFill="1" applyBorder="1"/>
    <xf numFmtId="0" fontId="0" fillId="0" borderId="9" xfId="0" applyBorder="1" applyAlignment="1">
      <alignment horizontal="center"/>
    </xf>
    <xf numFmtId="177" fontId="7" fillId="0" borderId="179" xfId="4" applyNumberFormat="1" applyFont="1" applyBorder="1" applyProtection="1">
      <alignment vertical="center"/>
      <protection locked="0"/>
    </xf>
    <xf numFmtId="177" fontId="7" fillId="0" borderId="179" xfId="4" applyNumberFormat="1" applyFont="1" applyBorder="1">
      <alignment vertical="center"/>
    </xf>
    <xf numFmtId="177" fontId="7" fillId="0" borderId="176" xfId="4" applyNumberFormat="1" applyFont="1" applyBorder="1">
      <alignment vertical="center"/>
    </xf>
    <xf numFmtId="38" fontId="7" fillId="0" borderId="179" xfId="4" applyNumberFormat="1" applyFont="1" applyBorder="1" applyProtection="1">
      <alignment vertical="center"/>
      <protection locked="0"/>
    </xf>
    <xf numFmtId="184" fontId="7" fillId="0" borderId="9" xfId="4" applyNumberFormat="1" applyFont="1" applyBorder="1" applyAlignment="1" applyProtection="1">
      <alignment horizontal="center" vertical="center" shrinkToFit="1"/>
      <protection locked="0"/>
    </xf>
    <xf numFmtId="184" fontId="7" fillId="0" borderId="179" xfId="4" applyNumberFormat="1" applyFont="1" applyBorder="1" applyProtection="1">
      <alignment vertical="center"/>
      <protection locked="0"/>
    </xf>
    <xf numFmtId="0" fontId="7" fillId="0" borderId="179" xfId="4" applyFont="1" applyBorder="1" applyProtection="1">
      <alignment vertical="center"/>
      <protection locked="0"/>
    </xf>
    <xf numFmtId="180" fontId="7" fillId="0" borderId="9" xfId="4" applyNumberFormat="1" applyFont="1" applyBorder="1" applyAlignment="1" applyProtection="1">
      <alignment horizontal="center" vertical="center"/>
      <protection locked="0"/>
    </xf>
    <xf numFmtId="177" fontId="7" fillId="4" borderId="9" xfId="4" applyNumberFormat="1" applyFont="1" applyFill="1" applyBorder="1">
      <alignment vertical="center"/>
    </xf>
    <xf numFmtId="0" fontId="7" fillId="0" borderId="9" xfId="4" applyFont="1" applyBorder="1" applyAlignment="1">
      <alignment horizontal="center" vertical="center"/>
    </xf>
    <xf numFmtId="182" fontId="7" fillId="6" borderId="9" xfId="4" applyNumberFormat="1" applyFont="1" applyFill="1" applyBorder="1">
      <alignment vertical="center"/>
    </xf>
    <xf numFmtId="0" fontId="7" fillId="0" borderId="9" xfId="4" applyFont="1" applyBorder="1" applyProtection="1">
      <alignment vertical="center"/>
      <protection locked="0"/>
    </xf>
    <xf numFmtId="176" fontId="7" fillId="0" borderId="9" xfId="4" applyNumberFormat="1" applyFont="1" applyBorder="1" applyAlignment="1" applyProtection="1">
      <alignment horizontal="center" vertical="center"/>
      <protection locked="0"/>
    </xf>
    <xf numFmtId="177" fontId="31" fillId="0" borderId="9" xfId="4" applyNumberFormat="1" applyFont="1" applyBorder="1" applyAlignment="1" applyProtection="1">
      <alignment horizontal="center" vertical="center"/>
      <protection locked="0"/>
    </xf>
    <xf numFmtId="177" fontId="31" fillId="0" borderId="179" xfId="4" applyNumberFormat="1" applyFont="1" applyBorder="1" applyProtection="1">
      <alignment vertical="center"/>
      <protection locked="0"/>
    </xf>
    <xf numFmtId="177" fontId="31" fillId="0" borderId="9" xfId="4" applyNumberFormat="1" applyFont="1" applyBorder="1" applyAlignment="1" applyProtection="1">
      <alignment horizontal="center" vertical="center" shrinkToFit="1"/>
      <protection locked="0"/>
    </xf>
    <xf numFmtId="177" fontId="7" fillId="0" borderId="9" xfId="4" applyNumberFormat="1" applyFont="1" applyBorder="1" applyAlignment="1" applyProtection="1">
      <alignment horizontal="center" vertical="center" shrinkToFit="1"/>
      <protection locked="0"/>
    </xf>
    <xf numFmtId="0" fontId="11" fillId="0" borderId="9" xfId="4" applyFont="1" applyBorder="1" applyAlignment="1" applyProtection="1">
      <alignment horizontal="center" vertical="center" wrapText="1" shrinkToFit="1"/>
      <protection locked="0"/>
    </xf>
    <xf numFmtId="177" fontId="7" fillId="0" borderId="9" xfId="4" applyNumberFormat="1" applyFont="1" applyBorder="1" applyProtection="1">
      <alignment vertical="center"/>
      <protection locked="0"/>
    </xf>
    <xf numFmtId="177" fontId="7" fillId="0" borderId="178" xfId="4" applyNumberFormat="1" applyFont="1" applyBorder="1" applyProtection="1">
      <alignment vertical="center"/>
      <protection locked="0"/>
    </xf>
    <xf numFmtId="0" fontId="7" fillId="0" borderId="171" xfId="4" applyFont="1" applyBorder="1" applyAlignment="1">
      <alignment horizontal="center" vertical="center"/>
    </xf>
    <xf numFmtId="177" fontId="7" fillId="0" borderId="171" xfId="4" applyNumberFormat="1" applyFont="1" applyBorder="1">
      <alignment vertical="center"/>
    </xf>
    <xf numFmtId="184" fontId="7" fillId="0" borderId="176" xfId="4" applyNumberFormat="1" applyFont="1" applyBorder="1" applyProtection="1">
      <alignment vertical="center"/>
      <protection locked="0"/>
    </xf>
    <xf numFmtId="0" fontId="7" fillId="0" borderId="173" xfId="4" applyFont="1" applyBorder="1" applyProtection="1">
      <alignment vertical="center"/>
      <protection locked="0"/>
    </xf>
    <xf numFmtId="0" fontId="7" fillId="0" borderId="176" xfId="4" applyFont="1" applyBorder="1" applyProtection="1">
      <alignment vertical="center"/>
      <protection locked="0"/>
    </xf>
    <xf numFmtId="0" fontId="24" fillId="0" borderId="180" xfId="8" applyFont="1" applyBorder="1" applyAlignment="1" applyProtection="1">
      <alignment vertical="center"/>
      <protection locked="0"/>
    </xf>
    <xf numFmtId="0" fontId="24" fillId="0" borderId="181" xfId="8" applyFont="1" applyBorder="1" applyAlignment="1" applyProtection="1">
      <alignment vertical="center"/>
      <protection locked="0"/>
    </xf>
    <xf numFmtId="0" fontId="24" fillId="0" borderId="182" xfId="8" applyFont="1" applyBorder="1" applyAlignment="1" applyProtection="1">
      <alignment vertical="center"/>
      <protection locked="0"/>
    </xf>
    <xf numFmtId="0" fontId="24" fillId="0" borderId="38" xfId="8" applyFont="1" applyBorder="1" applyAlignment="1" applyProtection="1">
      <alignment vertical="center"/>
      <protection locked="0"/>
    </xf>
    <xf numFmtId="0" fontId="24" fillId="0" borderId="173" xfId="9" applyFont="1" applyBorder="1" applyAlignment="1" applyProtection="1">
      <alignment vertical="center" justifyLastLine="1"/>
      <protection locked="0"/>
    </xf>
    <xf numFmtId="0" fontId="24" fillId="0" borderId="178" xfId="9" applyFont="1" applyBorder="1" applyAlignment="1" applyProtection="1">
      <alignment vertical="center" justifyLastLine="1"/>
      <protection locked="0"/>
    </xf>
    <xf numFmtId="4" fontId="25" fillId="0" borderId="178" xfId="2" applyNumberFormat="1" applyFont="1" applyBorder="1" applyAlignment="1" applyProtection="1">
      <alignment vertical="center" shrinkToFit="1"/>
      <protection locked="0"/>
    </xf>
    <xf numFmtId="4" fontId="25" fillId="0" borderId="178" xfId="2" applyNumberFormat="1" applyFont="1" applyBorder="1" applyAlignment="1" applyProtection="1">
      <alignment vertical="center"/>
      <protection locked="0"/>
    </xf>
    <xf numFmtId="0" fontId="24" fillId="0" borderId="178" xfId="9" applyFont="1" applyBorder="1" applyAlignment="1" applyProtection="1">
      <alignment vertical="center" shrinkToFit="1"/>
      <protection locked="0"/>
    </xf>
    <xf numFmtId="0" fontId="24" fillId="0" borderId="176" xfId="9" applyFont="1" applyBorder="1" applyAlignment="1" applyProtection="1">
      <alignment vertical="center" shrinkToFit="1"/>
      <protection locked="0"/>
    </xf>
    <xf numFmtId="0" fontId="2" fillId="0" borderId="119" xfId="0" applyFont="1" applyBorder="1" applyAlignment="1">
      <alignment horizontal="center" vertical="center"/>
    </xf>
    <xf numFmtId="38" fontId="2" fillId="0" borderId="119" xfId="1" applyFont="1" applyBorder="1" applyAlignment="1">
      <alignment horizontal="center" vertical="center"/>
    </xf>
    <xf numFmtId="40" fontId="2" fillId="0" borderId="119" xfId="1" applyNumberFormat="1" applyFont="1" applyBorder="1" applyAlignment="1">
      <alignment vertical="center"/>
    </xf>
    <xf numFmtId="38" fontId="2" fillId="0" borderId="119" xfId="1" applyFont="1" applyBorder="1" applyAlignment="1">
      <alignment vertical="center"/>
    </xf>
    <xf numFmtId="0" fontId="11" fillId="0" borderId="119" xfId="4" applyFont="1" applyBorder="1" applyAlignment="1" applyProtection="1">
      <alignment vertical="center" shrinkToFit="1"/>
      <protection locked="0"/>
    </xf>
    <xf numFmtId="177" fontId="7" fillId="0" borderId="161" xfId="4" applyNumberFormat="1" applyFont="1" applyBorder="1" applyProtection="1">
      <alignment vertical="center"/>
      <protection locked="0"/>
    </xf>
    <xf numFmtId="177" fontId="7" fillId="4" borderId="194" xfId="4" applyNumberFormat="1" applyFont="1" applyFill="1" applyBorder="1">
      <alignment vertical="center"/>
    </xf>
    <xf numFmtId="0" fontId="7" fillId="0" borderId="194" xfId="4" applyFont="1" applyBorder="1" applyAlignment="1" applyProtection="1">
      <alignment horizontal="center" vertical="center"/>
      <protection locked="0"/>
    </xf>
    <xf numFmtId="182" fontId="7" fillId="6" borderId="194" xfId="4" applyNumberFormat="1" applyFont="1" applyFill="1" applyBorder="1">
      <alignment vertical="center"/>
    </xf>
    <xf numFmtId="181" fontId="7" fillId="0" borderId="159" xfId="4" applyNumberFormat="1" applyFont="1" applyBorder="1">
      <alignment vertical="center"/>
    </xf>
    <xf numFmtId="181" fontId="7" fillId="0" borderId="161" xfId="4" applyNumberFormat="1" applyFont="1" applyBorder="1">
      <alignment vertical="center"/>
    </xf>
    <xf numFmtId="180" fontId="7" fillId="0" borderId="159" xfId="4" applyNumberFormat="1" applyFont="1" applyBorder="1">
      <alignment vertical="center"/>
    </xf>
    <xf numFmtId="178" fontId="7" fillId="0" borderId="159" xfId="4" applyNumberFormat="1" applyFont="1" applyBorder="1" applyAlignment="1">
      <alignment horizontal="right" vertical="center"/>
    </xf>
    <xf numFmtId="181" fontId="7" fillId="0" borderId="159" xfId="4" applyNumberFormat="1" applyFont="1" applyBorder="1" applyAlignment="1">
      <alignment horizontal="right" vertical="center"/>
    </xf>
    <xf numFmtId="177" fontId="7" fillId="9" borderId="161" xfId="4" applyNumberFormat="1" applyFont="1" applyFill="1" applyBorder="1">
      <alignment vertical="center"/>
    </xf>
    <xf numFmtId="0" fontId="7" fillId="0" borderId="147" xfId="4" applyFont="1" applyBorder="1" applyProtection="1">
      <alignment vertical="center"/>
      <protection locked="0"/>
    </xf>
    <xf numFmtId="177" fontId="7" fillId="9" borderId="159" xfId="4" applyNumberFormat="1" applyFont="1" applyFill="1" applyBorder="1" applyProtection="1">
      <alignment vertical="center"/>
      <protection locked="0"/>
    </xf>
    <xf numFmtId="177" fontId="7" fillId="9" borderId="161" xfId="4" applyNumberFormat="1" applyFont="1" applyFill="1" applyBorder="1" applyProtection="1">
      <alignment vertical="center"/>
      <protection locked="0"/>
    </xf>
    <xf numFmtId="180" fontId="7" fillId="0" borderId="161" xfId="4" applyNumberFormat="1" applyFont="1" applyBorder="1">
      <alignment vertical="center"/>
    </xf>
    <xf numFmtId="180" fontId="7" fillId="0" borderId="194" xfId="4" applyNumberFormat="1" applyFont="1" applyBorder="1">
      <alignment vertical="center"/>
    </xf>
    <xf numFmtId="0" fontId="7" fillId="0" borderId="194" xfId="4" applyFont="1" applyBorder="1" applyAlignment="1">
      <alignment horizontal="center" vertical="center"/>
    </xf>
    <xf numFmtId="180" fontId="7" fillId="0" borderId="195" xfId="4" applyNumberFormat="1" applyFont="1" applyBorder="1">
      <alignment vertical="center"/>
    </xf>
    <xf numFmtId="0" fontId="7" fillId="0" borderId="195" xfId="4" applyFont="1" applyBorder="1" applyAlignment="1">
      <alignment horizontal="center" vertical="center"/>
    </xf>
    <xf numFmtId="177" fontId="7" fillId="4" borderId="195" xfId="4" applyNumberFormat="1" applyFont="1" applyFill="1" applyBorder="1">
      <alignment vertical="center"/>
    </xf>
    <xf numFmtId="184" fontId="7" fillId="0" borderId="161" xfId="4" applyNumberFormat="1" applyFont="1" applyBorder="1" applyAlignment="1" applyProtection="1">
      <alignment horizontal="center" vertical="center"/>
      <protection locked="0"/>
    </xf>
    <xf numFmtId="180" fontId="7" fillId="0" borderId="161" xfId="4" applyNumberFormat="1" applyFont="1" applyBorder="1" applyAlignment="1" applyProtection="1">
      <alignment horizontal="center" vertical="center"/>
      <protection locked="0"/>
    </xf>
    <xf numFmtId="38" fontId="7" fillId="6" borderId="159" xfId="1" applyFont="1" applyFill="1" applyBorder="1" applyAlignment="1" applyProtection="1">
      <alignment vertical="center"/>
    </xf>
    <xf numFmtId="178" fontId="7" fillId="9" borderId="159" xfId="4" applyNumberFormat="1" applyFont="1" applyFill="1" applyBorder="1">
      <alignment vertical="center"/>
    </xf>
    <xf numFmtId="181" fontId="7" fillId="6" borderId="159" xfId="4" applyNumberFormat="1" applyFont="1" applyFill="1" applyBorder="1">
      <alignment vertical="center"/>
    </xf>
    <xf numFmtId="0" fontId="6" fillId="0" borderId="0" xfId="4" quotePrefix="1" applyFont="1" applyAlignment="1" applyProtection="1">
      <alignment horizontal="left" vertical="center"/>
      <protection locked="0"/>
    </xf>
    <xf numFmtId="0" fontId="6" fillId="0" borderId="194" xfId="18" applyFont="1" applyFill="1" applyBorder="1" applyAlignment="1">
      <alignment horizontal="center" vertical="center"/>
    </xf>
    <xf numFmtId="177" fontId="7" fillId="0" borderId="13" xfId="4" applyNumberFormat="1" applyFont="1" applyBorder="1" applyProtection="1">
      <alignment vertical="center"/>
      <protection locked="0"/>
    </xf>
    <xf numFmtId="182" fontId="7" fillId="0" borderId="159" xfId="4" applyNumberFormat="1" applyFont="1" applyBorder="1">
      <alignment vertical="center"/>
    </xf>
    <xf numFmtId="182" fontId="7" fillId="0" borderId="161" xfId="4" applyNumberFormat="1" applyFont="1" applyBorder="1">
      <alignment vertical="center"/>
    </xf>
    <xf numFmtId="0" fontId="7" fillId="0" borderId="7" xfId="4" applyFont="1" applyBorder="1" applyAlignment="1">
      <alignment horizontal="left" vertical="center"/>
    </xf>
    <xf numFmtId="176" fontId="7" fillId="0" borderId="44" xfId="4" applyNumberFormat="1" applyFont="1" applyBorder="1" applyAlignment="1">
      <alignment horizontal="center" vertical="center"/>
    </xf>
    <xf numFmtId="177" fontId="31" fillId="3" borderId="196" xfId="4" applyNumberFormat="1" applyFont="1" applyFill="1" applyBorder="1" applyProtection="1">
      <alignment vertical="center"/>
      <protection locked="0"/>
    </xf>
    <xf numFmtId="177" fontId="31" fillId="3" borderId="202" xfId="4" applyNumberFormat="1" applyFont="1" applyFill="1" applyBorder="1" applyProtection="1">
      <alignment vertical="center"/>
      <protection locked="0"/>
    </xf>
    <xf numFmtId="0" fontId="32" fillId="0" borderId="0" xfId="4" quotePrefix="1" applyFont="1" applyAlignment="1" applyProtection="1">
      <alignment horizontal="center" vertical="center"/>
      <protection locked="0"/>
    </xf>
    <xf numFmtId="0" fontId="33" fillId="0" borderId="0" xfId="4" quotePrefix="1" applyFont="1" applyAlignment="1" applyProtection="1">
      <alignment horizontal="center" vertical="center"/>
      <protection locked="0"/>
    </xf>
    <xf numFmtId="49" fontId="32" fillId="0" borderId="0" xfId="4" quotePrefix="1" applyNumberFormat="1" applyFont="1" applyAlignment="1" applyProtection="1">
      <alignment horizontal="center" vertical="center"/>
      <protection locked="0"/>
    </xf>
    <xf numFmtId="178" fontId="41" fillId="0" borderId="0" xfId="19" applyNumberFormat="1" applyFont="1" applyAlignment="1">
      <alignment horizontal="right"/>
    </xf>
    <xf numFmtId="199" fontId="42" fillId="0" borderId="0" xfId="0" applyNumberFormat="1" applyFont="1"/>
    <xf numFmtId="0" fontId="7" fillId="0" borderId="14" xfId="4" applyFont="1" applyBorder="1" applyAlignment="1" applyProtection="1">
      <alignment horizontal="center" vertical="center"/>
      <protection locked="0"/>
    </xf>
    <xf numFmtId="0" fontId="7" fillId="0" borderId="9" xfId="4" applyFont="1" applyBorder="1" applyAlignment="1" applyProtection="1">
      <alignment horizontal="center" vertical="center"/>
      <protection locked="0"/>
    </xf>
    <xf numFmtId="177" fontId="7" fillId="0" borderId="84" xfId="4" applyNumberFormat="1" applyFont="1" applyBorder="1" applyAlignment="1" applyProtection="1">
      <alignment horizontal="center" vertical="center"/>
      <protection locked="0"/>
    </xf>
    <xf numFmtId="0" fontId="7" fillId="0" borderId="2" xfId="4" applyFont="1" applyBorder="1" applyAlignment="1" applyProtection="1">
      <alignment horizontal="center" vertical="center" wrapText="1"/>
      <protection locked="0"/>
    </xf>
    <xf numFmtId="176" fontId="7" fillId="0" borderId="93" xfId="4" applyNumberFormat="1" applyFont="1" applyBorder="1" applyAlignment="1" applyProtection="1">
      <alignment horizontal="center" vertical="center" shrinkToFit="1"/>
      <protection locked="0"/>
    </xf>
    <xf numFmtId="176" fontId="7" fillId="0" borderId="3" xfId="4" applyNumberFormat="1" applyFont="1" applyBorder="1" applyAlignment="1" applyProtection="1">
      <alignment horizontal="center" vertical="center" shrinkToFit="1"/>
      <protection locked="0"/>
    </xf>
    <xf numFmtId="0" fontId="7" fillId="0" borderId="84" xfId="4" applyFont="1" applyBorder="1" applyAlignment="1" applyProtection="1">
      <alignment horizontal="left" vertical="center"/>
      <protection locked="0"/>
    </xf>
    <xf numFmtId="0" fontId="7" fillId="0" borderId="6" xfId="4" applyFont="1" applyBorder="1" applyAlignment="1" applyProtection="1">
      <alignment horizontal="left" vertical="center"/>
      <protection locked="0"/>
    </xf>
    <xf numFmtId="177" fontId="7" fillId="0" borderId="6" xfId="4" applyNumberFormat="1" applyFont="1" applyBorder="1" applyAlignment="1" applyProtection="1">
      <alignment horizontal="center" vertical="center"/>
      <protection locked="0"/>
    </xf>
    <xf numFmtId="176" fontId="7" fillId="0" borderId="94" xfId="4" applyNumberFormat="1" applyFont="1" applyBorder="1" applyAlignment="1" applyProtection="1">
      <alignment horizontal="center" vertical="center"/>
      <protection locked="0"/>
    </xf>
    <xf numFmtId="176" fontId="7" fillId="0" borderId="83" xfId="4" applyNumberFormat="1" applyFont="1" applyBorder="1" applyAlignment="1" applyProtection="1">
      <alignment horizontal="center" vertical="center"/>
      <protection locked="0"/>
    </xf>
    <xf numFmtId="0" fontId="7" fillId="0" borderId="160" xfId="4" applyFont="1" applyBorder="1" applyAlignment="1" applyProtection="1">
      <alignment horizontal="center" vertical="center"/>
      <protection locked="0"/>
    </xf>
    <xf numFmtId="0" fontId="12" fillId="0" borderId="0" xfId="4" applyFont="1" applyAlignment="1" applyProtection="1">
      <alignment horizontal="right" vertical="top" wrapText="1"/>
      <protection locked="0"/>
    </xf>
    <xf numFmtId="0" fontId="7" fillId="0" borderId="0" xfId="4" applyFont="1" applyAlignment="1" applyProtection="1">
      <alignment horizontal="right" vertical="top" wrapText="1"/>
      <protection locked="0"/>
    </xf>
    <xf numFmtId="0" fontId="7" fillId="0" borderId="84" xfId="4" applyFont="1" applyBorder="1" applyAlignment="1" applyProtection="1">
      <alignment horizontal="center" vertical="center" shrinkToFit="1"/>
      <protection locked="0"/>
    </xf>
    <xf numFmtId="0" fontId="24" fillId="0" borderId="0" xfId="9" applyFont="1" applyAlignment="1" applyProtection="1">
      <alignment horizontal="center"/>
      <protection locked="0"/>
    </xf>
    <xf numFmtId="3" fontId="24" fillId="0" borderId="0" xfId="2" applyNumberFormat="1" applyFont="1" applyBorder="1" applyAlignment="1" applyProtection="1">
      <alignment shrinkToFit="1"/>
      <protection locked="0"/>
    </xf>
    <xf numFmtId="0" fontId="24" fillId="0" borderId="0" xfId="9" quotePrefix="1" applyFont="1" applyAlignment="1" applyProtection="1">
      <alignment horizontal="center"/>
      <protection locked="0"/>
    </xf>
    <xf numFmtId="0" fontId="7" fillId="0" borderId="160" xfId="4" applyFont="1" applyBorder="1" applyAlignment="1" applyProtection="1">
      <alignment horizontal="left" vertical="center"/>
      <protection locked="0"/>
    </xf>
    <xf numFmtId="0" fontId="7" fillId="0" borderId="3" xfId="4" applyFont="1" applyBorder="1" applyAlignment="1" applyProtection="1">
      <alignment horizontal="left" vertical="center"/>
      <protection locked="0"/>
    </xf>
    <xf numFmtId="177" fontId="31" fillId="3" borderId="56" xfId="4" applyNumberFormat="1" applyFont="1" applyFill="1" applyBorder="1" applyProtection="1">
      <alignment vertical="center"/>
      <protection locked="0"/>
    </xf>
    <xf numFmtId="0" fontId="18" fillId="0" borderId="0" xfId="0" applyFont="1" applyAlignment="1">
      <alignment vertical="center"/>
    </xf>
    <xf numFmtId="38" fontId="0" fillId="0" borderId="0" xfId="1" applyFont="1" applyFill="1" applyAlignment="1">
      <alignment horizontal="right"/>
    </xf>
    <xf numFmtId="38" fontId="0" fillId="0" borderId="205" xfId="1" applyFont="1" applyFill="1" applyBorder="1"/>
    <xf numFmtId="0" fontId="0" fillId="0" borderId="0" xfId="0" applyAlignment="1">
      <alignment horizontal="center"/>
    </xf>
    <xf numFmtId="0" fontId="0" fillId="0" borderId="0" xfId="0" applyAlignment="1">
      <alignment horizontal="left"/>
    </xf>
    <xf numFmtId="0" fontId="0" fillId="0" borderId="173" xfId="0" applyBorder="1" applyAlignment="1">
      <alignment horizontal="center" vertical="center"/>
    </xf>
    <xf numFmtId="0" fontId="0" fillId="0" borderId="174" xfId="0" applyBorder="1" applyAlignment="1">
      <alignment horizontal="center" vertical="center"/>
    </xf>
    <xf numFmtId="0" fontId="0" fillId="0" borderId="175" xfId="0" applyBorder="1" applyAlignment="1">
      <alignment horizontal="center" vertical="center"/>
    </xf>
    <xf numFmtId="0" fontId="0" fillId="0" borderId="15" xfId="0" applyBorder="1" applyAlignment="1">
      <alignment horizontal="center" vertical="center"/>
    </xf>
    <xf numFmtId="38" fontId="0" fillId="0" borderId="171" xfId="1" applyFont="1" applyFill="1" applyBorder="1" applyAlignment="1">
      <alignment horizontal="center" vertical="center"/>
    </xf>
    <xf numFmtId="0" fontId="0" fillId="0" borderId="0" xfId="0" applyAlignment="1">
      <alignment horizontal="center" vertical="top"/>
    </xf>
    <xf numFmtId="0" fontId="0" fillId="0" borderId="174" xfId="0" applyBorder="1" applyAlignment="1">
      <alignment horizontal="center"/>
    </xf>
    <xf numFmtId="0" fontId="0" fillId="0" borderId="175" xfId="0" applyBorder="1" applyAlignment="1">
      <alignment horizontal="left"/>
    </xf>
    <xf numFmtId="0" fontId="0" fillId="0" borderId="173" xfId="0" applyBorder="1" applyAlignment="1">
      <alignment horizontal="left"/>
    </xf>
    <xf numFmtId="0" fontId="0" fillId="0" borderId="44" xfId="0" applyBorder="1" applyAlignment="1">
      <alignment horizontal="left"/>
    </xf>
    <xf numFmtId="0" fontId="0" fillId="0" borderId="38" xfId="0" applyBorder="1" applyAlignment="1">
      <alignment horizontal="left"/>
    </xf>
    <xf numFmtId="0" fontId="0" fillId="0" borderId="102" xfId="0" applyBorder="1"/>
    <xf numFmtId="0" fontId="0" fillId="0" borderId="93" xfId="0" applyBorder="1" applyAlignment="1">
      <alignment horizontal="left"/>
    </xf>
    <xf numFmtId="0" fontId="0" fillId="0" borderId="38" xfId="0" applyBorder="1"/>
    <xf numFmtId="0" fontId="0" fillId="0" borderId="46" xfId="0" applyBorder="1"/>
    <xf numFmtId="0" fontId="0" fillId="0" borderId="177" xfId="0" applyBorder="1" applyAlignment="1">
      <alignment horizontal="left"/>
    </xf>
    <xf numFmtId="38" fontId="0" fillId="0" borderId="0" xfId="1" applyFont="1" applyFill="1" applyBorder="1" applyAlignment="1">
      <alignment horizontal="right"/>
    </xf>
    <xf numFmtId="0" fontId="0" fillId="0" borderId="194" xfId="0" applyBorder="1" applyAlignment="1">
      <alignment horizontal="center"/>
    </xf>
    <xf numFmtId="0" fontId="0" fillId="0" borderId="43" xfId="0" applyBorder="1"/>
    <xf numFmtId="0" fontId="0" fillId="0" borderId="201" xfId="0" applyBorder="1" applyAlignment="1">
      <alignment horizontal="left"/>
    </xf>
    <xf numFmtId="0" fontId="0" fillId="0" borderId="42" xfId="0" applyBorder="1"/>
    <xf numFmtId="0" fontId="0" fillId="0" borderId="42" xfId="0" applyBorder="1" applyAlignment="1">
      <alignment horizontal="left"/>
    </xf>
    <xf numFmtId="0" fontId="0" fillId="0" borderId="43" xfId="0" applyBorder="1" applyAlignment="1">
      <alignment horizontal="left"/>
    </xf>
    <xf numFmtId="0" fontId="0" fillId="0" borderId="1" xfId="0" applyBorder="1"/>
    <xf numFmtId="0" fontId="0" fillId="0" borderId="101" xfId="0" applyBorder="1" applyAlignment="1">
      <alignment horizontal="left"/>
    </xf>
    <xf numFmtId="0" fontId="0" fillId="0" borderId="125" xfId="0" applyBorder="1" applyAlignment="1">
      <alignment horizontal="center"/>
    </xf>
    <xf numFmtId="0" fontId="0" fillId="0" borderId="124" xfId="0" applyBorder="1" applyAlignment="1">
      <alignment horizontal="left"/>
    </xf>
    <xf numFmtId="0" fontId="0" fillId="0" borderId="165" xfId="0" applyBorder="1" applyAlignment="1">
      <alignment horizontal="center"/>
    </xf>
    <xf numFmtId="0" fontId="0" fillId="0" borderId="167" xfId="0" applyBorder="1" applyAlignment="1">
      <alignment horizontal="left"/>
    </xf>
    <xf numFmtId="0" fontId="0" fillId="0" borderId="166" xfId="0" applyBorder="1" applyAlignment="1">
      <alignment horizontal="center"/>
    </xf>
    <xf numFmtId="0" fontId="0" fillId="0" borderId="1" xfId="0" applyBorder="1" applyAlignment="1">
      <alignment horizontal="left"/>
    </xf>
    <xf numFmtId="0" fontId="0" fillId="0" borderId="168" xfId="0" applyBorder="1" applyAlignment="1">
      <alignment horizontal="left"/>
    </xf>
    <xf numFmtId="38" fontId="0" fillId="0" borderId="164" xfId="1" applyFont="1" applyFill="1" applyBorder="1" applyAlignment="1">
      <alignment horizontal="right"/>
    </xf>
    <xf numFmtId="0" fontId="0" fillId="0" borderId="45" xfId="0" applyBorder="1" applyAlignment="1">
      <alignment horizontal="left"/>
    </xf>
    <xf numFmtId="0" fontId="0" fillId="0" borderId="100" xfId="0" applyBorder="1"/>
    <xf numFmtId="0" fontId="0" fillId="0" borderId="120" xfId="0" applyBorder="1"/>
    <xf numFmtId="0" fontId="0" fillId="0" borderId="3" xfId="0" applyBorder="1" applyAlignment="1">
      <alignment horizontal="left"/>
    </xf>
    <xf numFmtId="0" fontId="0" fillId="0" borderId="38" xfId="0" applyBorder="1" applyAlignment="1">
      <alignment shrinkToFit="1"/>
    </xf>
    <xf numFmtId="0" fontId="0" fillId="0" borderId="102" xfId="0" applyBorder="1" applyAlignment="1">
      <alignment shrinkToFit="1"/>
    </xf>
    <xf numFmtId="38" fontId="0" fillId="0" borderId="1" xfId="1" applyFont="1" applyFill="1" applyBorder="1" applyAlignment="1">
      <alignment horizontal="right"/>
    </xf>
    <xf numFmtId="0" fontId="0" fillId="0" borderId="7" xfId="0" applyBorder="1"/>
    <xf numFmtId="0" fontId="0" fillId="0" borderId="83" xfId="0" applyBorder="1"/>
    <xf numFmtId="0" fontId="0" fillId="0" borderId="83" xfId="0" applyBorder="1" applyAlignment="1">
      <alignment horizontal="left"/>
    </xf>
    <xf numFmtId="0" fontId="0" fillId="0" borderId="0" xfId="0" applyAlignment="1" applyProtection="1">
      <alignment vertical="center"/>
      <protection locked="0"/>
    </xf>
    <xf numFmtId="0" fontId="0" fillId="0" borderId="0" xfId="0" applyAlignment="1">
      <alignment vertical="center"/>
    </xf>
    <xf numFmtId="0" fontId="0" fillId="0" borderId="0" xfId="0" applyAlignment="1" applyProtection="1">
      <alignment vertical="center" justifyLastLine="1"/>
      <protection locked="0"/>
    </xf>
    <xf numFmtId="0" fontId="0" fillId="0" borderId="0" xfId="0" applyAlignment="1" applyProtection="1">
      <alignment vertical="center" wrapText="1"/>
      <protection locked="0"/>
    </xf>
    <xf numFmtId="0" fontId="0" fillId="0" borderId="0" xfId="0" applyAlignment="1" applyProtection="1">
      <alignment horizontal="distributed" vertical="center" wrapText="1"/>
      <protection locked="0"/>
    </xf>
    <xf numFmtId="0" fontId="0" fillId="0" borderId="1" xfId="0" applyBorder="1" applyAlignment="1" applyProtection="1">
      <alignment vertical="center"/>
      <protection locked="0"/>
    </xf>
    <xf numFmtId="0" fontId="0" fillId="0" borderId="0" xfId="0" applyAlignment="1" applyProtection="1">
      <alignment horizontal="right" vertical="center"/>
      <protection locked="0"/>
    </xf>
    <xf numFmtId="0" fontId="0" fillId="0" borderId="83" xfId="0" applyBorder="1" applyAlignment="1" applyProtection="1">
      <alignment vertical="center"/>
      <protection locked="0"/>
    </xf>
    <xf numFmtId="3" fontId="0" fillId="0" borderId="0" xfId="0" applyNumberFormat="1" applyAlignment="1" applyProtection="1">
      <alignment vertical="center"/>
      <protection locked="0"/>
    </xf>
    <xf numFmtId="0" fontId="0" fillId="0" borderId="0" xfId="0" applyAlignment="1" applyProtection="1">
      <alignment horizontal="center" vertical="top" textRotation="180"/>
      <protection locked="0"/>
    </xf>
    <xf numFmtId="3"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187" fontId="0" fillId="0" borderId="0" xfId="0" applyNumberFormat="1" applyAlignment="1" applyProtection="1">
      <alignment vertical="center"/>
      <protection locked="0"/>
    </xf>
    <xf numFmtId="178" fontId="0" fillId="0" borderId="0" xfId="0" applyNumberFormat="1" applyAlignment="1">
      <alignment vertical="center"/>
    </xf>
    <xf numFmtId="188" fontId="0" fillId="0" borderId="0" xfId="0" applyNumberFormat="1" applyAlignment="1" applyProtection="1">
      <alignment vertical="center"/>
      <protection locked="0"/>
    </xf>
    <xf numFmtId="178" fontId="0" fillId="0" borderId="0" xfId="0" applyNumberFormat="1" applyAlignment="1" applyProtection="1">
      <alignment vertical="center"/>
      <protection locked="0"/>
    </xf>
    <xf numFmtId="0" fontId="0" fillId="0" borderId="0" xfId="0" applyAlignment="1" applyProtection="1">
      <alignment horizontal="center" vertical="center" wrapText="1"/>
      <protection locked="0"/>
    </xf>
    <xf numFmtId="178" fontId="0" fillId="0" borderId="0" xfId="0" applyNumberFormat="1" applyAlignment="1" applyProtection="1">
      <alignment horizontal="center" vertical="center"/>
      <protection locked="0"/>
    </xf>
    <xf numFmtId="0" fontId="0" fillId="0" borderId="0" xfId="0" applyAlignment="1" applyProtection="1">
      <alignment horizontal="left" vertical="center" wrapText="1"/>
      <protection locked="0"/>
    </xf>
    <xf numFmtId="0" fontId="0" fillId="0" borderId="0" xfId="0" applyAlignment="1" applyProtection="1">
      <alignment horizontal="left" vertical="top"/>
      <protection locked="0"/>
    </xf>
    <xf numFmtId="3" fontId="0" fillId="0" borderId="0" xfId="0" applyNumberFormat="1" applyAlignment="1" applyProtection="1">
      <alignment horizontal="left" vertical="center"/>
      <protection locked="0"/>
    </xf>
    <xf numFmtId="3" fontId="0" fillId="8" borderId="0" xfId="0" applyNumberFormat="1" applyFill="1" applyAlignment="1" applyProtection="1">
      <alignment horizontal="center" vertical="center"/>
      <protection locked="0"/>
    </xf>
    <xf numFmtId="186" fontId="4" fillId="0" borderId="0" xfId="4" applyNumberFormat="1">
      <alignment vertical="center"/>
    </xf>
    <xf numFmtId="193" fontId="4" fillId="0" borderId="0" xfId="4" applyNumberFormat="1" applyProtection="1">
      <alignment vertical="center"/>
      <protection locked="0"/>
    </xf>
    <xf numFmtId="186" fontId="4" fillId="0" borderId="0" xfId="4" applyNumberFormat="1" applyProtection="1">
      <alignment vertical="center"/>
      <protection locked="0"/>
    </xf>
    <xf numFmtId="184" fontId="4" fillId="0" borderId="0" xfId="4" applyNumberFormat="1">
      <alignment vertical="center"/>
    </xf>
    <xf numFmtId="184" fontId="4" fillId="3" borderId="52" xfId="4" applyNumberFormat="1" applyFill="1" applyBorder="1" applyProtection="1">
      <alignment vertical="center"/>
      <protection locked="0"/>
    </xf>
    <xf numFmtId="184" fontId="4" fillId="0" borderId="0" xfId="4" applyNumberFormat="1" applyProtection="1">
      <alignment vertical="center"/>
      <protection locked="0"/>
    </xf>
    <xf numFmtId="184" fontId="4" fillId="0" borderId="0" xfId="4" applyNumberFormat="1" applyAlignment="1" applyProtection="1">
      <alignment horizontal="left" vertical="center" wrapText="1"/>
      <protection locked="0"/>
    </xf>
    <xf numFmtId="178" fontId="4" fillId="0" borderId="0" xfId="4" applyNumberFormat="1" applyAlignment="1" applyProtection="1">
      <alignment horizontal="left" vertical="center" wrapText="1"/>
      <protection locked="0"/>
    </xf>
    <xf numFmtId="0" fontId="4" fillId="0" borderId="0" xfId="4" applyAlignment="1" applyProtection="1">
      <alignment vertical="top" wrapText="1"/>
      <protection locked="0"/>
    </xf>
    <xf numFmtId="0" fontId="4" fillId="11" borderId="0" xfId="4" applyFill="1" applyProtection="1">
      <alignment vertical="center"/>
      <protection locked="0"/>
    </xf>
    <xf numFmtId="0" fontId="4" fillId="7" borderId="0" xfId="4" applyFill="1" applyProtection="1">
      <alignment vertical="center"/>
      <protection locked="0"/>
    </xf>
    <xf numFmtId="180" fontId="4" fillId="0" borderId="94" xfId="4" applyNumberFormat="1" applyBorder="1" applyAlignment="1" applyProtection="1">
      <alignment vertical="center" shrinkToFit="1"/>
      <protection locked="0"/>
    </xf>
    <xf numFmtId="190" fontId="7" fillId="4" borderId="2" xfId="4" applyNumberFormat="1" applyFont="1" applyFill="1" applyBorder="1" applyAlignment="1">
      <alignment horizontal="right" vertical="center"/>
    </xf>
    <xf numFmtId="0" fontId="4" fillId="0" borderId="0" xfId="4" applyAlignment="1" applyProtection="1">
      <alignment horizontal="left" vertical="center"/>
      <protection locked="0"/>
    </xf>
    <xf numFmtId="177" fontId="4" fillId="0" borderId="0" xfId="4" applyNumberFormat="1" applyAlignment="1" applyProtection="1">
      <alignment vertical="center" shrinkToFit="1"/>
      <protection locked="0"/>
    </xf>
    <xf numFmtId="0" fontId="4" fillId="0" borderId="119" xfId="4" applyBorder="1" applyProtection="1">
      <alignment vertical="center"/>
      <protection locked="0"/>
    </xf>
    <xf numFmtId="0" fontId="4" fillId="0" borderId="94" xfId="4" applyBorder="1" applyProtection="1">
      <alignment vertical="center"/>
      <protection locked="0"/>
    </xf>
    <xf numFmtId="0" fontId="4" fillId="0" borderId="119" xfId="4" applyBorder="1">
      <alignment vertical="center"/>
    </xf>
    <xf numFmtId="0" fontId="4" fillId="0" borderId="9" xfId="4" applyBorder="1" applyProtection="1">
      <alignment vertical="center"/>
      <protection locked="0"/>
    </xf>
    <xf numFmtId="0" fontId="4" fillId="0" borderId="2" xfId="4" applyBorder="1" applyProtection="1">
      <alignment vertical="center"/>
      <protection locked="0"/>
    </xf>
    <xf numFmtId="0" fontId="4" fillId="0" borderId="1" xfId="4" applyBorder="1" applyAlignment="1" applyProtection="1">
      <alignment horizontal="left" vertical="center"/>
      <protection locked="0"/>
    </xf>
    <xf numFmtId="177" fontId="4" fillId="5" borderId="1" xfId="4" applyNumberFormat="1" applyFill="1" applyBorder="1" applyAlignment="1">
      <alignment horizontal="center" vertical="center"/>
    </xf>
    <xf numFmtId="177" fontId="4" fillId="5" borderId="0" xfId="4" applyNumberFormat="1" applyFill="1" applyAlignment="1">
      <alignment horizontal="center" vertical="center"/>
    </xf>
    <xf numFmtId="177" fontId="4" fillId="0" borderId="0" xfId="4" applyNumberFormat="1" applyAlignment="1" applyProtection="1">
      <alignment horizontal="center" vertical="center"/>
      <protection locked="0"/>
    </xf>
    <xf numFmtId="180" fontId="7" fillId="2" borderId="2" xfId="4" applyNumberFormat="1" applyFont="1" applyFill="1" applyBorder="1">
      <alignment vertical="center"/>
    </xf>
    <xf numFmtId="0" fontId="6" fillId="0" borderId="94" xfId="4" applyFont="1" applyBorder="1" applyAlignment="1" applyProtection="1">
      <alignment horizontal="center" vertical="center"/>
      <protection locked="0"/>
    </xf>
    <xf numFmtId="0" fontId="6" fillId="0" borderId="2" xfId="4" applyFont="1" applyBorder="1" applyAlignment="1" applyProtection="1">
      <alignment horizontal="center" vertical="center"/>
      <protection locked="0"/>
    </xf>
    <xf numFmtId="0" fontId="7" fillId="0" borderId="0" xfId="4" applyFont="1" applyAlignment="1">
      <alignment vertical="center" shrinkToFit="1"/>
    </xf>
    <xf numFmtId="178" fontId="7" fillId="0" borderId="92" xfId="4" applyNumberFormat="1" applyFont="1" applyBorder="1">
      <alignment vertical="center"/>
    </xf>
    <xf numFmtId="178" fontId="7" fillId="0" borderId="83" xfId="4" applyNumberFormat="1" applyFont="1" applyBorder="1" applyProtection="1">
      <alignment vertical="center"/>
      <protection locked="0"/>
    </xf>
    <xf numFmtId="178" fontId="7" fillId="0" borderId="1" xfId="4" applyNumberFormat="1" applyFont="1" applyBorder="1">
      <alignment vertical="center"/>
    </xf>
    <xf numFmtId="178" fontId="7" fillId="0" borderId="90" xfId="4" applyNumberFormat="1" applyFont="1" applyBorder="1">
      <alignment vertical="center"/>
    </xf>
    <xf numFmtId="181" fontId="7" fillId="0" borderId="107" xfId="4" applyNumberFormat="1" applyFont="1" applyBorder="1">
      <alignment vertical="center"/>
    </xf>
    <xf numFmtId="0" fontId="7" fillId="0" borderId="197" xfId="4" applyFont="1" applyBorder="1" applyProtection="1">
      <alignment vertical="center"/>
      <protection locked="0"/>
    </xf>
    <xf numFmtId="0" fontId="7" fillId="0" borderId="198" xfId="4" applyFont="1" applyBorder="1" applyProtection="1">
      <alignment vertical="center"/>
      <protection locked="0"/>
    </xf>
    <xf numFmtId="177" fontId="7" fillId="3" borderId="199" xfId="4" applyNumberFormat="1" applyFont="1" applyFill="1" applyBorder="1">
      <alignment vertical="center"/>
    </xf>
    <xf numFmtId="0" fontId="7" fillId="0" borderId="199" xfId="4" applyFont="1" applyBorder="1" applyAlignment="1">
      <alignment horizontal="center" vertical="center"/>
    </xf>
    <xf numFmtId="177" fontId="7" fillId="4" borderId="200" xfId="4" applyNumberFormat="1" applyFont="1" applyFill="1" applyBorder="1">
      <alignment vertical="center"/>
    </xf>
    <xf numFmtId="178" fontId="4" fillId="0" borderId="0" xfId="4" applyNumberFormat="1" applyAlignment="1" applyProtection="1">
      <alignment horizontal="center" vertical="center"/>
      <protection locked="0"/>
    </xf>
    <xf numFmtId="182" fontId="7" fillId="0" borderId="161" xfId="4" applyNumberFormat="1" applyFont="1" applyBorder="1" applyAlignment="1" applyProtection="1">
      <alignment vertical="center" shrinkToFit="1"/>
      <protection locked="0"/>
    </xf>
    <xf numFmtId="0" fontId="4" fillId="0" borderId="0" xfId="4" applyAlignment="1">
      <alignment vertical="center" shrinkToFit="1"/>
    </xf>
    <xf numFmtId="0" fontId="15" fillId="0" borderId="1" xfId="0" applyFont="1" applyBorder="1" applyAlignment="1" applyProtection="1">
      <alignment vertical="center"/>
      <protection locked="0"/>
    </xf>
    <xf numFmtId="177" fontId="7" fillId="9" borderId="203" xfId="4" applyNumberFormat="1" applyFont="1" applyFill="1" applyBorder="1">
      <alignment vertical="center"/>
    </xf>
    <xf numFmtId="177" fontId="7" fillId="9" borderId="204" xfId="4" applyNumberFormat="1" applyFont="1" applyFill="1" applyBorder="1">
      <alignment vertical="center"/>
    </xf>
    <xf numFmtId="178" fontId="11" fillId="0" borderId="0" xfId="4" applyNumberFormat="1" applyFont="1">
      <alignment vertical="center"/>
    </xf>
    <xf numFmtId="0" fontId="44" fillId="0" borderId="1" xfId="4" applyFont="1" applyBorder="1" applyAlignment="1" applyProtection="1">
      <alignment horizontal="center" vertical="center"/>
      <protection locked="0"/>
    </xf>
    <xf numFmtId="180" fontId="7" fillId="0" borderId="159" xfId="0" applyNumberFormat="1" applyFont="1" applyBorder="1" applyAlignment="1">
      <alignment horizontal="right"/>
    </xf>
    <xf numFmtId="177" fontId="7" fillId="9" borderId="94" xfId="4" applyNumberFormat="1" applyFont="1" applyFill="1" applyBorder="1" applyProtection="1">
      <alignment vertical="center"/>
      <protection locked="0"/>
    </xf>
    <xf numFmtId="177" fontId="28" fillId="9" borderId="94" xfId="4" applyNumberFormat="1" applyFont="1" applyFill="1" applyBorder="1" applyProtection="1">
      <alignment vertical="center"/>
      <protection locked="0"/>
    </xf>
    <xf numFmtId="177" fontId="28" fillId="9" borderId="204" xfId="4" applyNumberFormat="1" applyFont="1" applyFill="1" applyBorder="1" applyProtection="1">
      <alignment vertical="center"/>
      <protection locked="0"/>
    </xf>
    <xf numFmtId="0" fontId="4" fillId="0" borderId="0" xfId="11" applyFont="1" applyAlignment="1">
      <alignment horizontal="left" vertical="top" wrapText="1"/>
    </xf>
    <xf numFmtId="0" fontId="20" fillId="0" borderId="0" xfId="11" applyFont="1" applyAlignment="1">
      <alignment horizontal="center" vertical="center"/>
    </xf>
    <xf numFmtId="0" fontId="0" fillId="0" borderId="173" xfId="0" applyBorder="1" applyAlignment="1">
      <alignment horizontal="center" vertical="center"/>
    </xf>
    <xf numFmtId="0" fontId="0" fillId="0" borderId="38" xfId="0" applyBorder="1" applyAlignment="1">
      <alignment horizontal="center" vertical="center"/>
    </xf>
    <xf numFmtId="0" fontId="0" fillId="0" borderId="38" xfId="0" applyBorder="1" applyAlignment="1">
      <alignment wrapText="1"/>
    </xf>
    <xf numFmtId="0" fontId="0" fillId="0" borderId="0" xfId="0" applyAlignment="1">
      <alignment wrapText="1"/>
    </xf>
    <xf numFmtId="0" fontId="0" fillId="0" borderId="46" xfId="0" applyBorder="1" applyAlignment="1">
      <alignment horizontal="left" wrapText="1"/>
    </xf>
    <xf numFmtId="0" fontId="12" fillId="2" borderId="92" xfId="4" applyFont="1" applyFill="1" applyBorder="1" applyAlignment="1" applyProtection="1">
      <alignment horizontal="left" vertical="center" shrinkToFit="1"/>
      <protection locked="0"/>
    </xf>
    <xf numFmtId="0" fontId="12" fillId="2" borderId="91" xfId="4" applyFont="1" applyFill="1" applyBorder="1" applyAlignment="1" applyProtection="1">
      <alignment horizontal="left" vertical="center" shrinkToFit="1"/>
      <protection locked="0"/>
    </xf>
    <xf numFmtId="177" fontId="12" fillId="4" borderId="93" xfId="4" applyNumberFormat="1" applyFont="1" applyFill="1" applyBorder="1" applyAlignment="1">
      <alignment horizontal="right" vertical="center"/>
    </xf>
    <xf numFmtId="0" fontId="4" fillId="4" borderId="83" xfId="4" applyFill="1" applyBorder="1" applyAlignment="1">
      <alignment horizontal="right" vertical="center"/>
    </xf>
    <xf numFmtId="0" fontId="4" fillId="4" borderId="84" xfId="4" applyFill="1" applyBorder="1" applyAlignment="1">
      <alignment horizontal="right" vertical="center"/>
    </xf>
    <xf numFmtId="0" fontId="12" fillId="2" borderId="90" xfId="4" applyFont="1" applyFill="1" applyBorder="1" applyAlignment="1" applyProtection="1">
      <alignment horizontal="center" vertical="center"/>
      <protection locked="0"/>
    </xf>
    <xf numFmtId="0" fontId="12" fillId="2" borderId="92" xfId="4" applyFont="1" applyFill="1" applyBorder="1" applyAlignment="1" applyProtection="1">
      <alignment horizontal="center" vertical="center"/>
      <protection locked="0"/>
    </xf>
    <xf numFmtId="0" fontId="12" fillId="2" borderId="127" xfId="4" applyFont="1" applyFill="1" applyBorder="1" applyAlignment="1" applyProtection="1">
      <alignment horizontal="center" vertical="center"/>
      <protection locked="0"/>
    </xf>
    <xf numFmtId="177" fontId="12" fillId="4" borderId="15" xfId="4" applyNumberFormat="1" applyFont="1" applyFill="1" applyBorder="1" applyAlignment="1">
      <alignment horizontal="right" vertical="center"/>
    </xf>
    <xf numFmtId="0" fontId="4" fillId="4" borderId="171" xfId="4" applyFill="1" applyBorder="1" applyAlignment="1">
      <alignment horizontal="right" vertical="center"/>
    </xf>
    <xf numFmtId="0" fontId="4" fillId="4" borderId="172" xfId="4" applyFill="1" applyBorder="1" applyAlignment="1">
      <alignment horizontal="right" vertical="center"/>
    </xf>
    <xf numFmtId="177" fontId="12" fillId="4" borderId="90" xfId="4" applyNumberFormat="1" applyFont="1" applyFill="1" applyBorder="1" applyAlignment="1">
      <alignment horizontal="right" vertical="center"/>
    </xf>
    <xf numFmtId="0" fontId="4" fillId="4" borderId="92" xfId="4" applyFill="1" applyBorder="1" applyAlignment="1">
      <alignment horizontal="right" vertical="center"/>
    </xf>
    <xf numFmtId="0" fontId="4" fillId="4" borderId="91" xfId="4" applyFill="1" applyBorder="1" applyAlignment="1">
      <alignment horizontal="right" vertical="center"/>
    </xf>
    <xf numFmtId="177" fontId="12" fillId="6" borderId="90" xfId="4" applyNumberFormat="1" applyFont="1" applyFill="1" applyBorder="1" applyAlignment="1">
      <alignment horizontal="right" vertical="center"/>
    </xf>
    <xf numFmtId="0" fontId="4" fillId="6" borderId="92" xfId="4" applyFill="1" applyBorder="1" applyAlignment="1">
      <alignment horizontal="right" vertical="center"/>
    </xf>
    <xf numFmtId="0" fontId="4" fillId="6" borderId="91" xfId="4" applyFill="1" applyBorder="1" applyAlignment="1">
      <alignment horizontal="right" vertical="center"/>
    </xf>
    <xf numFmtId="177" fontId="12" fillId="6" borderId="14" xfId="4" applyNumberFormat="1" applyFont="1" applyFill="1" applyBorder="1" applyAlignment="1">
      <alignment horizontal="right" vertical="center"/>
    </xf>
    <xf numFmtId="0" fontId="4" fillId="6" borderId="25" xfId="4" applyFill="1" applyBorder="1" applyAlignment="1">
      <alignment horizontal="right" vertical="center"/>
    </xf>
    <xf numFmtId="0" fontId="4" fillId="6" borderId="16" xfId="4" applyFill="1" applyBorder="1" applyAlignment="1">
      <alignment horizontal="right" vertical="center"/>
    </xf>
    <xf numFmtId="177" fontId="12" fillId="4" borderId="92" xfId="4" applyNumberFormat="1" applyFont="1" applyFill="1" applyBorder="1" applyAlignment="1">
      <alignment horizontal="right" vertical="center"/>
    </xf>
    <xf numFmtId="177" fontId="12" fillId="4" borderId="91" xfId="4" applyNumberFormat="1" applyFont="1" applyFill="1" applyBorder="1" applyAlignment="1">
      <alignment horizontal="right" vertical="center"/>
    </xf>
    <xf numFmtId="0" fontId="12" fillId="2" borderId="92" xfId="4" applyFont="1" applyFill="1" applyBorder="1" applyAlignment="1" applyProtection="1">
      <alignment horizontal="distributed" vertical="center"/>
      <protection locked="0"/>
    </xf>
    <xf numFmtId="0" fontId="12" fillId="2" borderId="91" xfId="4" applyFont="1" applyFill="1" applyBorder="1" applyAlignment="1" applyProtection="1">
      <alignment horizontal="distributed" vertical="center"/>
      <protection locked="0"/>
    </xf>
    <xf numFmtId="0" fontId="12" fillId="2" borderId="90" xfId="4" applyFont="1" applyFill="1" applyBorder="1" applyAlignment="1" applyProtection="1">
      <alignment horizontal="distributed" vertical="center"/>
      <protection locked="0"/>
    </xf>
    <xf numFmtId="0" fontId="12" fillId="2" borderId="96" xfId="4" applyFont="1" applyFill="1" applyBorder="1" applyAlignment="1" applyProtection="1">
      <alignment horizontal="distributed" vertical="center"/>
      <protection locked="0"/>
    </xf>
    <xf numFmtId="0" fontId="12" fillId="2" borderId="97" xfId="4" applyFont="1" applyFill="1" applyBorder="1" applyAlignment="1" applyProtection="1">
      <alignment horizontal="distributed" vertical="center"/>
      <protection locked="0"/>
    </xf>
    <xf numFmtId="0" fontId="12" fillId="2" borderId="98" xfId="4" applyFont="1" applyFill="1" applyBorder="1" applyAlignment="1" applyProtection="1">
      <alignment horizontal="distributed" vertical="center"/>
      <protection locked="0"/>
    </xf>
    <xf numFmtId="177" fontId="12" fillId="4" borderId="96" xfId="4" applyNumberFormat="1" applyFont="1" applyFill="1" applyBorder="1" applyAlignment="1">
      <alignment horizontal="right" vertical="center"/>
    </xf>
    <xf numFmtId="0" fontId="4" fillId="4" borderId="97" xfId="4" applyFill="1" applyBorder="1" applyAlignment="1">
      <alignment horizontal="right" vertical="center"/>
    </xf>
    <xf numFmtId="0" fontId="4" fillId="4" borderId="98" xfId="4" applyFill="1" applyBorder="1" applyAlignment="1">
      <alignment horizontal="right" vertical="center"/>
    </xf>
    <xf numFmtId="0" fontId="12" fillId="2" borderId="15" xfId="4" applyFont="1" applyFill="1" applyBorder="1" applyAlignment="1" applyProtection="1">
      <alignment horizontal="distributed" vertical="center"/>
      <protection locked="0"/>
    </xf>
    <xf numFmtId="0" fontId="12" fillId="2" borderId="171" xfId="4" applyFont="1" applyFill="1" applyBorder="1" applyAlignment="1" applyProtection="1">
      <alignment horizontal="distributed" vertical="center"/>
      <protection locked="0"/>
    </xf>
    <xf numFmtId="0" fontId="12" fillId="2" borderId="172" xfId="4" applyFont="1" applyFill="1" applyBorder="1" applyAlignment="1" applyProtection="1">
      <alignment horizontal="distributed" vertical="center"/>
      <protection locked="0"/>
    </xf>
    <xf numFmtId="177" fontId="12" fillId="6" borderId="92" xfId="4" applyNumberFormat="1" applyFont="1" applyFill="1" applyBorder="1" applyAlignment="1">
      <alignment horizontal="right" vertical="center"/>
    </xf>
    <xf numFmtId="177" fontId="12" fillId="6" borderId="91" xfId="4" applyNumberFormat="1" applyFont="1" applyFill="1" applyBorder="1" applyAlignment="1">
      <alignment horizontal="right" vertical="center"/>
    </xf>
    <xf numFmtId="0" fontId="12" fillId="2" borderId="91" xfId="4" applyFont="1" applyFill="1" applyBorder="1" applyAlignment="1" applyProtection="1">
      <alignment horizontal="center" vertical="center"/>
      <protection locked="0"/>
    </xf>
    <xf numFmtId="177" fontId="12" fillId="2" borderId="90" xfId="4" applyNumberFormat="1" applyFont="1" applyFill="1" applyBorder="1" applyAlignment="1" applyProtection="1">
      <alignment horizontal="center" vertical="center"/>
      <protection locked="0"/>
    </xf>
    <xf numFmtId="177" fontId="12" fillId="2" borderId="92" xfId="4" applyNumberFormat="1" applyFont="1" applyFill="1" applyBorder="1" applyAlignment="1" applyProtection="1">
      <alignment horizontal="center" vertical="center"/>
      <protection locked="0"/>
    </xf>
    <xf numFmtId="177" fontId="12" fillId="2" borderId="91" xfId="4" applyNumberFormat="1" applyFont="1" applyFill="1" applyBorder="1" applyAlignment="1" applyProtection="1">
      <alignment horizontal="center" vertical="center"/>
      <protection locked="0"/>
    </xf>
    <xf numFmtId="0" fontId="4" fillId="5" borderId="93" xfId="4" applyFill="1" applyBorder="1" applyAlignment="1" applyProtection="1">
      <alignment horizontal="center" vertical="center" shrinkToFit="1"/>
      <protection locked="0"/>
    </xf>
    <xf numFmtId="0" fontId="4" fillId="5" borderId="84" xfId="4" applyFill="1" applyBorder="1" applyAlignment="1" applyProtection="1">
      <alignment horizontal="center" vertical="center" shrinkToFit="1"/>
      <protection locked="0"/>
    </xf>
    <xf numFmtId="0" fontId="4" fillId="5" borderId="3" xfId="4" applyFill="1" applyBorder="1" applyAlignment="1" applyProtection="1">
      <alignment horizontal="center" vertical="center" shrinkToFit="1"/>
      <protection locked="0"/>
    </xf>
    <xf numFmtId="0" fontId="4" fillId="5" borderId="6" xfId="4" applyFill="1" applyBorder="1" applyAlignment="1" applyProtection="1">
      <alignment horizontal="center" vertical="center" shrinkToFit="1"/>
      <protection locked="0"/>
    </xf>
    <xf numFmtId="38" fontId="4" fillId="5" borderId="93" xfId="4" applyNumberFormat="1" applyFill="1" applyBorder="1" applyAlignment="1" applyProtection="1">
      <alignment horizontal="center" vertical="center" shrinkToFit="1"/>
      <protection locked="0"/>
    </xf>
    <xf numFmtId="38" fontId="4" fillId="5" borderId="84" xfId="4" applyNumberFormat="1" applyFill="1" applyBorder="1" applyAlignment="1" applyProtection="1">
      <alignment horizontal="center" vertical="center" shrinkToFit="1"/>
      <protection locked="0"/>
    </xf>
    <xf numFmtId="38" fontId="4" fillId="5" borderId="3" xfId="4" applyNumberFormat="1" applyFill="1" applyBorder="1" applyAlignment="1" applyProtection="1">
      <alignment horizontal="center" vertical="center" shrinkToFit="1"/>
      <protection locked="0"/>
    </xf>
    <xf numFmtId="38" fontId="4" fillId="5" borderId="6" xfId="4" applyNumberFormat="1" applyFill="1" applyBorder="1" applyAlignment="1" applyProtection="1">
      <alignment horizontal="center" vertical="center" shrinkToFit="1"/>
      <protection locked="0"/>
    </xf>
    <xf numFmtId="177" fontId="4" fillId="6" borderId="90" xfId="4" applyNumberFormat="1" applyFill="1" applyBorder="1" applyAlignment="1">
      <alignment horizontal="right" vertical="center"/>
    </xf>
    <xf numFmtId="177" fontId="4" fillId="6" borderId="92" xfId="4" applyNumberFormat="1" applyFill="1" applyBorder="1" applyAlignment="1">
      <alignment horizontal="right" vertical="center"/>
    </xf>
    <xf numFmtId="177" fontId="4" fillId="6" borderId="91" xfId="4" applyNumberFormat="1" applyFill="1" applyBorder="1" applyAlignment="1">
      <alignment horizontal="right" vertical="center"/>
    </xf>
    <xf numFmtId="0" fontId="4" fillId="2" borderId="47" xfId="4" applyFill="1" applyBorder="1" applyAlignment="1" applyProtection="1">
      <alignment horizontal="center" vertical="center" shrinkToFit="1"/>
      <protection locked="0"/>
    </xf>
    <xf numFmtId="0" fontId="4" fillId="2" borderId="48" xfId="4" applyFill="1" applyBorder="1" applyAlignment="1" applyProtection="1">
      <alignment horizontal="center" vertical="center" shrinkToFit="1"/>
      <protection locked="0"/>
    </xf>
    <xf numFmtId="0" fontId="4" fillId="11" borderId="49" xfId="4" applyFill="1" applyBorder="1" applyAlignment="1" applyProtection="1">
      <alignment horizontal="center" vertical="center" shrinkToFit="1"/>
      <protection locked="0"/>
    </xf>
    <xf numFmtId="0" fontId="4" fillId="11" borderId="126" xfId="4" applyFill="1" applyBorder="1" applyAlignment="1" applyProtection="1">
      <alignment horizontal="center" vertical="center" shrinkToFit="1"/>
      <protection locked="0"/>
    </xf>
    <xf numFmtId="0" fontId="4" fillId="11" borderId="50" xfId="4" applyFill="1" applyBorder="1" applyAlignment="1" applyProtection="1">
      <alignment horizontal="center" vertical="center" shrinkToFit="1"/>
      <protection locked="0"/>
    </xf>
    <xf numFmtId="0" fontId="4" fillId="11" borderId="51" xfId="4" applyFill="1" applyBorder="1" applyAlignment="1" applyProtection="1">
      <alignment horizontal="center" vertical="center" shrinkToFit="1"/>
      <protection locked="0"/>
    </xf>
    <xf numFmtId="0" fontId="4" fillId="2" borderId="90" xfId="4" applyFill="1" applyBorder="1" applyAlignment="1" applyProtection="1">
      <alignment horizontal="center" vertical="center" shrinkToFit="1"/>
      <protection locked="0"/>
    </xf>
    <xf numFmtId="0" fontId="4" fillId="2" borderId="91" xfId="4" applyFill="1" applyBorder="1" applyAlignment="1" applyProtection="1">
      <alignment horizontal="center" vertical="center" shrinkToFit="1"/>
      <protection locked="0"/>
    </xf>
    <xf numFmtId="0" fontId="4" fillId="5" borderId="83" xfId="4" applyFill="1" applyBorder="1" applyAlignment="1" applyProtection="1">
      <alignment horizontal="center" vertical="center" shrinkToFit="1"/>
      <protection locked="0"/>
    </xf>
    <xf numFmtId="0" fontId="4" fillId="5" borderId="1" xfId="4" applyFill="1" applyBorder="1" applyAlignment="1" applyProtection="1">
      <alignment horizontal="center" vertical="center" shrinkToFit="1"/>
      <protection locked="0"/>
    </xf>
    <xf numFmtId="0" fontId="4" fillId="2" borderId="92" xfId="4" applyFill="1" applyBorder="1" applyAlignment="1" applyProtection="1">
      <alignment horizontal="center" vertical="center" shrinkToFit="1"/>
      <protection locked="0"/>
    </xf>
    <xf numFmtId="0" fontId="0" fillId="0" borderId="0" xfId="0" applyAlignment="1" applyProtection="1">
      <alignment horizontal="left" vertical="center"/>
      <protection locked="0"/>
    </xf>
    <xf numFmtId="0" fontId="0" fillId="0" borderId="0" xfId="0" applyAlignment="1" applyProtection="1">
      <alignment horizontal="center" vertical="center"/>
      <protection locked="0"/>
    </xf>
    <xf numFmtId="3" fontId="0" fillId="4" borderId="0" xfId="0" applyNumberFormat="1" applyFill="1" applyAlignment="1">
      <alignment horizontal="center" vertical="center"/>
    </xf>
    <xf numFmtId="0" fontId="0" fillId="0" borderId="0" xfId="0" applyAlignment="1" applyProtection="1">
      <alignment horizontal="right" vertical="center"/>
      <protection locked="0"/>
    </xf>
    <xf numFmtId="0" fontId="13" fillId="0" borderId="0" xfId="0" applyFont="1" applyAlignment="1" applyProtection="1">
      <alignment horizontal="center" vertical="center"/>
      <protection locked="0"/>
    </xf>
    <xf numFmtId="3" fontId="0" fillId="4" borderId="173" xfId="0" applyNumberFormat="1" applyFill="1" applyBorder="1" applyAlignment="1">
      <alignment horizontal="center" vertical="center"/>
    </xf>
    <xf numFmtId="3" fontId="0" fillId="4" borderId="178" xfId="0" applyNumberFormat="1" applyFill="1" applyBorder="1" applyAlignment="1">
      <alignment horizontal="center" vertical="center"/>
    </xf>
    <xf numFmtId="3" fontId="0" fillId="4" borderId="176" xfId="0" applyNumberFormat="1" applyFill="1" applyBorder="1" applyAlignment="1">
      <alignment horizontal="center" vertical="center"/>
    </xf>
    <xf numFmtId="3" fontId="0" fillId="4" borderId="11" xfId="0" applyNumberFormat="1" applyFill="1" applyBorder="1" applyAlignment="1">
      <alignment horizontal="center" vertical="center"/>
    </xf>
    <xf numFmtId="3" fontId="0" fillId="4" borderId="12" xfId="0" applyNumberFormat="1" applyFill="1" applyBorder="1" applyAlignment="1">
      <alignment horizontal="center" vertical="center"/>
    </xf>
    <xf numFmtId="3" fontId="0" fillId="4" borderId="4" xfId="0" applyNumberFormat="1" applyFill="1" applyBorder="1" applyAlignment="1">
      <alignment horizontal="center" vertical="center"/>
    </xf>
    <xf numFmtId="3" fontId="0" fillId="5" borderId="87" xfId="0" applyNumberFormat="1" applyFill="1" applyBorder="1" applyAlignment="1" applyProtection="1">
      <alignment horizontal="center" vertical="center"/>
      <protection locked="0"/>
    </xf>
    <xf numFmtId="3" fontId="0" fillId="5" borderId="88" xfId="0" applyNumberFormat="1" applyFill="1" applyBorder="1" applyAlignment="1" applyProtection="1">
      <alignment horizontal="center" vertical="center"/>
      <protection locked="0"/>
    </xf>
    <xf numFmtId="3" fontId="0" fillId="5" borderId="89" xfId="0" applyNumberFormat="1" applyFill="1" applyBorder="1" applyAlignment="1" applyProtection="1">
      <alignment horizontal="center" vertical="center"/>
      <protection locked="0"/>
    </xf>
    <xf numFmtId="0" fontId="0" fillId="0" borderId="88" xfId="0" applyBorder="1" applyAlignment="1" applyProtection="1">
      <alignment horizontal="center" vertical="center"/>
      <protection locked="0"/>
    </xf>
    <xf numFmtId="0" fontId="0" fillId="0" borderId="89" xfId="0" applyBorder="1" applyAlignment="1" applyProtection="1">
      <alignment horizontal="center" vertical="center"/>
      <protection locked="0"/>
    </xf>
    <xf numFmtId="3" fontId="0" fillId="5" borderId="1" xfId="0" applyNumberFormat="1" applyFill="1" applyBorder="1" applyAlignment="1">
      <alignment horizontal="center" vertical="center"/>
    </xf>
    <xf numFmtId="187" fontId="0" fillId="4" borderId="0" xfId="0" applyNumberFormat="1" applyFill="1" applyAlignment="1">
      <alignment vertical="center"/>
    </xf>
    <xf numFmtId="178" fontId="0" fillId="4" borderId="0" xfId="0" applyNumberFormat="1" applyFill="1" applyAlignment="1">
      <alignment vertical="center"/>
    </xf>
    <xf numFmtId="0" fontId="0" fillId="0" borderId="1" xfId="0" applyBorder="1" applyAlignment="1" applyProtection="1">
      <alignment horizontal="center" vertical="center"/>
      <protection locked="0"/>
    </xf>
    <xf numFmtId="3" fontId="0" fillId="5" borderId="83" xfId="0" applyNumberFormat="1" applyFill="1" applyBorder="1" applyAlignment="1">
      <alignment horizontal="center" vertical="center"/>
    </xf>
    <xf numFmtId="0" fontId="0" fillId="0" borderId="83" xfId="0" applyBorder="1" applyAlignment="1" applyProtection="1">
      <alignment horizontal="center" vertical="center"/>
      <protection locked="0"/>
    </xf>
    <xf numFmtId="178" fontId="0" fillId="0" borderId="0" xfId="0" applyNumberFormat="1" applyAlignment="1" applyProtection="1">
      <alignment horizontal="center" vertical="center"/>
      <protection locked="0"/>
    </xf>
    <xf numFmtId="188" fontId="0" fillId="0" borderId="119" xfId="0" applyNumberFormat="1" applyBorder="1" applyAlignment="1" applyProtection="1">
      <alignment horizontal="center" vertical="center"/>
      <protection locked="0"/>
    </xf>
    <xf numFmtId="188" fontId="0" fillId="4" borderId="0" xfId="0" applyNumberFormat="1" applyFill="1" applyAlignment="1">
      <alignment vertical="center"/>
    </xf>
    <xf numFmtId="0" fontId="0" fillId="0" borderId="1" xfId="0" applyBorder="1" applyAlignment="1">
      <alignment horizontal="center" vertical="center"/>
    </xf>
    <xf numFmtId="178" fontId="0" fillId="4" borderId="173" xfId="0" applyNumberFormat="1" applyFill="1" applyBorder="1" applyAlignment="1">
      <alignment vertical="center"/>
    </xf>
    <xf numFmtId="178" fontId="0" fillId="4" borderId="178" xfId="0" applyNumberFormat="1" applyFill="1" applyBorder="1" applyAlignment="1">
      <alignment vertical="center"/>
    </xf>
    <xf numFmtId="178" fontId="0" fillId="4" borderId="176" xfId="0" applyNumberFormat="1" applyFill="1" applyBorder="1" applyAlignment="1">
      <alignment vertical="center"/>
    </xf>
    <xf numFmtId="178" fontId="0" fillId="4" borderId="11" xfId="0" applyNumberFormat="1" applyFill="1" applyBorder="1" applyAlignment="1">
      <alignment vertical="center"/>
    </xf>
    <xf numFmtId="178" fontId="0" fillId="4" borderId="12" xfId="0" applyNumberFormat="1" applyFill="1" applyBorder="1" applyAlignment="1">
      <alignment vertical="center"/>
    </xf>
    <xf numFmtId="178" fontId="0" fillId="4" borderId="4" xfId="0" applyNumberFormat="1" applyFill="1" applyBorder="1" applyAlignment="1">
      <alignment vertical="center"/>
    </xf>
    <xf numFmtId="0" fontId="0" fillId="0" borderId="38" xfId="0" applyBorder="1" applyAlignment="1" applyProtection="1">
      <alignment horizontal="center" vertical="center"/>
      <protection locked="0"/>
    </xf>
    <xf numFmtId="0" fontId="0" fillId="0" borderId="0" xfId="0" applyAlignment="1" applyProtection="1">
      <alignment horizontal="center" vertical="center" wrapText="1"/>
      <protection locked="0"/>
    </xf>
    <xf numFmtId="187" fontId="0" fillId="0" borderId="119" xfId="0" applyNumberFormat="1" applyBorder="1" applyAlignment="1" applyProtection="1">
      <alignment horizontal="center" vertical="center"/>
      <protection locked="0"/>
    </xf>
    <xf numFmtId="178" fontId="0" fillId="0" borderId="119" xfId="0" applyNumberFormat="1" applyBorder="1" applyAlignment="1" applyProtection="1">
      <alignment horizontal="center" vertical="center"/>
      <protection locked="0"/>
    </xf>
    <xf numFmtId="0" fontId="0" fillId="0" borderId="0" xfId="0" applyAlignment="1" applyProtection="1">
      <alignment horizontal="center" vertical="center" shrinkToFit="1"/>
      <protection locked="0"/>
    </xf>
    <xf numFmtId="187" fontId="0" fillId="4" borderId="1" xfId="0" applyNumberFormat="1" applyFill="1" applyBorder="1" applyAlignment="1">
      <alignment vertical="center"/>
    </xf>
    <xf numFmtId="0" fontId="7" fillId="0" borderId="11" xfId="4" applyFont="1" applyBorder="1" applyAlignment="1" applyProtection="1">
      <alignment horizontal="center" vertical="center"/>
      <protection locked="0"/>
    </xf>
    <xf numFmtId="0" fontId="7" fillId="0" borderId="4" xfId="4" applyFont="1" applyBorder="1" applyAlignment="1" applyProtection="1">
      <alignment horizontal="center" vertical="center"/>
      <protection locked="0"/>
    </xf>
    <xf numFmtId="0" fontId="7" fillId="0" borderId="173" xfId="4" applyFont="1" applyBorder="1" applyAlignment="1" applyProtection="1">
      <alignment horizontal="center" vertical="center"/>
      <protection locked="0"/>
    </xf>
    <xf numFmtId="0" fontId="7" fillId="0" borderId="176" xfId="4" applyFont="1" applyBorder="1" applyAlignment="1" applyProtection="1">
      <alignment horizontal="center" vertical="center"/>
      <protection locked="0"/>
    </xf>
    <xf numFmtId="0" fontId="6" fillId="0" borderId="90" xfId="4" applyFont="1" applyBorder="1" applyAlignment="1" applyProtection="1">
      <alignment horizontal="center" vertical="center"/>
      <protection locked="0"/>
    </xf>
    <xf numFmtId="0" fontId="6" fillId="0" borderId="91" xfId="4" applyFont="1" applyBorder="1" applyAlignment="1" applyProtection="1">
      <alignment horizontal="center" vertical="center"/>
      <protection locked="0"/>
    </xf>
    <xf numFmtId="0" fontId="6" fillId="0" borderId="92" xfId="4" applyFont="1" applyBorder="1" applyAlignment="1" applyProtection="1">
      <alignment horizontal="center" vertical="center"/>
      <protection locked="0"/>
    </xf>
    <xf numFmtId="0" fontId="6" fillId="0" borderId="1" xfId="4" applyFont="1" applyBorder="1" applyAlignment="1">
      <alignment horizontal="center" vertical="center" shrinkToFit="1"/>
    </xf>
    <xf numFmtId="0" fontId="7" fillId="0" borderId="93" xfId="4" applyFont="1" applyBorder="1" applyAlignment="1" applyProtection="1">
      <alignment horizontal="center" vertical="center"/>
      <protection locked="0"/>
    </xf>
    <xf numFmtId="0" fontId="7" fillId="0" borderId="84" xfId="4" applyFont="1" applyBorder="1" applyAlignment="1" applyProtection="1">
      <alignment horizontal="center" vertical="center"/>
      <protection locked="0"/>
    </xf>
    <xf numFmtId="0" fontId="7" fillId="0" borderId="14" xfId="4" applyFont="1" applyBorder="1" applyAlignment="1">
      <alignment horizontal="center" vertical="center"/>
    </xf>
    <xf numFmtId="0" fontId="7" fillId="0" borderId="16" xfId="4" applyFont="1" applyBorder="1" applyAlignment="1">
      <alignment horizontal="center" vertical="center"/>
    </xf>
    <xf numFmtId="0" fontId="7" fillId="0" borderId="173" xfId="4" applyFont="1" applyBorder="1" applyAlignment="1">
      <alignment horizontal="center" vertical="center"/>
    </xf>
    <xf numFmtId="0" fontId="7" fillId="0" borderId="176" xfId="4" applyFont="1" applyBorder="1" applyAlignment="1">
      <alignment horizontal="center" vertical="center"/>
    </xf>
    <xf numFmtId="0" fontId="7" fillId="0" borderId="11" xfId="4" applyFont="1" applyBorder="1" applyAlignment="1">
      <alignment horizontal="center" vertical="center"/>
    </xf>
    <xf numFmtId="0" fontId="7" fillId="0" borderId="4" xfId="4" applyFont="1" applyBorder="1" applyAlignment="1">
      <alignment horizontal="center" vertical="center"/>
    </xf>
    <xf numFmtId="0" fontId="7" fillId="0" borderId="93" xfId="4" applyFont="1" applyBorder="1" applyAlignment="1">
      <alignment horizontal="center" vertical="center"/>
    </xf>
    <xf numFmtId="0" fontId="7" fillId="0" borderId="84" xfId="4" applyFont="1" applyBorder="1" applyAlignment="1">
      <alignment horizontal="center" vertical="center"/>
    </xf>
    <xf numFmtId="0" fontId="7" fillId="0" borderId="11" xfId="4" applyFont="1" applyBorder="1" applyAlignment="1">
      <alignment horizontal="center" vertical="center" shrinkToFit="1"/>
    </xf>
    <xf numFmtId="0" fontId="7" fillId="0" borderId="4" xfId="4" applyFont="1" applyBorder="1" applyAlignment="1">
      <alignment horizontal="center" vertical="center" shrinkToFit="1"/>
    </xf>
    <xf numFmtId="0" fontId="6" fillId="0" borderId="90" xfId="4" applyFont="1" applyBorder="1" applyAlignment="1">
      <alignment horizontal="center" vertical="center"/>
    </xf>
    <xf numFmtId="0" fontId="6" fillId="0" borderId="91" xfId="4" applyFont="1" applyBorder="1" applyAlignment="1">
      <alignment horizontal="center" vertical="center"/>
    </xf>
    <xf numFmtId="0" fontId="6" fillId="0" borderId="92" xfId="4" applyFont="1" applyBorder="1" applyAlignment="1">
      <alignment horizontal="center" vertical="center"/>
    </xf>
    <xf numFmtId="0" fontId="4" fillId="0" borderId="0" xfId="4" applyAlignment="1" applyProtection="1">
      <alignment horizontal="left" vertical="center" wrapText="1"/>
      <protection locked="0"/>
    </xf>
    <xf numFmtId="0" fontId="7" fillId="0" borderId="11" xfId="4" applyFont="1" applyBorder="1" applyAlignment="1" applyProtection="1">
      <alignment horizontal="center" vertical="center" shrinkToFit="1"/>
      <protection locked="0"/>
    </xf>
    <xf numFmtId="0" fontId="7" fillId="0" borderId="4" xfId="4" applyFont="1" applyBorder="1" applyAlignment="1" applyProtection="1">
      <alignment horizontal="center" vertical="center" shrinkToFit="1"/>
      <protection locked="0"/>
    </xf>
    <xf numFmtId="38" fontId="6" fillId="0" borderId="1" xfId="4" applyNumberFormat="1" applyFont="1" applyBorder="1" applyAlignment="1">
      <alignment horizontal="center" vertical="center" shrinkToFit="1"/>
    </xf>
    <xf numFmtId="0" fontId="7" fillId="0" borderId="14" xfId="4" applyFont="1" applyBorder="1" applyAlignment="1" applyProtection="1">
      <alignment horizontal="center" vertical="center"/>
      <protection locked="0"/>
    </xf>
    <xf numFmtId="0" fontId="7" fillId="0" borderId="16" xfId="4" applyFont="1" applyBorder="1" applyAlignment="1" applyProtection="1">
      <alignment horizontal="center" vertical="center"/>
      <protection locked="0"/>
    </xf>
    <xf numFmtId="0" fontId="7" fillId="0" borderId="90" xfId="4" applyFont="1" applyBorder="1" applyAlignment="1" applyProtection="1">
      <alignment horizontal="center" vertical="center"/>
      <protection locked="0"/>
    </xf>
    <xf numFmtId="0" fontId="7" fillId="0" borderId="91" xfId="4" applyFont="1" applyBorder="1" applyAlignment="1" applyProtection="1">
      <alignment horizontal="center" vertical="center"/>
      <protection locked="0"/>
    </xf>
    <xf numFmtId="0" fontId="12" fillId="0" borderId="0" xfId="4" applyFont="1" applyAlignment="1" applyProtection="1">
      <alignment horizontal="left" vertical="top" wrapText="1"/>
      <protection locked="0"/>
    </xf>
    <xf numFmtId="0" fontId="7" fillId="0" borderId="0" xfId="4" applyFont="1" applyAlignment="1" applyProtection="1">
      <alignment horizontal="left" vertical="top" wrapText="1"/>
      <protection locked="0"/>
    </xf>
    <xf numFmtId="0" fontId="7" fillId="0" borderId="123" xfId="4" applyFont="1" applyBorder="1" applyAlignment="1" applyProtection="1">
      <alignment horizontal="center" vertical="center"/>
      <protection locked="0"/>
    </xf>
    <xf numFmtId="0" fontId="7" fillId="0" borderId="17" xfId="4" applyFont="1" applyBorder="1" applyAlignment="1" applyProtection="1">
      <alignment horizontal="center" vertical="center"/>
      <protection locked="0"/>
    </xf>
    <xf numFmtId="0" fontId="7" fillId="0" borderId="117" xfId="4" applyFont="1" applyBorder="1" applyAlignment="1" applyProtection="1">
      <alignment horizontal="center" vertical="center"/>
      <protection locked="0"/>
    </xf>
    <xf numFmtId="0" fontId="7" fillId="0" borderId="18" xfId="4" applyFont="1" applyBorder="1" applyAlignment="1" applyProtection="1">
      <alignment horizontal="center" vertical="center"/>
      <protection locked="0"/>
    </xf>
    <xf numFmtId="0" fontId="7" fillId="0" borderId="21" xfId="4" applyFont="1" applyBorder="1" applyAlignment="1" applyProtection="1">
      <alignment horizontal="center" vertical="center"/>
      <protection locked="0"/>
    </xf>
    <xf numFmtId="0" fontId="7" fillId="0" borderId="118" xfId="4" applyFont="1" applyBorder="1" applyAlignment="1" applyProtection="1">
      <alignment horizontal="center" vertical="center"/>
      <protection locked="0"/>
    </xf>
    <xf numFmtId="0" fontId="7" fillId="0" borderId="22" xfId="4" applyFont="1" applyBorder="1" applyAlignment="1" applyProtection="1">
      <alignment horizontal="center" vertical="center"/>
      <protection locked="0"/>
    </xf>
    <xf numFmtId="177" fontId="7" fillId="6" borderId="3" xfId="4" applyNumberFormat="1" applyFont="1" applyFill="1" applyBorder="1" applyAlignment="1">
      <alignment horizontal="right" vertical="center"/>
    </xf>
    <xf numFmtId="177" fontId="7" fillId="6" borderId="6" xfId="4" applyNumberFormat="1" applyFont="1" applyFill="1" applyBorder="1" applyAlignment="1">
      <alignment horizontal="right" vertical="center"/>
    </xf>
    <xf numFmtId="0" fontId="11" fillId="0" borderId="173" xfId="4" applyFont="1" applyBorder="1" applyAlignment="1" applyProtection="1">
      <alignment horizontal="center" vertical="center" wrapText="1"/>
      <protection locked="0"/>
    </xf>
    <xf numFmtId="0" fontId="11" fillId="0" borderId="176" xfId="4" applyFont="1" applyBorder="1" applyAlignment="1" applyProtection="1">
      <alignment horizontal="center" vertical="center" wrapText="1"/>
      <protection locked="0"/>
    </xf>
    <xf numFmtId="181" fontId="7" fillId="6" borderId="3" xfId="4" applyNumberFormat="1" applyFont="1" applyFill="1" applyBorder="1" applyAlignment="1">
      <alignment horizontal="right" vertical="center"/>
    </xf>
    <xf numFmtId="181" fontId="7" fillId="6" borderId="6" xfId="4" applyNumberFormat="1" applyFont="1" applyFill="1" applyBorder="1" applyAlignment="1">
      <alignment horizontal="right" vertical="center"/>
    </xf>
    <xf numFmtId="0" fontId="7" fillId="0" borderId="3" xfId="4" applyFont="1" applyBorder="1" applyAlignment="1" applyProtection="1">
      <alignment horizontal="center" vertical="center"/>
      <protection locked="0"/>
    </xf>
    <xf numFmtId="0" fontId="7" fillId="0" borderId="6" xfId="4" applyFont="1" applyBorder="1" applyAlignment="1" applyProtection="1">
      <alignment horizontal="center" vertical="center"/>
      <protection locked="0"/>
    </xf>
    <xf numFmtId="0" fontId="11" fillId="0" borderId="176" xfId="4" applyFont="1" applyBorder="1" applyAlignment="1" applyProtection="1">
      <alignment horizontal="center" vertical="center"/>
      <protection locked="0"/>
    </xf>
    <xf numFmtId="0" fontId="7" fillId="0" borderId="173" xfId="4" applyFont="1" applyBorder="1" applyAlignment="1" applyProtection="1">
      <alignment horizontal="center" vertical="center" wrapText="1"/>
      <protection locked="0"/>
    </xf>
    <xf numFmtId="0" fontId="7" fillId="0" borderId="176" xfId="4" applyFont="1" applyBorder="1" applyAlignment="1" applyProtection="1">
      <alignment horizontal="center" vertical="center" wrapText="1"/>
      <protection locked="0"/>
    </xf>
    <xf numFmtId="180" fontId="7" fillId="0" borderId="94" xfId="4" applyNumberFormat="1" applyFont="1" applyBorder="1" applyAlignment="1" applyProtection="1">
      <alignment horizontal="center" vertical="center"/>
      <protection locked="0"/>
    </xf>
    <xf numFmtId="180" fontId="7" fillId="0" borderId="2" xfId="4" applyNumberFormat="1" applyFont="1" applyBorder="1" applyAlignment="1" applyProtection="1">
      <alignment horizontal="center" vertical="center"/>
      <protection locked="0"/>
    </xf>
    <xf numFmtId="177" fontId="7" fillId="4" borderId="3" xfId="4" applyNumberFormat="1" applyFont="1" applyFill="1" applyBorder="1" applyAlignment="1">
      <alignment horizontal="right" vertical="center"/>
    </xf>
    <xf numFmtId="177" fontId="7" fillId="4" borderId="6" xfId="4" applyNumberFormat="1" applyFont="1" applyFill="1" applyBorder="1" applyAlignment="1">
      <alignment horizontal="right" vertical="center"/>
    </xf>
    <xf numFmtId="181" fontId="7" fillId="4" borderId="3" xfId="4" applyNumberFormat="1" applyFont="1" applyFill="1" applyBorder="1" applyAlignment="1">
      <alignment horizontal="right" vertical="center"/>
    </xf>
    <xf numFmtId="181" fontId="7" fillId="4" borderId="6" xfId="4" applyNumberFormat="1" applyFont="1" applyFill="1" applyBorder="1" applyAlignment="1">
      <alignment horizontal="right" vertical="center"/>
    </xf>
    <xf numFmtId="0" fontId="12" fillId="0" borderId="0" xfId="4" applyFont="1" applyAlignment="1" applyProtection="1">
      <alignment horizontal="left" vertical="center" wrapText="1"/>
      <protection locked="0"/>
    </xf>
    <xf numFmtId="0" fontId="7" fillId="0" borderId="0" xfId="4" applyFont="1" applyAlignment="1" applyProtection="1">
      <alignment horizontal="left" vertical="center" wrapText="1"/>
      <protection locked="0"/>
    </xf>
    <xf numFmtId="0" fontId="7" fillId="0" borderId="25" xfId="4" applyFont="1" applyBorder="1" applyAlignment="1" applyProtection="1">
      <alignment horizontal="center" vertical="center"/>
      <protection locked="0"/>
    </xf>
    <xf numFmtId="0" fontId="4" fillId="0" borderId="0" xfId="4" applyAlignment="1" applyProtection="1">
      <alignment horizontal="right" vertical="center"/>
      <protection locked="0"/>
    </xf>
    <xf numFmtId="197" fontId="4" fillId="4" borderId="0" xfId="4" applyNumberFormat="1" applyFill="1" applyAlignment="1">
      <alignment horizontal="center" vertical="center"/>
    </xf>
    <xf numFmtId="178" fontId="4" fillId="4" borderId="0" xfId="4" applyNumberFormat="1" applyFill="1" applyAlignment="1">
      <alignment horizontal="center" vertical="center"/>
    </xf>
    <xf numFmtId="0" fontId="4" fillId="0" borderId="119" xfId="4" applyBorder="1" applyAlignment="1" applyProtection="1">
      <alignment horizontal="center" vertical="center"/>
      <protection locked="0"/>
    </xf>
    <xf numFmtId="0" fontId="7" fillId="0" borderId="94" xfId="4" applyFont="1" applyBorder="1" applyAlignment="1" applyProtection="1">
      <alignment horizontal="center" vertical="center" wrapText="1"/>
      <protection locked="0"/>
    </xf>
    <xf numFmtId="0" fontId="7" fillId="0" borderId="9" xfId="4" applyFont="1" applyBorder="1" applyAlignment="1" applyProtection="1">
      <alignment horizontal="center" vertical="center"/>
      <protection locked="0"/>
    </xf>
    <xf numFmtId="0" fontId="7" fillId="0" borderId="2" xfId="4" applyFont="1" applyBorder="1" applyAlignment="1" applyProtection="1">
      <alignment horizontal="center" vertical="center"/>
      <protection locked="0"/>
    </xf>
    <xf numFmtId="0" fontId="4" fillId="0" borderId="83" xfId="4" applyBorder="1" applyAlignment="1" applyProtection="1">
      <alignment horizontal="right" vertical="center"/>
      <protection locked="0"/>
    </xf>
    <xf numFmtId="177" fontId="4" fillId="0" borderId="0" xfId="4" applyNumberFormat="1" applyAlignment="1" applyProtection="1">
      <alignment horizontal="right" vertical="center"/>
      <protection locked="0"/>
    </xf>
    <xf numFmtId="177" fontId="7" fillId="0" borderId="93" xfId="4" applyNumberFormat="1" applyFont="1" applyBorder="1" applyAlignment="1" applyProtection="1">
      <alignment horizontal="center" vertical="center"/>
      <protection locked="0"/>
    </xf>
    <xf numFmtId="177" fontId="7" fillId="0" borderId="84" xfId="4" applyNumberFormat="1" applyFont="1" applyBorder="1" applyAlignment="1" applyProtection="1">
      <alignment horizontal="center" vertical="center"/>
      <protection locked="0"/>
    </xf>
    <xf numFmtId="0" fontId="7" fillId="0" borderId="2" xfId="4" applyFont="1" applyBorder="1" applyAlignment="1" applyProtection="1">
      <alignment horizontal="center" vertical="center" wrapText="1"/>
      <protection locked="0"/>
    </xf>
    <xf numFmtId="0" fontId="7" fillId="0" borderId="9" xfId="4" applyFont="1" applyBorder="1" applyAlignment="1" applyProtection="1">
      <alignment horizontal="center" vertical="center" wrapText="1"/>
      <protection locked="0"/>
    </xf>
    <xf numFmtId="0" fontId="7" fillId="0" borderId="19" xfId="4" applyFont="1" applyBorder="1" applyAlignment="1" applyProtection="1">
      <alignment horizontal="center" vertical="center"/>
      <protection locked="0"/>
    </xf>
    <xf numFmtId="0" fontId="7" fillId="0" borderId="20" xfId="4" applyFont="1" applyBorder="1" applyAlignment="1" applyProtection="1">
      <alignment horizontal="center" vertical="center"/>
      <protection locked="0"/>
    </xf>
    <xf numFmtId="0" fontId="7" fillId="0" borderId="15" xfId="4" applyFont="1" applyBorder="1" applyAlignment="1" applyProtection="1">
      <alignment horizontal="center" vertical="center"/>
      <protection locked="0"/>
    </xf>
    <xf numFmtId="0" fontId="7" fillId="0" borderId="171" xfId="4" applyFont="1" applyBorder="1" applyAlignment="1" applyProtection="1">
      <alignment horizontal="center" vertical="center"/>
      <protection locked="0"/>
    </xf>
    <xf numFmtId="0" fontId="31" fillId="0" borderId="11" xfId="4" applyFont="1" applyBorder="1" applyAlignment="1" applyProtection="1">
      <alignment horizontal="center" vertical="center"/>
      <protection locked="0"/>
    </xf>
    <xf numFmtId="0" fontId="31" fillId="0" borderId="4" xfId="4" applyFont="1" applyBorder="1" applyAlignment="1" applyProtection="1">
      <alignment horizontal="center" vertical="center"/>
      <protection locked="0"/>
    </xf>
    <xf numFmtId="0" fontId="31" fillId="0" borderId="93" xfId="4" applyFont="1" applyBorder="1" applyAlignment="1" applyProtection="1">
      <alignment horizontal="center" vertical="center"/>
      <protection locked="0"/>
    </xf>
    <xf numFmtId="0" fontId="31" fillId="0" borderId="84" xfId="4" applyFont="1" applyBorder="1" applyAlignment="1" applyProtection="1">
      <alignment horizontal="center" vertical="center"/>
      <protection locked="0"/>
    </xf>
    <xf numFmtId="0" fontId="31" fillId="0" borderId="173" xfId="4" applyFont="1" applyBorder="1" applyAlignment="1" applyProtection="1">
      <alignment horizontal="center" vertical="center"/>
      <protection locked="0"/>
    </xf>
    <xf numFmtId="0" fontId="31" fillId="0" borderId="176" xfId="4" applyFont="1" applyBorder="1" applyAlignment="1" applyProtection="1">
      <alignment horizontal="center" vertical="center"/>
      <protection locked="0"/>
    </xf>
    <xf numFmtId="0" fontId="31" fillId="0" borderId="11" xfId="4" applyFont="1" applyBorder="1" applyAlignment="1" applyProtection="1">
      <alignment horizontal="center" vertical="center" shrinkToFit="1"/>
      <protection locked="0"/>
    </xf>
    <xf numFmtId="0" fontId="31" fillId="0" borderId="4" xfId="4" applyFont="1" applyBorder="1" applyAlignment="1" applyProtection="1">
      <alignment horizontal="center" vertical="center" shrinkToFit="1"/>
      <protection locked="0"/>
    </xf>
    <xf numFmtId="0" fontId="31" fillId="0" borderId="14" xfId="4" applyFont="1" applyBorder="1" applyAlignment="1" applyProtection="1">
      <alignment horizontal="center" vertical="center"/>
      <protection locked="0"/>
    </xf>
    <xf numFmtId="0" fontId="31" fillId="0" borderId="16" xfId="4" applyFont="1" applyBorder="1" applyAlignment="1" applyProtection="1">
      <alignment horizontal="center" vertical="center"/>
      <protection locked="0"/>
    </xf>
    <xf numFmtId="0" fontId="32" fillId="0" borderId="0" xfId="4" applyFont="1" applyAlignment="1" applyProtection="1">
      <alignment horizontal="left" vertical="center" wrapText="1"/>
      <protection locked="0"/>
    </xf>
    <xf numFmtId="0" fontId="33" fillId="0" borderId="90" xfId="4" applyFont="1" applyBorder="1" applyAlignment="1" applyProtection="1">
      <alignment horizontal="center" vertical="center"/>
      <protection locked="0"/>
    </xf>
    <xf numFmtId="0" fontId="33" fillId="0" borderId="91" xfId="4" applyFont="1" applyBorder="1" applyAlignment="1" applyProtection="1">
      <alignment horizontal="center" vertical="center"/>
      <protection locked="0"/>
    </xf>
    <xf numFmtId="0" fontId="33" fillId="0" borderId="92" xfId="4" applyFont="1" applyBorder="1" applyAlignment="1" applyProtection="1">
      <alignment horizontal="center" vertical="center"/>
      <protection locked="0"/>
    </xf>
    <xf numFmtId="0" fontId="33" fillId="0" borderId="1" xfId="4" applyFont="1" applyBorder="1" applyAlignment="1">
      <alignment horizontal="center" vertical="center" shrinkToFit="1"/>
    </xf>
    <xf numFmtId="0" fontId="7" fillId="0" borderId="173" xfId="4" applyFont="1" applyBorder="1" applyAlignment="1" applyProtection="1">
      <alignment horizontal="center" vertical="center" shrinkToFit="1"/>
      <protection locked="0"/>
    </xf>
    <xf numFmtId="0" fontId="7" fillId="0" borderId="176" xfId="4" applyFont="1" applyBorder="1" applyAlignment="1" applyProtection="1">
      <alignment horizontal="center" vertical="center" shrinkToFit="1"/>
      <protection locked="0"/>
    </xf>
    <xf numFmtId="0" fontId="7" fillId="0" borderId="23" xfId="4" applyFont="1" applyBorder="1" applyAlignment="1" applyProtection="1">
      <alignment horizontal="center" vertical="center"/>
      <protection locked="0"/>
    </xf>
    <xf numFmtId="0" fontId="7" fillId="0" borderId="24" xfId="4" applyFont="1" applyBorder="1" applyAlignment="1" applyProtection="1">
      <alignment horizontal="center" vertical="center"/>
      <protection locked="0"/>
    </xf>
    <xf numFmtId="177" fontId="7" fillId="3" borderId="90" xfId="4" applyNumberFormat="1" applyFont="1" applyFill="1" applyBorder="1" applyAlignment="1">
      <alignment horizontal="center" vertical="center"/>
    </xf>
    <xf numFmtId="177" fontId="7" fillId="3" borderId="91" xfId="4" applyNumberFormat="1" applyFont="1" applyFill="1" applyBorder="1" applyAlignment="1">
      <alignment horizontal="center" vertical="center"/>
    </xf>
    <xf numFmtId="176" fontId="7" fillId="0" borderId="93" xfId="4" applyNumberFormat="1" applyFont="1" applyBorder="1" applyAlignment="1" applyProtection="1">
      <alignment horizontal="center" vertical="center"/>
      <protection locked="0"/>
    </xf>
    <xf numFmtId="176" fontId="7" fillId="0" borderId="44" xfId="4" applyNumberFormat="1" applyFont="1" applyBorder="1" applyAlignment="1" applyProtection="1">
      <alignment horizontal="center" vertical="center"/>
      <protection locked="0"/>
    </xf>
    <xf numFmtId="176" fontId="7" fillId="0" borderId="3" xfId="4" applyNumberFormat="1" applyFont="1" applyBorder="1" applyAlignment="1" applyProtection="1">
      <alignment horizontal="center" vertical="center"/>
      <protection locked="0"/>
    </xf>
    <xf numFmtId="0" fontId="7" fillId="0" borderId="84" xfId="4" applyFont="1" applyBorder="1" applyAlignment="1" applyProtection="1">
      <alignment horizontal="left" vertical="center"/>
      <protection locked="0"/>
    </xf>
    <xf numFmtId="0" fontId="7" fillId="0" borderId="7" xfId="4" applyFont="1" applyBorder="1" applyAlignment="1" applyProtection="1">
      <alignment horizontal="left" vertical="center"/>
      <protection locked="0"/>
    </xf>
    <xf numFmtId="0" fontId="7" fillId="0" borderId="6" xfId="4" applyFont="1" applyBorder="1" applyAlignment="1" applyProtection="1">
      <alignment horizontal="left" vertical="center"/>
      <protection locked="0"/>
    </xf>
    <xf numFmtId="177" fontId="7" fillId="3" borderId="93" xfId="4" applyNumberFormat="1" applyFont="1" applyFill="1" applyBorder="1" applyAlignment="1">
      <alignment horizontal="center" vertical="center"/>
    </xf>
    <xf numFmtId="177" fontId="7" fillId="3" borderId="84" xfId="4" applyNumberFormat="1" applyFont="1" applyFill="1" applyBorder="1" applyAlignment="1">
      <alignment horizontal="center" vertical="center"/>
    </xf>
    <xf numFmtId="0" fontId="7" fillId="0" borderId="93" xfId="4" applyFont="1" applyBorder="1" applyAlignment="1" applyProtection="1">
      <alignment horizontal="center" vertical="center" wrapText="1"/>
      <protection locked="0"/>
    </xf>
    <xf numFmtId="0" fontId="7" fillId="0" borderId="3" xfId="4" applyFont="1" applyBorder="1" applyAlignment="1" applyProtection="1">
      <alignment horizontal="center" vertical="center" wrapText="1"/>
      <protection locked="0"/>
    </xf>
    <xf numFmtId="177" fontId="7" fillId="0" borderId="14" xfId="4" applyNumberFormat="1" applyFont="1" applyBorder="1" applyAlignment="1">
      <alignment horizontal="center" vertical="center"/>
    </xf>
    <xf numFmtId="177" fontId="7" fillId="0" borderId="16" xfId="4" applyNumberFormat="1" applyFont="1" applyBorder="1" applyAlignment="1">
      <alignment horizontal="center" vertical="center"/>
    </xf>
    <xf numFmtId="0" fontId="7" fillId="0" borderId="90" xfId="4" applyFont="1" applyBorder="1" applyAlignment="1" applyProtection="1">
      <alignment horizontal="center" vertical="center" wrapText="1" shrinkToFit="1"/>
      <protection locked="0"/>
    </xf>
    <xf numFmtId="0" fontId="7" fillId="0" borderId="91" xfId="4" applyFont="1" applyBorder="1" applyAlignment="1" applyProtection="1">
      <alignment horizontal="center" vertical="center" wrapText="1" shrinkToFit="1"/>
      <protection locked="0"/>
    </xf>
    <xf numFmtId="176" fontId="7" fillId="0" borderId="44" xfId="4" applyNumberFormat="1" applyFont="1" applyBorder="1" applyAlignment="1" applyProtection="1">
      <alignment horizontal="center" vertical="center" shrinkToFit="1"/>
      <protection locked="0"/>
    </xf>
    <xf numFmtId="176" fontId="7" fillId="0" borderId="3" xfId="4" applyNumberFormat="1" applyFont="1" applyBorder="1" applyAlignment="1" applyProtection="1">
      <alignment horizontal="center" vertical="center" shrinkToFit="1"/>
      <protection locked="0"/>
    </xf>
    <xf numFmtId="0" fontId="7" fillId="0" borderId="84" xfId="4" applyFont="1" applyBorder="1" applyAlignment="1" applyProtection="1">
      <alignment horizontal="center" vertical="center" wrapText="1"/>
      <protection locked="0"/>
    </xf>
    <xf numFmtId="0" fontId="7" fillId="0" borderId="6" xfId="4" applyFont="1" applyBorder="1" applyAlignment="1" applyProtection="1">
      <alignment horizontal="center" vertical="center" wrapText="1"/>
      <protection locked="0"/>
    </xf>
    <xf numFmtId="176" fontId="7" fillId="0" borderId="93" xfId="4" applyNumberFormat="1" applyFont="1" applyBorder="1" applyAlignment="1" applyProtection="1">
      <alignment horizontal="center" vertical="center" shrinkToFit="1"/>
      <protection locked="0"/>
    </xf>
    <xf numFmtId="0" fontId="7" fillId="0" borderId="7" xfId="4" applyFont="1" applyBorder="1" applyAlignment="1" applyProtection="1">
      <alignment horizontal="center" vertical="center" wrapText="1"/>
      <protection locked="0"/>
    </xf>
    <xf numFmtId="0" fontId="7" fillId="0" borderId="94" xfId="4" applyFont="1" applyBorder="1" applyAlignment="1" applyProtection="1">
      <alignment horizontal="center" vertical="center"/>
      <protection locked="0"/>
    </xf>
    <xf numFmtId="0" fontId="7" fillId="0" borderId="83" xfId="4" applyFont="1" applyBorder="1" applyAlignment="1" applyProtection="1">
      <alignment horizontal="center" vertical="center" wrapText="1"/>
      <protection locked="0"/>
    </xf>
    <xf numFmtId="0" fontId="7" fillId="0" borderId="0" xfId="4" applyFont="1" applyAlignment="1" applyProtection="1">
      <alignment horizontal="center" vertical="center" wrapText="1"/>
      <protection locked="0"/>
    </xf>
    <xf numFmtId="0" fontId="7" fillId="0" borderId="1" xfId="4" applyFont="1" applyBorder="1" applyAlignment="1" applyProtection="1">
      <alignment horizontal="center" vertical="center" wrapText="1"/>
      <protection locked="0"/>
    </xf>
    <xf numFmtId="176" fontId="7" fillId="0" borderId="90" xfId="4" applyNumberFormat="1" applyFont="1" applyBorder="1" applyAlignment="1" applyProtection="1">
      <alignment horizontal="center" vertical="center"/>
      <protection locked="0"/>
    </xf>
    <xf numFmtId="0" fontId="7" fillId="0" borderId="91" xfId="4" applyFont="1" applyBorder="1" applyAlignment="1" applyProtection="1">
      <alignment horizontal="center" vertical="center" wrapText="1"/>
      <protection locked="0"/>
    </xf>
    <xf numFmtId="0" fontId="7" fillId="0" borderId="119" xfId="4" applyFont="1" applyBorder="1" applyAlignment="1" applyProtection="1">
      <alignment horizontal="center" vertical="center" wrapText="1" shrinkToFit="1"/>
      <protection locked="0"/>
    </xf>
    <xf numFmtId="177" fontId="7" fillId="0" borderId="3" xfId="4" applyNumberFormat="1" applyFont="1" applyBorder="1" applyAlignment="1" applyProtection="1">
      <alignment horizontal="center" vertical="center"/>
      <protection locked="0"/>
    </xf>
    <xf numFmtId="177" fontId="7" fillId="0" borderId="6" xfId="4" applyNumberFormat="1" applyFont="1" applyBorder="1" applyAlignment="1" applyProtection="1">
      <alignment horizontal="center" vertical="center"/>
      <protection locked="0"/>
    </xf>
    <xf numFmtId="177" fontId="7" fillId="0" borderId="44" xfId="4" applyNumberFormat="1" applyFont="1" applyBorder="1" applyAlignment="1" applyProtection="1">
      <alignment horizontal="center" vertical="center"/>
      <protection locked="0"/>
    </xf>
    <xf numFmtId="177" fontId="7" fillId="0" borderId="7" xfId="4" applyNumberFormat="1" applyFont="1" applyBorder="1" applyAlignment="1" applyProtection="1">
      <alignment horizontal="center" vertical="center"/>
      <protection locked="0"/>
    </xf>
    <xf numFmtId="177" fontId="7" fillId="4" borderId="44" xfId="4" applyNumberFormat="1" applyFont="1" applyFill="1" applyBorder="1" applyAlignment="1">
      <alignment horizontal="center" vertical="center"/>
    </xf>
    <xf numFmtId="177" fontId="7" fillId="4" borderId="7" xfId="4" applyNumberFormat="1" applyFont="1" applyFill="1" applyBorder="1" applyAlignment="1">
      <alignment horizontal="center" vertical="center"/>
    </xf>
    <xf numFmtId="0" fontId="7" fillId="0" borderId="119" xfId="4" applyFont="1" applyBorder="1" applyAlignment="1" applyProtection="1">
      <alignment horizontal="center" vertical="center"/>
      <protection locked="0"/>
    </xf>
    <xf numFmtId="176" fontId="7" fillId="0" borderId="90" xfId="4" applyNumberFormat="1" applyFont="1" applyBorder="1" applyAlignment="1" applyProtection="1">
      <alignment horizontal="center" vertical="center" shrinkToFit="1"/>
      <protection locked="0"/>
    </xf>
    <xf numFmtId="0" fontId="11" fillId="0" borderId="84" xfId="4" applyFont="1" applyBorder="1" applyAlignment="1" applyProtection="1">
      <alignment horizontal="center" vertical="center" wrapText="1" shrinkToFit="1"/>
      <protection locked="0"/>
    </xf>
    <xf numFmtId="0" fontId="11" fillId="0" borderId="7" xfId="4" applyFont="1" applyBorder="1" applyAlignment="1" applyProtection="1">
      <alignment horizontal="center" vertical="center" wrapText="1" shrinkToFit="1"/>
      <protection locked="0"/>
    </xf>
    <xf numFmtId="0" fontId="11" fillId="0" borderId="6" xfId="4" applyFont="1" applyBorder="1" applyAlignment="1" applyProtection="1">
      <alignment horizontal="center" vertical="center" wrapText="1" shrinkToFit="1"/>
      <protection locked="0"/>
    </xf>
    <xf numFmtId="0" fontId="11" fillId="0" borderId="94" xfId="4" applyFont="1" applyBorder="1" applyAlignment="1" applyProtection="1">
      <alignment horizontal="center" vertical="center" wrapText="1" shrinkToFit="1"/>
      <protection locked="0"/>
    </xf>
    <xf numFmtId="0" fontId="11" fillId="0" borderId="2" xfId="4" applyFont="1" applyBorder="1" applyAlignment="1" applyProtection="1">
      <alignment horizontal="center" vertical="center" wrapText="1" shrinkToFit="1"/>
      <protection locked="0"/>
    </xf>
    <xf numFmtId="0" fontId="2" fillId="0" borderId="7" xfId="0" applyFont="1" applyBorder="1" applyProtection="1">
      <protection locked="0"/>
    </xf>
    <xf numFmtId="0" fontId="7" fillId="0" borderId="7" xfId="4" applyFont="1" applyBorder="1" applyAlignment="1" applyProtection="1">
      <alignment horizontal="center" vertical="center"/>
      <protection locked="0"/>
    </xf>
    <xf numFmtId="0" fontId="2" fillId="0" borderId="44" xfId="0" applyFont="1" applyBorder="1" applyProtection="1">
      <protection locked="0"/>
    </xf>
    <xf numFmtId="0" fontId="24" fillId="0" borderId="0" xfId="4" applyFont="1" applyAlignment="1">
      <alignment horizontal="right"/>
    </xf>
    <xf numFmtId="0" fontId="24" fillId="0" borderId="0" xfId="4" applyFont="1" applyAlignment="1">
      <alignment horizontal="center"/>
    </xf>
    <xf numFmtId="0" fontId="4" fillId="0" borderId="0" xfId="4" applyAlignment="1">
      <alignment horizontal="center" vertical="center" wrapText="1"/>
    </xf>
    <xf numFmtId="0" fontId="11" fillId="0" borderId="9" xfId="4" applyFont="1" applyBorder="1" applyAlignment="1" applyProtection="1">
      <alignment horizontal="center" vertical="center" wrapText="1" shrinkToFit="1"/>
      <protection locked="0"/>
    </xf>
    <xf numFmtId="192" fontId="24" fillId="0" borderId="0" xfId="3" applyNumberFormat="1" applyFont="1" applyBorder="1" applyAlignment="1">
      <alignment horizontal="right"/>
    </xf>
    <xf numFmtId="0" fontId="11" fillId="0" borderId="92" xfId="4" applyFont="1" applyBorder="1" applyAlignment="1" applyProtection="1">
      <alignment horizontal="center" vertical="center" wrapText="1" shrinkToFit="1"/>
      <protection locked="0"/>
    </xf>
    <xf numFmtId="0" fontId="7" fillId="0" borderId="83" xfId="4" applyFont="1" applyBorder="1" applyAlignment="1" applyProtection="1">
      <alignment horizontal="center" vertical="center"/>
      <protection locked="0"/>
    </xf>
    <xf numFmtId="0" fontId="7" fillId="0" borderId="90" xfId="4" applyFont="1" applyBorder="1" applyAlignment="1" applyProtection="1">
      <alignment horizontal="left" vertical="center" wrapText="1" shrinkToFit="1"/>
      <protection locked="0"/>
    </xf>
    <xf numFmtId="0" fontId="7" fillId="0" borderId="92" xfId="4" applyFont="1" applyBorder="1" applyAlignment="1" applyProtection="1">
      <alignment horizontal="left" vertical="center" wrapText="1" shrinkToFit="1"/>
      <protection locked="0"/>
    </xf>
    <xf numFmtId="0" fontId="7" fillId="0" borderId="91" xfId="4" applyFont="1" applyBorder="1" applyAlignment="1" applyProtection="1">
      <alignment horizontal="left" vertical="center" wrapText="1" shrinkToFit="1"/>
      <protection locked="0"/>
    </xf>
    <xf numFmtId="0" fontId="7" fillId="0" borderId="90" xfId="4" applyFont="1" applyBorder="1" applyAlignment="1" applyProtection="1">
      <alignment horizontal="left" vertical="center"/>
      <protection locked="0"/>
    </xf>
    <xf numFmtId="0" fontId="7" fillId="0" borderId="92" xfId="4" applyFont="1" applyBorder="1" applyAlignment="1" applyProtection="1">
      <alignment horizontal="left" vertical="center"/>
      <protection locked="0"/>
    </xf>
    <xf numFmtId="0" fontId="7" fillId="0" borderId="91" xfId="4" applyFont="1" applyBorder="1" applyAlignment="1" applyProtection="1">
      <alignment horizontal="left" vertical="center"/>
      <protection locked="0"/>
    </xf>
    <xf numFmtId="0" fontId="4" fillId="0" borderId="0" xfId="4" applyAlignment="1">
      <alignment horizontal="left" vertical="center" wrapText="1"/>
    </xf>
    <xf numFmtId="0" fontId="12" fillId="0" borderId="0" xfId="4" applyFont="1" applyAlignment="1">
      <alignment horizontal="left" vertical="center" wrapText="1"/>
    </xf>
    <xf numFmtId="176" fontId="5" fillId="0" borderId="3" xfId="4" applyNumberFormat="1" applyFont="1" applyBorder="1" applyAlignment="1" applyProtection="1">
      <alignment horizontal="center" vertical="center"/>
      <protection locked="0"/>
    </xf>
    <xf numFmtId="176" fontId="5" fillId="0" borderId="6" xfId="4" applyNumberFormat="1" applyFont="1" applyBorder="1" applyAlignment="1" applyProtection="1">
      <alignment horizontal="center" vertical="center"/>
      <protection locked="0"/>
    </xf>
    <xf numFmtId="176" fontId="5" fillId="0" borderId="3" xfId="4" applyNumberFormat="1" applyFont="1" applyBorder="1" applyAlignment="1">
      <alignment horizontal="center" vertical="center"/>
    </xf>
    <xf numFmtId="176" fontId="5" fillId="0" borderId="6" xfId="4" applyNumberFormat="1" applyFont="1" applyBorder="1" applyAlignment="1">
      <alignment horizontal="center" vertical="center"/>
    </xf>
    <xf numFmtId="176" fontId="7" fillId="0" borderId="94" xfId="4" applyNumberFormat="1" applyFont="1" applyBorder="1" applyAlignment="1" applyProtection="1">
      <alignment horizontal="center" vertical="center"/>
      <protection locked="0"/>
    </xf>
    <xf numFmtId="0" fontId="7" fillId="0" borderId="0" xfId="4" applyFont="1" applyAlignment="1">
      <alignment horizontal="center" vertical="center"/>
    </xf>
    <xf numFmtId="0" fontId="7" fillId="0" borderId="0" xfId="4" applyFont="1" applyAlignment="1">
      <alignment horizontal="center" vertical="center" shrinkToFit="1"/>
    </xf>
    <xf numFmtId="0" fontId="7" fillId="0" borderId="0" xfId="4" applyFont="1" applyAlignment="1" applyProtection="1">
      <alignment horizontal="center" vertical="center"/>
      <protection locked="0"/>
    </xf>
    <xf numFmtId="176" fontId="7" fillId="0" borderId="83" xfId="4" applyNumberFormat="1" applyFont="1" applyBorder="1" applyAlignment="1" applyProtection="1">
      <alignment horizontal="center" vertical="center"/>
      <protection locked="0"/>
    </xf>
    <xf numFmtId="176" fontId="7" fillId="0" borderId="84" xfId="4" applyNumberFormat="1" applyFont="1" applyBorder="1" applyAlignment="1" applyProtection="1">
      <alignment horizontal="center" vertical="center"/>
      <protection locked="0"/>
    </xf>
    <xf numFmtId="0" fontId="0" fillId="0" borderId="44"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2" fillId="0" borderId="1" xfId="0" applyFont="1" applyBorder="1" applyAlignment="1">
      <alignment horizontal="right"/>
    </xf>
    <xf numFmtId="0" fontId="0" fillId="0" borderId="93" xfId="0" applyBorder="1" applyAlignment="1">
      <alignment horizontal="center" wrapText="1" shrinkToFit="1"/>
    </xf>
    <xf numFmtId="0" fontId="0" fillId="0" borderId="83" xfId="0" applyBorder="1" applyAlignment="1">
      <alignment horizontal="center" wrapText="1" shrinkToFit="1"/>
    </xf>
    <xf numFmtId="0" fontId="0" fillId="0" borderId="84" xfId="0" applyBorder="1" applyAlignment="1">
      <alignment horizontal="center" wrapText="1" shrinkToFit="1"/>
    </xf>
    <xf numFmtId="0" fontId="2" fillId="0" borderId="93" xfId="0" applyFont="1" applyBorder="1" applyAlignment="1">
      <alignment horizontal="center"/>
    </xf>
    <xf numFmtId="0" fontId="2" fillId="0" borderId="83" xfId="0" applyFont="1" applyBorder="1" applyAlignment="1">
      <alignment horizontal="center"/>
    </xf>
    <xf numFmtId="0" fontId="2" fillId="0" borderId="84" xfId="0" applyFont="1" applyBorder="1" applyAlignment="1">
      <alignment horizontal="center"/>
    </xf>
    <xf numFmtId="0" fontId="0" fillId="0" borderId="3" xfId="0" applyBorder="1" applyAlignment="1">
      <alignment horizontal="right"/>
    </xf>
    <xf numFmtId="0" fontId="0" fillId="0" borderId="1" xfId="0" applyBorder="1" applyAlignment="1">
      <alignment horizontal="right"/>
    </xf>
    <xf numFmtId="0" fontId="0" fillId="0" borderId="6" xfId="0" applyBorder="1" applyAlignment="1">
      <alignment horizontal="right"/>
    </xf>
    <xf numFmtId="38" fontId="2" fillId="5" borderId="60" xfId="1" applyFont="1" applyFill="1" applyBorder="1" applyAlignment="1">
      <alignment horizontal="right"/>
    </xf>
    <xf numFmtId="38" fontId="2" fillId="5" borderId="61" xfId="1" applyFont="1" applyFill="1" applyBorder="1" applyAlignment="1">
      <alignment horizontal="right"/>
    </xf>
    <xf numFmtId="38" fontId="2" fillId="5" borderId="69" xfId="1" applyFont="1" applyFill="1" applyBorder="1" applyAlignment="1">
      <alignment horizontal="right"/>
    </xf>
    <xf numFmtId="38" fontId="2" fillId="5" borderId="70" xfId="1" applyFont="1" applyFill="1" applyBorder="1" applyAlignment="1">
      <alignment horizontal="right"/>
    </xf>
    <xf numFmtId="38" fontId="2" fillId="5" borderId="63" xfId="1" applyFont="1" applyFill="1" applyBorder="1" applyAlignment="1">
      <alignment horizontal="right"/>
    </xf>
    <xf numFmtId="38" fontId="2" fillId="5" borderId="65" xfId="1" applyFont="1" applyFill="1" applyBorder="1" applyAlignment="1">
      <alignment horizontal="right"/>
    </xf>
    <xf numFmtId="38" fontId="2" fillId="5" borderId="71" xfId="1" applyFont="1" applyFill="1" applyBorder="1" applyAlignment="1">
      <alignment horizontal="right"/>
    </xf>
    <xf numFmtId="38" fontId="2" fillId="5" borderId="72" xfId="1" applyFont="1" applyFill="1" applyBorder="1" applyAlignment="1">
      <alignment horizontal="right"/>
    </xf>
    <xf numFmtId="0" fontId="2" fillId="0" borderId="3" xfId="0" applyFont="1" applyBorder="1" applyAlignment="1">
      <alignment horizontal="right"/>
    </xf>
    <xf numFmtId="0" fontId="2" fillId="0" borderId="66" xfId="0" applyFont="1" applyBorder="1" applyAlignment="1">
      <alignment horizontal="right"/>
    </xf>
    <xf numFmtId="38" fontId="2" fillId="4" borderId="67" xfId="1" applyFont="1" applyFill="1" applyBorder="1" applyAlignment="1">
      <alignment horizontal="right"/>
    </xf>
    <xf numFmtId="38" fontId="2" fillId="4" borderId="26" xfId="1" applyFont="1" applyFill="1" applyBorder="1" applyAlignment="1">
      <alignment horizontal="right"/>
    </xf>
    <xf numFmtId="38" fontId="2" fillId="4" borderId="68" xfId="1" applyFont="1" applyFill="1" applyBorder="1" applyAlignment="1">
      <alignment horizontal="right"/>
    </xf>
    <xf numFmtId="0" fontId="0" fillId="0" borderId="0" xfId="0" applyAlignment="1">
      <alignment horizontal="left" shrinkToFit="1"/>
    </xf>
    <xf numFmtId="0" fontId="0" fillId="0" borderId="0" xfId="0" applyAlignment="1">
      <alignment shrinkToFit="1"/>
    </xf>
    <xf numFmtId="0" fontId="5" fillId="0" borderId="11" xfId="4" applyFont="1" applyBorder="1" applyAlignment="1" applyProtection="1">
      <alignment horizontal="center" vertical="center"/>
      <protection locked="0"/>
    </xf>
    <xf numFmtId="0" fontId="5" fillId="0" borderId="4" xfId="4" applyFont="1" applyBorder="1" applyAlignment="1" applyProtection="1">
      <alignment horizontal="center" vertical="center"/>
      <protection locked="0"/>
    </xf>
    <xf numFmtId="0" fontId="7" fillId="0" borderId="15" xfId="4" applyFont="1" applyBorder="1" applyAlignment="1">
      <alignment horizontal="center" vertical="center"/>
    </xf>
    <xf numFmtId="0" fontId="7" fillId="0" borderId="172" xfId="4" applyFont="1" applyBorder="1" applyAlignment="1">
      <alignment horizontal="center" vertical="center"/>
    </xf>
    <xf numFmtId="0" fontId="4" fillId="0" borderId="0" xfId="4" applyAlignment="1" applyProtection="1">
      <alignment horizontal="left" vertical="top" wrapText="1"/>
      <protection locked="0"/>
    </xf>
    <xf numFmtId="0" fontId="39" fillId="0" borderId="0" xfId="4" applyFont="1" applyAlignment="1" applyProtection="1">
      <alignment horizontal="right" vertical="center" wrapText="1"/>
      <protection locked="0"/>
    </xf>
    <xf numFmtId="0" fontId="40" fillId="0" borderId="0" xfId="4" applyFont="1" applyAlignment="1" applyProtection="1">
      <alignment horizontal="right" vertical="center" wrapText="1"/>
      <protection locked="0"/>
    </xf>
    <xf numFmtId="0" fontId="4" fillId="0" borderId="0" xfId="4" applyAlignment="1" applyProtection="1">
      <alignment horizontal="center" vertical="center"/>
      <protection locked="0"/>
    </xf>
    <xf numFmtId="0" fontId="6" fillId="0" borderId="0" xfId="4" applyFont="1" applyAlignment="1" applyProtection="1">
      <alignment horizontal="left" vertical="center" shrinkToFit="1"/>
      <protection locked="0"/>
    </xf>
    <xf numFmtId="0" fontId="4" fillId="0" borderId="0" xfId="4" applyAlignment="1" applyProtection="1">
      <alignment vertical="center" wrapText="1"/>
      <protection locked="0"/>
    </xf>
    <xf numFmtId="0" fontId="2" fillId="0" borderId="0" xfId="0" applyFont="1" applyAlignment="1" applyProtection="1">
      <alignment vertical="center" wrapText="1"/>
      <protection locked="0"/>
    </xf>
    <xf numFmtId="0" fontId="4" fillId="0" borderId="90" xfId="4" applyBorder="1" applyAlignment="1" applyProtection="1">
      <alignment horizontal="center" vertical="center"/>
      <protection locked="0"/>
    </xf>
    <xf numFmtId="0" fontId="4" fillId="0" borderId="91" xfId="4" applyBorder="1" applyAlignment="1" applyProtection="1">
      <alignment horizontal="center" vertical="center"/>
      <protection locked="0"/>
    </xf>
    <xf numFmtId="0" fontId="4" fillId="0" borderId="92" xfId="4" applyBorder="1" applyAlignment="1" applyProtection="1">
      <alignment horizontal="center" vertical="center"/>
      <protection locked="0"/>
    </xf>
    <xf numFmtId="0" fontId="4" fillId="0" borderId="1" xfId="4" applyBorder="1" applyAlignment="1">
      <alignment horizontal="center" vertical="center" shrinkToFit="1"/>
    </xf>
    <xf numFmtId="0" fontId="4" fillId="0" borderId="0" xfId="4" applyAlignment="1" applyProtection="1">
      <alignment horizontal="right" vertical="center" wrapText="1"/>
      <protection locked="0"/>
    </xf>
    <xf numFmtId="0" fontId="2" fillId="0" borderId="0" xfId="0" applyFont="1" applyAlignment="1" applyProtection="1">
      <alignment horizontal="left" vertical="center" wrapText="1"/>
      <protection locked="0"/>
    </xf>
    <xf numFmtId="0" fontId="28" fillId="0" borderId="14" xfId="4" applyFont="1" applyBorder="1" applyAlignment="1" applyProtection="1">
      <alignment horizontal="center" vertical="center"/>
      <protection locked="0"/>
    </xf>
    <xf numFmtId="0" fontId="28" fillId="0" borderId="16" xfId="4" applyFont="1" applyBorder="1" applyAlignment="1" applyProtection="1">
      <alignment horizontal="center" vertical="center"/>
      <protection locked="0"/>
    </xf>
    <xf numFmtId="0" fontId="7" fillId="0" borderId="44" xfId="4" applyFont="1" applyBorder="1" applyAlignment="1" applyProtection="1">
      <alignment horizontal="center" vertical="center"/>
      <protection locked="0"/>
    </xf>
    <xf numFmtId="0" fontId="7" fillId="0" borderId="90" xfId="4" applyFont="1" applyBorder="1" applyAlignment="1" applyProtection="1">
      <alignment horizontal="left" vertical="center" shrinkToFit="1"/>
      <protection locked="0"/>
    </xf>
    <xf numFmtId="0" fontId="7" fillId="0" borderId="91" xfId="4" applyFont="1" applyBorder="1" applyAlignment="1" applyProtection="1">
      <alignment horizontal="left" vertical="center" shrinkToFit="1"/>
      <protection locked="0"/>
    </xf>
    <xf numFmtId="0" fontId="7" fillId="0" borderId="84" xfId="4" applyFont="1" applyBorder="1" applyProtection="1">
      <alignment vertical="center"/>
      <protection locked="0"/>
    </xf>
    <xf numFmtId="0" fontId="7" fillId="0" borderId="6" xfId="4" applyFont="1" applyBorder="1" applyProtection="1">
      <alignment vertical="center"/>
      <protection locked="0"/>
    </xf>
    <xf numFmtId="0" fontId="12" fillId="0" borderId="84" xfId="4" applyFont="1" applyBorder="1" applyAlignment="1" applyProtection="1">
      <alignment horizontal="left" vertical="center"/>
      <protection locked="0"/>
    </xf>
    <xf numFmtId="0" fontId="12" fillId="0" borderId="6" xfId="4" applyFont="1" applyBorder="1" applyAlignment="1" applyProtection="1">
      <alignment horizontal="left" vertical="center"/>
      <protection locked="0"/>
    </xf>
    <xf numFmtId="0" fontId="2" fillId="0" borderId="6" xfId="0" applyFont="1" applyBorder="1" applyAlignment="1" applyProtection="1">
      <alignment vertical="center"/>
      <protection locked="0"/>
    </xf>
    <xf numFmtId="0" fontId="12" fillId="0" borderId="84" xfId="4" applyFont="1" applyBorder="1" applyProtection="1">
      <alignment vertical="center"/>
      <protection locked="0"/>
    </xf>
    <xf numFmtId="0" fontId="12" fillId="0" borderId="6" xfId="4" applyFont="1" applyBorder="1" applyProtection="1">
      <alignment vertical="center"/>
      <protection locked="0"/>
    </xf>
    <xf numFmtId="0" fontId="7" fillId="0" borderId="44" xfId="4" applyFont="1" applyBorder="1" applyProtection="1">
      <alignment vertical="center"/>
      <protection locked="0"/>
    </xf>
    <xf numFmtId="0" fontId="7" fillId="0" borderId="14" xfId="4" applyFont="1" applyBorder="1" applyAlignment="1" applyProtection="1">
      <alignment horizontal="left" vertical="center" shrinkToFit="1"/>
      <protection locked="0"/>
    </xf>
    <xf numFmtId="0" fontId="7" fillId="0" borderId="16" xfId="4" applyFont="1" applyBorder="1" applyAlignment="1" applyProtection="1">
      <alignment horizontal="left" vertical="center" shrinkToFit="1"/>
      <protection locked="0"/>
    </xf>
    <xf numFmtId="0" fontId="7" fillId="0" borderId="10" xfId="4" applyFont="1" applyBorder="1" applyAlignment="1" applyProtection="1">
      <alignment horizontal="center" vertical="center"/>
      <protection locked="0"/>
    </xf>
    <xf numFmtId="0" fontId="7" fillId="0" borderId="27" xfId="4" applyFont="1" applyBorder="1" applyAlignment="1" applyProtection="1">
      <alignment horizontal="center" vertical="center"/>
      <protection locked="0"/>
    </xf>
    <xf numFmtId="0" fontId="7" fillId="0" borderId="28" xfId="4" applyFont="1" applyBorder="1" applyAlignment="1" applyProtection="1">
      <alignment horizontal="center" vertical="center"/>
      <protection locked="0"/>
    </xf>
    <xf numFmtId="0" fontId="7" fillId="0" borderId="160" xfId="4" applyFont="1" applyBorder="1" applyAlignment="1" applyProtection="1">
      <alignment horizontal="center" vertical="center"/>
      <protection locked="0"/>
    </xf>
    <xf numFmtId="0" fontId="7" fillId="0" borderId="150" xfId="4" applyFont="1" applyBorder="1" applyAlignment="1" applyProtection="1">
      <alignment horizontal="center" vertical="center"/>
      <protection locked="0"/>
    </xf>
    <xf numFmtId="0" fontId="7" fillId="0" borderId="149" xfId="4" applyFont="1" applyBorder="1" applyAlignment="1" applyProtection="1">
      <alignment horizontal="center" vertical="center"/>
      <protection locked="0"/>
    </xf>
    <xf numFmtId="0" fontId="7" fillId="0" borderId="3" xfId="4" applyFont="1" applyBorder="1" applyAlignment="1" applyProtection="1">
      <alignment horizontal="center" vertical="center" shrinkToFit="1"/>
      <protection locked="0"/>
    </xf>
    <xf numFmtId="0" fontId="7" fillId="0" borderId="6" xfId="4" applyFont="1" applyBorder="1" applyAlignment="1" applyProtection="1">
      <alignment horizontal="center" vertical="center" shrinkToFit="1"/>
      <protection locked="0"/>
    </xf>
    <xf numFmtId="0" fontId="6" fillId="0" borderId="90" xfId="4" applyFont="1" applyBorder="1" applyAlignment="1" applyProtection="1">
      <alignment horizontal="center" vertical="center" shrinkToFit="1"/>
      <protection locked="0"/>
    </xf>
    <xf numFmtId="0" fontId="6" fillId="0" borderId="92" xfId="4" applyFont="1" applyBorder="1" applyAlignment="1" applyProtection="1">
      <alignment horizontal="center" vertical="center" shrinkToFit="1"/>
      <protection locked="0"/>
    </xf>
    <xf numFmtId="0" fontId="6" fillId="0" borderId="91" xfId="4" applyFont="1" applyBorder="1" applyAlignment="1" applyProtection="1">
      <alignment horizontal="center" vertical="center" shrinkToFit="1"/>
      <protection locked="0"/>
    </xf>
    <xf numFmtId="184" fontId="11" fillId="0" borderId="94" xfId="4" applyNumberFormat="1" applyFont="1" applyBorder="1" applyAlignment="1" applyProtection="1">
      <alignment horizontal="left" vertical="center" wrapText="1" shrinkToFit="1"/>
      <protection locked="0"/>
    </xf>
    <xf numFmtId="184" fontId="11" fillId="0" borderId="9" xfId="4" applyNumberFormat="1" applyFont="1" applyBorder="1" applyAlignment="1" applyProtection="1">
      <alignment horizontal="left" vertical="center" wrapText="1" shrinkToFit="1"/>
      <protection locked="0"/>
    </xf>
    <xf numFmtId="180" fontId="7" fillId="0" borderId="94" xfId="4" applyNumberFormat="1" applyFont="1" applyBorder="1" applyAlignment="1" applyProtection="1">
      <alignment horizontal="center" vertical="center" wrapText="1"/>
      <protection locked="0"/>
    </xf>
    <xf numFmtId="180" fontId="7" fillId="0" borderId="9" xfId="4" applyNumberFormat="1" applyFont="1" applyBorder="1" applyAlignment="1" applyProtection="1">
      <alignment horizontal="center" vertical="center" wrapText="1"/>
      <protection locked="0"/>
    </xf>
    <xf numFmtId="176" fontId="7" fillId="0" borderId="14" xfId="4" applyNumberFormat="1" applyFont="1" applyBorder="1" applyAlignment="1" applyProtection="1">
      <alignment horizontal="center" vertical="center"/>
      <protection locked="0"/>
    </xf>
    <xf numFmtId="176" fontId="7" fillId="0" borderId="25" xfId="4" applyNumberFormat="1" applyFont="1" applyBorder="1" applyAlignment="1" applyProtection="1">
      <alignment horizontal="center" vertical="center"/>
      <protection locked="0"/>
    </xf>
    <xf numFmtId="0" fontId="7" fillId="0" borderId="42" xfId="4" applyFont="1" applyBorder="1" applyAlignment="1" applyProtection="1">
      <alignment horizontal="center" vertical="center"/>
      <protection locked="0"/>
    </xf>
    <xf numFmtId="0" fontId="7" fillId="0" borderId="39" xfId="4" applyFont="1" applyBorder="1" applyAlignment="1" applyProtection="1">
      <alignment horizontal="center" vertical="center"/>
      <protection locked="0"/>
    </xf>
    <xf numFmtId="0" fontId="12" fillId="0" borderId="0" xfId="4" applyFont="1" applyAlignment="1" applyProtection="1">
      <alignment horizontal="right" vertical="top" wrapText="1"/>
      <protection locked="0"/>
    </xf>
    <xf numFmtId="0" fontId="7" fillId="0" borderId="0" xfId="4" applyFont="1" applyAlignment="1" applyProtection="1">
      <alignment horizontal="right" vertical="top" wrapText="1"/>
      <protection locked="0"/>
    </xf>
    <xf numFmtId="0" fontId="12" fillId="0" borderId="0" xfId="4" applyFont="1" applyAlignment="1" applyProtection="1">
      <alignment horizontal="left" vertical="center"/>
      <protection locked="0"/>
    </xf>
    <xf numFmtId="184" fontId="7" fillId="0" borderId="160" xfId="4" applyNumberFormat="1" applyFont="1" applyBorder="1" applyAlignment="1" applyProtection="1">
      <alignment horizontal="center" vertical="center"/>
      <protection locked="0"/>
    </xf>
    <xf numFmtId="184" fontId="7" fillId="0" borderId="84" xfId="4" applyNumberFormat="1" applyFont="1" applyBorder="1" applyAlignment="1" applyProtection="1">
      <alignment horizontal="center" vertical="center"/>
      <protection locked="0"/>
    </xf>
    <xf numFmtId="184" fontId="11" fillId="0" borderId="161" xfId="4" applyNumberFormat="1" applyFont="1" applyBorder="1" applyAlignment="1" applyProtection="1">
      <alignment horizontal="left" vertical="center" wrapText="1" shrinkToFit="1"/>
      <protection locked="0"/>
    </xf>
    <xf numFmtId="184" fontId="11" fillId="0" borderId="194" xfId="4" applyNumberFormat="1" applyFont="1" applyBorder="1" applyAlignment="1" applyProtection="1">
      <alignment horizontal="left" vertical="center" wrapText="1" shrinkToFit="1"/>
      <protection locked="0"/>
    </xf>
    <xf numFmtId="180" fontId="7" fillId="0" borderId="161" xfId="4" applyNumberFormat="1" applyFont="1" applyBorder="1" applyAlignment="1" applyProtection="1">
      <alignment horizontal="center" vertical="center" wrapText="1"/>
      <protection locked="0"/>
    </xf>
    <xf numFmtId="180" fontId="7" fillId="0" borderId="194" xfId="4" applyNumberFormat="1" applyFont="1" applyBorder="1" applyAlignment="1" applyProtection="1">
      <alignment horizontal="center" vertical="center" wrapText="1"/>
      <protection locked="0"/>
    </xf>
    <xf numFmtId="178" fontId="7" fillId="0" borderId="2" xfId="4" applyNumberFormat="1" applyFont="1" applyBorder="1" applyAlignment="1" applyProtection="1">
      <alignment horizontal="center" vertical="center" shrinkToFit="1"/>
      <protection locked="0"/>
    </xf>
    <xf numFmtId="178" fontId="7" fillId="0" borderId="159" xfId="4" applyNumberFormat="1" applyFont="1" applyBorder="1" applyAlignment="1" applyProtection="1">
      <alignment horizontal="center" vertical="center" shrinkToFit="1"/>
      <protection locked="0"/>
    </xf>
    <xf numFmtId="184" fontId="7" fillId="0" borderId="93" xfId="4" applyNumberFormat="1" applyFont="1" applyBorder="1" applyAlignment="1" applyProtection="1">
      <alignment horizontal="center" vertical="center"/>
      <protection locked="0"/>
    </xf>
    <xf numFmtId="176" fontId="7" fillId="0" borderId="17" xfId="4" applyNumberFormat="1" applyFont="1" applyBorder="1" applyAlignment="1" applyProtection="1">
      <alignment horizontal="center" vertical="center"/>
      <protection locked="0"/>
    </xf>
    <xf numFmtId="184" fontId="11" fillId="0" borderId="2" xfId="4" applyNumberFormat="1" applyFont="1" applyBorder="1" applyAlignment="1" applyProtection="1">
      <alignment horizontal="left" vertical="center" wrapText="1" shrinkToFit="1"/>
      <protection locked="0"/>
    </xf>
    <xf numFmtId="180" fontId="7" fillId="0" borderId="2" xfId="4" applyNumberFormat="1" applyFont="1" applyBorder="1" applyAlignment="1" applyProtection="1">
      <alignment horizontal="center" vertical="center" wrapText="1"/>
      <protection locked="0"/>
    </xf>
    <xf numFmtId="0" fontId="7" fillId="0" borderId="93" xfId="4" applyFont="1" applyBorder="1" applyAlignment="1" applyProtection="1">
      <alignment horizontal="center" vertical="center" wrapText="1" shrinkToFit="1"/>
      <protection locked="0"/>
    </xf>
    <xf numFmtId="0" fontId="7" fillId="0" borderId="84" xfId="4" applyFont="1" applyBorder="1" applyAlignment="1" applyProtection="1">
      <alignment horizontal="center" vertical="center" shrinkToFit="1"/>
      <protection locked="0"/>
    </xf>
    <xf numFmtId="0" fontId="4" fillId="0" borderId="3" xfId="4" applyBorder="1" applyAlignment="1" applyProtection="1">
      <alignment horizontal="center" vertical="center" shrinkToFit="1"/>
      <protection locked="0"/>
    </xf>
    <xf numFmtId="0" fontId="4" fillId="0" borderId="6" xfId="4" applyBorder="1" applyAlignment="1" applyProtection="1">
      <alignment horizontal="center" vertical="center" shrinkToFit="1"/>
      <protection locked="0"/>
    </xf>
    <xf numFmtId="177" fontId="7" fillId="0" borderId="94" xfId="4" applyNumberFormat="1" applyFont="1" applyBorder="1" applyAlignment="1" applyProtection="1">
      <alignment horizontal="center" vertical="center" wrapText="1"/>
      <protection locked="0"/>
    </xf>
    <xf numFmtId="177" fontId="7" fillId="0" borderId="2" xfId="4" applyNumberFormat="1" applyFont="1" applyBorder="1" applyAlignment="1" applyProtection="1">
      <alignment horizontal="center" vertical="center"/>
      <protection locked="0"/>
    </xf>
    <xf numFmtId="0" fontId="12" fillId="0" borderId="0" xfId="4" applyFont="1" applyAlignment="1" applyProtection="1">
      <alignment vertical="center" wrapText="1"/>
      <protection locked="0"/>
    </xf>
    <xf numFmtId="0" fontId="7" fillId="0" borderId="14" xfId="4" applyFont="1" applyBorder="1" applyProtection="1">
      <alignment vertical="center"/>
      <protection locked="0"/>
    </xf>
    <xf numFmtId="0" fontId="7" fillId="0" borderId="16" xfId="4" applyFont="1" applyBorder="1" applyProtection="1">
      <alignment vertical="center"/>
      <protection locked="0"/>
    </xf>
    <xf numFmtId="0" fontId="6" fillId="0" borderId="150" xfId="4" applyFont="1" applyBorder="1" applyAlignment="1" applyProtection="1">
      <alignment horizontal="center" vertical="center"/>
      <protection locked="0"/>
    </xf>
    <xf numFmtId="0" fontId="6" fillId="0" borderId="149" xfId="4" applyFont="1" applyBorder="1" applyAlignment="1" applyProtection="1">
      <alignment horizontal="center" vertical="center"/>
      <protection locked="0"/>
    </xf>
    <xf numFmtId="0" fontId="6" fillId="0" borderId="147" xfId="4" applyFont="1" applyBorder="1" applyAlignment="1" applyProtection="1">
      <alignment horizontal="center" vertical="center"/>
      <protection locked="0"/>
    </xf>
    <xf numFmtId="178" fontId="24" fillId="6" borderId="83" xfId="9" applyNumberFormat="1" applyFont="1" applyFill="1" applyBorder="1" applyAlignment="1">
      <alignment vertical="center"/>
    </xf>
    <xf numFmtId="178" fontId="24" fillId="6" borderId="1" xfId="9" applyNumberFormat="1" applyFont="1" applyFill="1" applyBorder="1" applyAlignment="1">
      <alignment vertical="center"/>
    </xf>
    <xf numFmtId="0" fontId="24" fillId="0" borderId="0" xfId="9" applyFont="1" applyAlignment="1" applyProtection="1">
      <alignment horizontal="center"/>
      <protection locked="0"/>
    </xf>
    <xf numFmtId="178" fontId="24" fillId="0" borderId="147" xfId="9" applyNumberFormat="1" applyFont="1" applyBorder="1"/>
    <xf numFmtId="3" fontId="24" fillId="6" borderId="0" xfId="9" applyNumberFormat="1" applyFont="1" applyFill="1"/>
    <xf numFmtId="0" fontId="24" fillId="6" borderId="0" xfId="9" applyFont="1" applyFill="1"/>
    <xf numFmtId="3" fontId="24" fillId="0" borderId="0" xfId="2" applyNumberFormat="1" applyFont="1" applyBorder="1" applyAlignment="1" applyProtection="1">
      <alignment shrinkToFit="1"/>
      <protection locked="0"/>
    </xf>
    <xf numFmtId="4" fontId="24" fillId="0" borderId="0" xfId="9" applyNumberFormat="1" applyFont="1"/>
    <xf numFmtId="192" fontId="24" fillId="6" borderId="0" xfId="9" applyNumberFormat="1" applyFont="1" applyFill="1"/>
    <xf numFmtId="3" fontId="24" fillId="0" borderId="0" xfId="9" applyNumberFormat="1" applyFont="1"/>
    <xf numFmtId="0" fontId="24" fillId="0" borderId="0" xfId="9" applyFont="1" applyAlignment="1" applyProtection="1">
      <alignment shrinkToFit="1"/>
      <protection locked="0"/>
    </xf>
    <xf numFmtId="0" fontId="24" fillId="0" borderId="1" xfId="9" applyFont="1" applyBorder="1" applyAlignment="1" applyProtection="1">
      <alignment horizontal="center"/>
      <protection locked="0"/>
    </xf>
    <xf numFmtId="0" fontId="24" fillId="0" borderId="0" xfId="9" applyFont="1" applyAlignment="1" applyProtection="1">
      <alignment vertical="center"/>
      <protection locked="0"/>
    </xf>
    <xf numFmtId="0" fontId="24" fillId="0" borderId="160" xfId="9" applyFont="1" applyBorder="1" applyAlignment="1" applyProtection="1">
      <alignment vertical="center"/>
      <protection locked="0"/>
    </xf>
    <xf numFmtId="0" fontId="24" fillId="0" borderId="3" xfId="9" applyFont="1" applyBorder="1" applyAlignment="1" applyProtection="1">
      <alignment vertical="center"/>
      <protection locked="0"/>
    </xf>
    <xf numFmtId="177" fontId="24" fillId="0" borderId="0" xfId="9" applyNumberFormat="1" applyFont="1" applyProtection="1">
      <protection locked="0"/>
    </xf>
    <xf numFmtId="0" fontId="24" fillId="6" borderId="1" xfId="9" applyFont="1" applyFill="1" applyBorder="1"/>
    <xf numFmtId="0" fontId="24" fillId="0" borderId="0" xfId="9" quotePrefix="1" applyFont="1" applyAlignment="1" applyProtection="1">
      <alignment horizontal="center"/>
      <protection locked="0"/>
    </xf>
    <xf numFmtId="184" fontId="24" fillId="6" borderId="1" xfId="9" applyNumberFormat="1" applyFont="1" applyFill="1" applyBorder="1"/>
    <xf numFmtId="0" fontId="24" fillId="0" borderId="1" xfId="9" applyFont="1" applyBorder="1" applyAlignment="1" applyProtection="1">
      <alignment vertical="center"/>
      <protection locked="0"/>
    </xf>
    <xf numFmtId="0" fontId="24" fillId="0" borderId="1" xfId="9" applyFont="1" applyBorder="1" applyAlignment="1">
      <alignment horizontal="center"/>
    </xf>
    <xf numFmtId="184" fontId="24" fillId="9" borderId="1" xfId="9" applyNumberFormat="1" applyFont="1" applyFill="1" applyBorder="1"/>
    <xf numFmtId="0" fontId="24" fillId="0" borderId="0" xfId="8" applyFont="1" applyAlignment="1" applyProtection="1">
      <alignment horizontal="center" vertical="center"/>
      <protection locked="0"/>
    </xf>
    <xf numFmtId="177" fontId="24" fillId="0" borderId="1" xfId="8" applyNumberFormat="1" applyFont="1" applyBorder="1" applyAlignment="1">
      <alignment horizontal="center" vertical="center"/>
    </xf>
    <xf numFmtId="0" fontId="24" fillId="0" borderId="1" xfId="8" applyFont="1" applyBorder="1" applyAlignment="1">
      <alignment horizontal="center" vertical="center"/>
    </xf>
    <xf numFmtId="0" fontId="24" fillId="0" borderId="0" xfId="8" applyFont="1" applyAlignment="1">
      <alignment horizontal="center" vertical="center"/>
    </xf>
    <xf numFmtId="38" fontId="24" fillId="6" borderId="173" xfId="1" applyFont="1" applyFill="1" applyBorder="1" applyAlignment="1" applyProtection="1">
      <alignment horizontal="center" vertical="center"/>
    </xf>
    <xf numFmtId="38" fontId="24" fillId="6" borderId="178" xfId="1" applyFont="1" applyFill="1" applyBorder="1" applyAlignment="1" applyProtection="1">
      <alignment horizontal="center" vertical="center"/>
    </xf>
    <xf numFmtId="38" fontId="24" fillId="6" borderId="176" xfId="1" applyFont="1" applyFill="1" applyBorder="1" applyAlignment="1" applyProtection="1">
      <alignment horizontal="center" vertical="center"/>
    </xf>
    <xf numFmtId="38" fontId="24" fillId="6" borderId="11" xfId="1" applyFont="1" applyFill="1" applyBorder="1" applyAlignment="1" applyProtection="1">
      <alignment horizontal="center" vertical="center"/>
    </xf>
    <xf numFmtId="38" fontId="24" fillId="6" borderId="12" xfId="1" applyFont="1" applyFill="1" applyBorder="1" applyAlignment="1" applyProtection="1">
      <alignment horizontal="center" vertical="center"/>
    </xf>
    <xf numFmtId="38" fontId="24" fillId="6" borderId="4" xfId="1" applyFont="1" applyFill="1" applyBorder="1" applyAlignment="1" applyProtection="1">
      <alignment horizontal="center" vertical="center"/>
    </xf>
    <xf numFmtId="177" fontId="24" fillId="0" borderId="42" xfId="8" applyNumberFormat="1" applyFont="1" applyBorder="1" applyAlignment="1" applyProtection="1">
      <alignment horizontal="center" vertical="center"/>
      <protection locked="0"/>
    </xf>
    <xf numFmtId="177" fontId="24" fillId="0" borderId="0" xfId="8" applyNumberFormat="1" applyFont="1" applyAlignment="1" applyProtection="1">
      <alignment horizontal="center" vertical="center"/>
      <protection locked="0"/>
    </xf>
    <xf numFmtId="177" fontId="24" fillId="0" borderId="131" xfId="8" applyNumberFormat="1" applyFont="1" applyBorder="1" applyAlignment="1">
      <alignment horizontal="center" vertical="center"/>
    </xf>
    <xf numFmtId="0" fontId="24" fillId="0" borderId="131" xfId="8" applyFont="1" applyBorder="1" applyAlignment="1">
      <alignment horizontal="center" vertical="center"/>
    </xf>
    <xf numFmtId="0" fontId="24" fillId="0" borderId="119" xfId="8" applyFont="1" applyBorder="1" applyAlignment="1" applyProtection="1">
      <alignment horizontal="center" vertical="center"/>
      <protection locked="0"/>
    </xf>
    <xf numFmtId="0" fontId="24" fillId="0" borderId="90" xfId="8" applyFont="1" applyBorder="1" applyAlignment="1" applyProtection="1">
      <alignment horizontal="center" vertical="center"/>
      <protection locked="0"/>
    </xf>
    <xf numFmtId="38" fontId="24" fillId="9" borderId="53" xfId="1" applyFont="1" applyFill="1" applyBorder="1" applyAlignment="1" applyProtection="1">
      <alignment horizontal="right" vertical="center"/>
      <protection locked="0"/>
    </xf>
    <xf numFmtId="38" fontId="24" fillId="9" borderId="54" xfId="1" applyFont="1" applyFill="1" applyBorder="1" applyAlignment="1" applyProtection="1">
      <alignment horizontal="right" vertical="center"/>
      <protection locked="0"/>
    </xf>
    <xf numFmtId="38" fontId="24" fillId="9" borderId="55" xfId="1" applyFont="1" applyFill="1" applyBorder="1" applyAlignment="1" applyProtection="1">
      <alignment horizontal="right" vertical="center"/>
      <protection locked="0"/>
    </xf>
    <xf numFmtId="0" fontId="24" fillId="0" borderId="128" xfId="8" applyFont="1" applyBorder="1" applyAlignment="1" applyProtection="1">
      <alignment horizontal="center" vertical="center"/>
      <protection locked="0"/>
    </xf>
    <xf numFmtId="0" fontId="24" fillId="0" borderId="129" xfId="8" applyFont="1" applyBorder="1" applyAlignment="1" applyProtection="1">
      <alignment horizontal="center" vertical="center"/>
      <protection locked="0"/>
    </xf>
    <xf numFmtId="0" fontId="24" fillId="0" borderId="29" xfId="8" applyFont="1" applyBorder="1" applyAlignment="1" applyProtection="1">
      <alignment horizontal="center" vertical="center"/>
      <protection locked="0"/>
    </xf>
    <xf numFmtId="177" fontId="24" fillId="9" borderId="53" xfId="8" applyNumberFormat="1" applyFont="1" applyFill="1" applyBorder="1" applyAlignment="1" applyProtection="1">
      <alignment vertical="center"/>
      <protection locked="0"/>
    </xf>
    <xf numFmtId="177" fontId="24" fillId="9" borderId="54" xfId="8" applyNumberFormat="1" applyFont="1" applyFill="1" applyBorder="1" applyAlignment="1" applyProtection="1">
      <alignment vertical="center"/>
      <protection locked="0"/>
    </xf>
    <xf numFmtId="177" fontId="24" fillId="9" borderId="55" xfId="8" applyNumberFormat="1" applyFont="1" applyFill="1" applyBorder="1" applyAlignment="1" applyProtection="1">
      <alignment vertical="center"/>
      <protection locked="0"/>
    </xf>
    <xf numFmtId="181" fontId="24" fillId="0" borderId="0" xfId="8" applyNumberFormat="1" applyFont="1" applyAlignment="1" applyProtection="1">
      <alignment vertical="center"/>
      <protection locked="0"/>
    </xf>
    <xf numFmtId="177" fontId="24" fillId="0" borderId="132" xfId="8" applyNumberFormat="1" applyFont="1" applyBorder="1" applyAlignment="1" applyProtection="1">
      <alignment vertical="center"/>
      <protection locked="0"/>
    </xf>
    <xf numFmtId="177" fontId="24" fillId="0" borderId="130" xfId="8" applyNumberFormat="1" applyFont="1" applyBorder="1" applyAlignment="1" applyProtection="1">
      <alignment vertical="center"/>
      <protection locked="0"/>
    </xf>
    <xf numFmtId="177" fontId="24" fillId="0" borderId="133" xfId="8" applyNumberFormat="1" applyFont="1" applyBorder="1" applyAlignment="1" applyProtection="1">
      <alignment vertical="center"/>
      <protection locked="0"/>
    </xf>
    <xf numFmtId="0" fontId="24" fillId="0" borderId="35" xfId="8" applyFont="1" applyBorder="1" applyAlignment="1" applyProtection="1">
      <alignment horizontal="center" vertical="center"/>
      <protection locked="0"/>
    </xf>
    <xf numFmtId="0" fontId="24" fillId="0" borderId="36" xfId="8" applyFont="1" applyBorder="1" applyAlignment="1" applyProtection="1">
      <alignment horizontal="center" vertical="center"/>
      <protection locked="0"/>
    </xf>
    <xf numFmtId="0" fontId="24" fillId="0" borderId="37" xfId="8" applyFont="1" applyBorder="1" applyAlignment="1" applyProtection="1">
      <alignment horizontal="center" vertical="center"/>
      <protection locked="0"/>
    </xf>
    <xf numFmtId="194" fontId="24" fillId="0" borderId="134" xfId="8" applyNumberFormat="1" applyFont="1" applyBorder="1" applyAlignment="1" applyProtection="1">
      <alignment vertical="center"/>
      <protection locked="0"/>
    </xf>
    <xf numFmtId="194" fontId="24" fillId="0" borderId="128" xfId="8" applyNumberFormat="1" applyFont="1" applyBorder="1" applyAlignment="1" applyProtection="1">
      <alignment vertical="center"/>
      <protection locked="0"/>
    </xf>
    <xf numFmtId="194" fontId="24" fillId="0" borderId="129" xfId="8" applyNumberFormat="1" applyFont="1" applyBorder="1" applyAlignment="1" applyProtection="1">
      <alignment vertical="center"/>
      <protection locked="0"/>
    </xf>
    <xf numFmtId="194" fontId="24" fillId="0" borderId="135" xfId="8" applyNumberFormat="1" applyFont="1" applyBorder="1" applyAlignment="1" applyProtection="1">
      <alignment vertical="center"/>
      <protection locked="0"/>
    </xf>
    <xf numFmtId="177" fontId="24" fillId="9" borderId="73" xfId="8" applyNumberFormat="1" applyFont="1" applyFill="1" applyBorder="1" applyAlignment="1" applyProtection="1">
      <alignment vertical="center"/>
      <protection locked="0"/>
    </xf>
    <xf numFmtId="177" fontId="24" fillId="9" borderId="74" xfId="8" applyNumberFormat="1" applyFont="1" applyFill="1" applyBorder="1" applyAlignment="1" applyProtection="1">
      <alignment vertical="center"/>
      <protection locked="0"/>
    </xf>
    <xf numFmtId="177" fontId="24" fillId="9" borderId="75" xfId="8" applyNumberFormat="1" applyFont="1" applyFill="1" applyBorder="1" applyAlignment="1" applyProtection="1">
      <alignment vertical="center"/>
      <protection locked="0"/>
    </xf>
    <xf numFmtId="0" fontId="24" fillId="0" borderId="128" xfId="8" applyFont="1" applyBorder="1" applyAlignment="1">
      <alignment horizontal="center" vertical="center"/>
    </xf>
    <xf numFmtId="0" fontId="24" fillId="0" borderId="129" xfId="8" applyFont="1" applyBorder="1" applyAlignment="1">
      <alignment horizontal="center" vertical="center"/>
    </xf>
    <xf numFmtId="195" fontId="24" fillId="0" borderId="134" xfId="8" applyNumberFormat="1" applyFont="1" applyBorder="1" applyAlignment="1">
      <alignment vertical="center"/>
    </xf>
    <xf numFmtId="195" fontId="24" fillId="0" borderId="128" xfId="8" applyNumberFormat="1" applyFont="1" applyBorder="1" applyAlignment="1">
      <alignment vertical="center"/>
    </xf>
    <xf numFmtId="195" fontId="24" fillId="0" borderId="129" xfId="8" applyNumberFormat="1" applyFont="1" applyBorder="1" applyAlignment="1">
      <alignment vertical="center"/>
    </xf>
    <xf numFmtId="192" fontId="24" fillId="0" borderId="134" xfId="8" applyNumberFormat="1" applyFont="1" applyBorder="1" applyAlignment="1">
      <alignment horizontal="center" vertical="center"/>
    </xf>
    <xf numFmtId="192" fontId="24" fillId="0" borderId="128" xfId="8" applyNumberFormat="1" applyFont="1" applyBorder="1" applyAlignment="1">
      <alignment horizontal="center" vertical="center"/>
    </xf>
    <xf numFmtId="192" fontId="24" fillId="0" borderId="129" xfId="8" applyNumberFormat="1" applyFont="1" applyBorder="1" applyAlignment="1">
      <alignment horizontal="center" vertical="center"/>
    </xf>
    <xf numFmtId="195" fontId="24" fillId="0" borderId="135" xfId="8" applyNumberFormat="1" applyFont="1" applyBorder="1" applyAlignment="1">
      <alignment vertical="center"/>
    </xf>
    <xf numFmtId="177" fontId="24" fillId="9" borderId="139" xfId="8" applyNumberFormat="1" applyFont="1" applyFill="1" applyBorder="1" applyAlignment="1" applyProtection="1">
      <alignment vertical="center"/>
      <protection locked="0"/>
    </xf>
    <xf numFmtId="177" fontId="24" fillId="9" borderId="128" xfId="8" applyNumberFormat="1" applyFont="1" applyFill="1" applyBorder="1" applyAlignment="1" applyProtection="1">
      <alignment vertical="center"/>
      <protection locked="0"/>
    </xf>
    <xf numFmtId="177" fontId="24" fillId="9" borderId="140" xfId="8" applyNumberFormat="1" applyFont="1" applyFill="1" applyBorder="1" applyAlignment="1" applyProtection="1">
      <alignment vertical="center"/>
      <protection locked="0"/>
    </xf>
    <xf numFmtId="2" fontId="24" fillId="0" borderId="128" xfId="8" applyNumberFormat="1" applyFont="1" applyBorder="1" applyAlignment="1">
      <alignment horizontal="center" vertical="center"/>
    </xf>
    <xf numFmtId="2" fontId="24" fillId="0" borderId="129" xfId="8" applyNumberFormat="1" applyFont="1" applyBorder="1" applyAlignment="1">
      <alignment horizontal="center" vertical="center"/>
    </xf>
    <xf numFmtId="181" fontId="24" fillId="6" borderId="138" xfId="8" applyNumberFormat="1" applyFont="1" applyFill="1" applyBorder="1" applyAlignment="1">
      <alignment horizontal="center" vertical="center"/>
    </xf>
    <xf numFmtId="181" fontId="24" fillId="6" borderId="128" xfId="8" applyNumberFormat="1" applyFont="1" applyFill="1" applyBorder="1" applyAlignment="1">
      <alignment horizontal="center" vertical="center"/>
    </xf>
    <xf numFmtId="181" fontId="24" fillId="6" borderId="135" xfId="8" applyNumberFormat="1" applyFont="1" applyFill="1" applyBorder="1" applyAlignment="1">
      <alignment horizontal="center" vertical="center"/>
    </xf>
    <xf numFmtId="177" fontId="24" fillId="9" borderId="141" xfId="8" applyNumberFormat="1" applyFont="1" applyFill="1" applyBorder="1" applyAlignment="1" applyProtection="1">
      <alignment vertical="center"/>
      <protection locked="0"/>
    </xf>
    <xf numFmtId="177" fontId="24" fillId="9" borderId="130" xfId="8" applyNumberFormat="1" applyFont="1" applyFill="1" applyBorder="1" applyAlignment="1" applyProtection="1">
      <alignment vertical="center"/>
      <protection locked="0"/>
    </xf>
    <xf numFmtId="177" fontId="24" fillId="9" borderId="142" xfId="8" applyNumberFormat="1" applyFont="1" applyFill="1" applyBorder="1" applyAlignment="1" applyProtection="1">
      <alignment vertical="center"/>
      <protection locked="0"/>
    </xf>
    <xf numFmtId="2" fontId="24" fillId="0" borderId="130" xfId="8" applyNumberFormat="1" applyFont="1" applyBorder="1" applyAlignment="1">
      <alignment horizontal="center" vertical="center"/>
    </xf>
    <xf numFmtId="2" fontId="24" fillId="0" borderId="133" xfId="8" applyNumberFormat="1" applyFont="1" applyBorder="1" applyAlignment="1">
      <alignment horizontal="center" vertical="center"/>
    </xf>
    <xf numFmtId="192" fontId="24" fillId="0" borderId="132" xfId="8" applyNumberFormat="1" applyFont="1" applyBorder="1" applyAlignment="1">
      <alignment horizontal="center" vertical="center"/>
    </xf>
    <xf numFmtId="192" fontId="24" fillId="0" borderId="130" xfId="8" applyNumberFormat="1" applyFont="1" applyBorder="1" applyAlignment="1">
      <alignment horizontal="center" vertical="center"/>
    </xf>
    <xf numFmtId="192" fontId="24" fillId="0" borderId="133" xfId="8" applyNumberFormat="1" applyFont="1" applyBorder="1" applyAlignment="1">
      <alignment horizontal="center" vertical="center"/>
    </xf>
    <xf numFmtId="181" fontId="24" fillId="6" borderId="143" xfId="8" applyNumberFormat="1" applyFont="1" applyFill="1" applyBorder="1" applyAlignment="1">
      <alignment horizontal="center" vertical="center"/>
    </xf>
    <xf numFmtId="181" fontId="24" fillId="6" borderId="144" xfId="8" applyNumberFormat="1" applyFont="1" applyFill="1" applyBorder="1" applyAlignment="1">
      <alignment horizontal="center" vertical="center"/>
    </xf>
    <xf numFmtId="181" fontId="24" fillId="6" borderId="145" xfId="8" applyNumberFormat="1" applyFont="1" applyFill="1" applyBorder="1" applyAlignment="1">
      <alignment horizontal="center" vertical="center"/>
    </xf>
    <xf numFmtId="0" fontId="24" fillId="9" borderId="146" xfId="8" applyFont="1" applyFill="1" applyBorder="1" applyAlignment="1" applyProtection="1">
      <alignment horizontal="center" vertical="center"/>
      <protection locked="0"/>
    </xf>
    <xf numFmtId="0" fontId="24" fillId="9" borderId="147" xfId="8" applyFont="1" applyFill="1" applyBorder="1" applyAlignment="1" applyProtection="1">
      <alignment horizontal="center" vertical="center"/>
      <protection locked="0"/>
    </xf>
    <xf numFmtId="0" fontId="24" fillId="9" borderId="148" xfId="8" applyFont="1" applyFill="1" applyBorder="1" applyAlignment="1" applyProtection="1">
      <alignment horizontal="center" vertical="center"/>
      <protection locked="0"/>
    </xf>
    <xf numFmtId="2" fontId="24" fillId="0" borderId="147" xfId="8" applyNumberFormat="1" applyFont="1" applyBorder="1" applyAlignment="1">
      <alignment horizontal="center" vertical="center"/>
    </xf>
    <xf numFmtId="2" fontId="24" fillId="0" borderId="149" xfId="8" applyNumberFormat="1" applyFont="1" applyBorder="1" applyAlignment="1">
      <alignment horizontal="center" vertical="center"/>
    </xf>
    <xf numFmtId="192" fontId="24" fillId="0" borderId="150" xfId="8" applyNumberFormat="1" applyFont="1" applyBorder="1" applyAlignment="1">
      <alignment horizontal="center" vertical="center"/>
    </xf>
    <xf numFmtId="192" fontId="24" fillId="0" borderId="147" xfId="8" applyNumberFormat="1" applyFont="1" applyBorder="1" applyAlignment="1">
      <alignment horizontal="center" vertical="center"/>
    </xf>
    <xf numFmtId="192" fontId="24" fillId="0" borderId="149" xfId="8" applyNumberFormat="1" applyFont="1" applyBorder="1" applyAlignment="1">
      <alignment horizontal="center" vertical="center"/>
    </xf>
    <xf numFmtId="0" fontId="24" fillId="6" borderId="151" xfId="8" applyFont="1" applyFill="1" applyBorder="1" applyAlignment="1">
      <alignment horizontal="center" vertical="center"/>
    </xf>
    <xf numFmtId="0" fontId="24" fillId="6" borderId="147" xfId="8" applyFont="1" applyFill="1" applyBorder="1" applyAlignment="1">
      <alignment horizontal="center" vertical="center"/>
    </xf>
    <xf numFmtId="0" fontId="24" fillId="6" borderId="152" xfId="8" applyFont="1" applyFill="1" applyBorder="1" applyAlignment="1">
      <alignment horizontal="center" vertical="center"/>
    </xf>
    <xf numFmtId="0" fontId="24" fillId="6" borderId="156" xfId="8" applyFont="1" applyFill="1" applyBorder="1" applyAlignment="1">
      <alignment horizontal="center" vertical="center"/>
    </xf>
    <xf numFmtId="0" fontId="24" fillId="6" borderId="157" xfId="8" applyFont="1" applyFill="1" applyBorder="1" applyAlignment="1">
      <alignment horizontal="center" vertical="center"/>
    </xf>
    <xf numFmtId="0" fontId="24" fillId="6" borderId="158" xfId="8" applyFont="1" applyFill="1" applyBorder="1" applyAlignment="1">
      <alignment horizontal="center" vertical="center"/>
    </xf>
    <xf numFmtId="0" fontId="15" fillId="0" borderId="0" xfId="0" applyFont="1" applyAlignment="1" applyProtection="1">
      <alignment horizontal="center" wrapText="1"/>
      <protection locked="0"/>
    </xf>
    <xf numFmtId="0" fontId="26"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2" fillId="0" borderId="0" xfId="0" applyFont="1" applyAlignment="1" applyProtection="1">
      <alignment horizontal="center"/>
      <protection locked="0"/>
    </xf>
    <xf numFmtId="0" fontId="4" fillId="0" borderId="42" xfId="8" applyFont="1" applyBorder="1" applyAlignment="1" applyProtection="1">
      <alignment horizontal="right" vertical="center"/>
      <protection locked="0"/>
    </xf>
    <xf numFmtId="0" fontId="4" fillId="0" borderId="0" xfId="8" applyFont="1" applyAlignment="1" applyProtection="1">
      <alignment horizontal="right" vertical="center"/>
      <protection locked="0"/>
    </xf>
    <xf numFmtId="3" fontId="2" fillId="10" borderId="53" xfId="0" applyNumberFormat="1" applyFont="1" applyFill="1" applyBorder="1" applyAlignment="1" applyProtection="1">
      <alignment horizontal="center" vertical="center"/>
      <protection locked="0"/>
    </xf>
    <xf numFmtId="3" fontId="2" fillId="10" borderId="54" xfId="0" applyNumberFormat="1" applyFont="1" applyFill="1" applyBorder="1" applyAlignment="1" applyProtection="1">
      <alignment horizontal="center" vertical="center"/>
      <protection locked="0"/>
    </xf>
    <xf numFmtId="3" fontId="2" fillId="10" borderId="55" xfId="0" applyNumberFormat="1" applyFont="1" applyFill="1" applyBorder="1" applyAlignment="1" applyProtection="1">
      <alignment horizontal="center" vertical="center"/>
      <protection locked="0"/>
    </xf>
    <xf numFmtId="3" fontId="2" fillId="7" borderId="53" xfId="0" applyNumberFormat="1" applyFont="1" applyFill="1" applyBorder="1" applyAlignment="1" applyProtection="1">
      <alignment horizontal="center" vertical="center"/>
      <protection locked="0"/>
    </xf>
    <xf numFmtId="3" fontId="2" fillId="7" borderId="54" xfId="0" applyNumberFormat="1" applyFont="1" applyFill="1" applyBorder="1" applyAlignment="1" applyProtection="1">
      <alignment horizontal="center" vertical="center"/>
      <protection locked="0"/>
    </xf>
    <xf numFmtId="3" fontId="2" fillId="7" borderId="55" xfId="0" applyNumberFormat="1" applyFont="1" applyFill="1" applyBorder="1" applyAlignment="1" applyProtection="1">
      <alignment horizontal="center" vertical="center"/>
      <protection locked="0"/>
    </xf>
    <xf numFmtId="0" fontId="24" fillId="9" borderId="153" xfId="8" applyFont="1" applyFill="1" applyBorder="1" applyAlignment="1" applyProtection="1">
      <alignment horizontal="center" vertical="center"/>
      <protection locked="0"/>
    </xf>
    <xf numFmtId="0" fontId="24" fillId="9" borderId="154" xfId="8" applyFont="1" applyFill="1" applyBorder="1" applyAlignment="1" applyProtection="1">
      <alignment horizontal="center" vertical="center"/>
      <protection locked="0"/>
    </xf>
    <xf numFmtId="0" fontId="24" fillId="9" borderId="155" xfId="8" applyFont="1" applyFill="1" applyBorder="1" applyAlignment="1" applyProtection="1">
      <alignment horizontal="center" vertical="center"/>
      <protection locked="0"/>
    </xf>
    <xf numFmtId="0" fontId="15" fillId="0" borderId="0" xfId="0" applyFont="1" applyAlignment="1">
      <alignment horizontal="center" wrapText="1"/>
    </xf>
    <xf numFmtId="0" fontId="2" fillId="7" borderId="0" xfId="0" applyFont="1" applyFill="1" applyAlignment="1">
      <alignment horizontal="center" vertical="center"/>
    </xf>
    <xf numFmtId="3" fontId="2" fillId="0" borderId="0" xfId="0" applyNumberFormat="1" applyFont="1" applyAlignment="1" applyProtection="1">
      <alignment horizontal="center" wrapText="1"/>
      <protection locked="0"/>
    </xf>
    <xf numFmtId="3" fontId="17" fillId="0" borderId="0" xfId="0" applyNumberFormat="1" applyFont="1" applyAlignment="1" applyProtection="1">
      <alignment horizontal="center" wrapText="1"/>
      <protection locked="0"/>
    </xf>
    <xf numFmtId="0" fontId="2" fillId="7" borderId="53" xfId="0" applyFont="1" applyFill="1" applyBorder="1" applyAlignment="1" applyProtection="1">
      <alignment horizontal="center" vertical="center"/>
      <protection locked="0"/>
    </xf>
    <xf numFmtId="0" fontId="2" fillId="7" borderId="54" xfId="0" applyFont="1" applyFill="1" applyBorder="1" applyAlignment="1" applyProtection="1">
      <alignment horizontal="center" vertical="center"/>
      <protection locked="0"/>
    </xf>
    <xf numFmtId="0" fontId="2" fillId="7" borderId="55" xfId="0" applyFont="1" applyFill="1" applyBorder="1" applyAlignment="1" applyProtection="1">
      <alignment horizontal="center" vertical="center"/>
      <protection locked="0"/>
    </xf>
    <xf numFmtId="3" fontId="2" fillId="4" borderId="12" xfId="0" applyNumberFormat="1" applyFont="1" applyFill="1" applyBorder="1" applyAlignment="1">
      <alignment horizontal="center" vertical="center"/>
    </xf>
    <xf numFmtId="0" fontId="2" fillId="0" borderId="12"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3" fontId="2" fillId="0" borderId="0" xfId="0" applyNumberFormat="1" applyFont="1" applyAlignment="1" applyProtection="1">
      <alignment horizontal="center" vertical="center"/>
      <protection locked="0"/>
    </xf>
    <xf numFmtId="3"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187" fontId="2" fillId="4" borderId="1" xfId="0" applyNumberFormat="1" applyFont="1" applyFill="1" applyBorder="1" applyAlignment="1">
      <alignment horizontal="center" vertical="center"/>
    </xf>
    <xf numFmtId="0" fontId="2" fillId="0" borderId="0" xfId="0" applyFont="1" applyAlignment="1" applyProtection="1">
      <alignment horizontal="center" vertical="center"/>
      <protection locked="0"/>
    </xf>
    <xf numFmtId="178" fontId="2" fillId="4" borderId="173" xfId="0" applyNumberFormat="1" applyFont="1" applyFill="1" applyBorder="1" applyAlignment="1">
      <alignment horizontal="center" vertical="center"/>
    </xf>
    <xf numFmtId="178" fontId="2" fillId="4" borderId="178" xfId="0" applyNumberFormat="1" applyFont="1" applyFill="1" applyBorder="1" applyAlignment="1">
      <alignment horizontal="center" vertical="center"/>
    </xf>
    <xf numFmtId="178" fontId="2" fillId="4" borderId="176" xfId="0" applyNumberFormat="1" applyFont="1" applyFill="1" applyBorder="1" applyAlignment="1">
      <alignment horizontal="center" vertical="center"/>
    </xf>
    <xf numFmtId="0" fontId="2" fillId="0" borderId="0" xfId="0" applyFont="1" applyAlignment="1" applyProtection="1">
      <alignment horizontal="left" vertical="center"/>
      <protection locked="0"/>
    </xf>
    <xf numFmtId="3" fontId="2" fillId="4" borderId="83" xfId="0" applyNumberFormat="1" applyFont="1" applyFill="1" applyBorder="1" applyAlignment="1">
      <alignment horizontal="center" vertical="center"/>
    </xf>
    <xf numFmtId="0" fontId="2" fillId="4" borderId="83" xfId="0" applyFont="1" applyFill="1" applyBorder="1" applyAlignment="1">
      <alignment horizontal="center" vertical="center"/>
    </xf>
    <xf numFmtId="0" fontId="0" fillId="0" borderId="42" xfId="0" applyBorder="1" applyAlignment="1" applyProtection="1">
      <alignment horizontal="center" vertical="center"/>
      <protection locked="0"/>
    </xf>
    <xf numFmtId="196" fontId="0" fillId="0" borderId="0" xfId="0" applyNumberFormat="1" applyAlignment="1">
      <alignment vertical="center"/>
    </xf>
    <xf numFmtId="187" fontId="0" fillId="0" borderId="0" xfId="0" applyNumberFormat="1" applyAlignment="1">
      <alignment horizontal="right" vertical="center"/>
    </xf>
    <xf numFmtId="178" fontId="0" fillId="0" borderId="0" xfId="0" applyNumberFormat="1" applyAlignment="1">
      <alignment horizontal="center" vertical="center"/>
    </xf>
    <xf numFmtId="0" fontId="6" fillId="0" borderId="0" xfId="4" applyFont="1" applyAlignment="1">
      <alignment horizontal="center" vertical="center"/>
    </xf>
    <xf numFmtId="180" fontId="6" fillId="0" borderId="0" xfId="4" applyNumberFormat="1" applyFont="1" applyAlignment="1">
      <alignment horizontal="center" vertical="center"/>
    </xf>
    <xf numFmtId="178" fontId="2" fillId="4" borderId="11" xfId="0" applyNumberFormat="1" applyFont="1" applyFill="1" applyBorder="1" applyAlignment="1">
      <alignment horizontal="center" vertical="center"/>
    </xf>
    <xf numFmtId="178" fontId="2" fillId="4" borderId="12" xfId="0" applyNumberFormat="1" applyFont="1" applyFill="1" applyBorder="1" applyAlignment="1">
      <alignment horizontal="center" vertical="center"/>
    </xf>
    <xf numFmtId="178" fontId="2" fillId="4" borderId="4" xfId="0" applyNumberFormat="1" applyFont="1" applyFill="1" applyBorder="1" applyAlignment="1">
      <alignment horizontal="center" vertical="center"/>
    </xf>
    <xf numFmtId="178" fontId="2" fillId="4" borderId="187" xfId="0" applyNumberFormat="1" applyFont="1" applyFill="1" applyBorder="1" applyAlignment="1">
      <alignment horizontal="right" vertical="center"/>
    </xf>
    <xf numFmtId="178" fontId="2" fillId="4" borderId="119" xfId="0" applyNumberFormat="1" applyFont="1" applyFill="1" applyBorder="1" applyAlignment="1">
      <alignment horizontal="right" vertical="center"/>
    </xf>
    <xf numFmtId="178" fontId="2" fillId="4" borderId="188" xfId="0" applyNumberFormat="1" applyFont="1" applyFill="1" applyBorder="1" applyAlignment="1">
      <alignment horizontal="right" vertical="center"/>
    </xf>
    <xf numFmtId="0" fontId="2" fillId="0" borderId="119" xfId="0" applyFont="1" applyBorder="1" applyAlignment="1" applyProtection="1">
      <alignment horizontal="left" vertical="center"/>
      <protection locked="0"/>
    </xf>
    <xf numFmtId="0" fontId="2" fillId="5" borderId="189" xfId="0" applyFont="1" applyFill="1" applyBorder="1" applyAlignment="1" applyProtection="1">
      <alignment horizontal="center" vertical="center"/>
      <protection locked="0"/>
    </xf>
    <xf numFmtId="0" fontId="2" fillId="5" borderId="190" xfId="0" applyFont="1" applyFill="1" applyBorder="1" applyAlignment="1" applyProtection="1">
      <alignment horizontal="center" vertical="center"/>
      <protection locked="0"/>
    </xf>
    <xf numFmtId="0" fontId="2" fillId="5" borderId="191" xfId="0" applyFont="1" applyFill="1" applyBorder="1" applyAlignment="1" applyProtection="1">
      <alignment horizontal="center" vertical="center"/>
      <protection locked="0"/>
    </xf>
    <xf numFmtId="187" fontId="2" fillId="0" borderId="119" xfId="0" applyNumberFormat="1" applyFont="1" applyBorder="1" applyAlignment="1">
      <alignment horizontal="right" vertical="center"/>
    </xf>
    <xf numFmtId="189" fontId="2" fillId="0" borderId="119" xfId="0" applyNumberFormat="1" applyFont="1" applyBorder="1" applyAlignment="1">
      <alignment horizontal="right" vertical="center"/>
    </xf>
    <xf numFmtId="0" fontId="2" fillId="0" borderId="119" xfId="0" applyFont="1" applyBorder="1" applyAlignment="1">
      <alignment horizontal="right" vertical="center"/>
    </xf>
    <xf numFmtId="0" fontId="2" fillId="0" borderId="150" xfId="0" applyFont="1" applyBorder="1" applyAlignment="1">
      <alignment horizontal="right" vertical="center"/>
    </xf>
    <xf numFmtId="178" fontId="2" fillId="4" borderId="192" xfId="0" applyNumberFormat="1" applyFont="1" applyFill="1" applyBorder="1" applyAlignment="1">
      <alignment horizontal="right" vertical="center"/>
    </xf>
    <xf numFmtId="178" fontId="2" fillId="4" borderId="95" xfId="0" applyNumberFormat="1" applyFont="1" applyFill="1" applyBorder="1" applyAlignment="1">
      <alignment horizontal="right" vertical="center"/>
    </xf>
    <xf numFmtId="178" fontId="2" fillId="4" borderId="193" xfId="0" applyNumberFormat="1" applyFont="1" applyFill="1" applyBorder="1" applyAlignment="1">
      <alignment horizontal="right" vertical="center"/>
    </xf>
    <xf numFmtId="0" fontId="2" fillId="5" borderId="162" xfId="0" applyFont="1" applyFill="1" applyBorder="1" applyAlignment="1" applyProtection="1">
      <alignment horizontal="center" vertical="center"/>
      <protection locked="0"/>
    </xf>
    <xf numFmtId="0" fontId="2" fillId="5" borderId="83" xfId="0" applyFont="1" applyFill="1" applyBorder="1" applyAlignment="1" applyProtection="1">
      <alignment horizontal="center" vertical="center"/>
      <protection locked="0"/>
    </xf>
    <xf numFmtId="0" fontId="2" fillId="5" borderId="163" xfId="0" applyFont="1" applyFill="1" applyBorder="1" applyAlignment="1" applyProtection="1">
      <alignment horizontal="center" vertical="center"/>
      <protection locked="0"/>
    </xf>
    <xf numFmtId="3" fontId="2" fillId="0" borderId="119" xfId="0" applyNumberFormat="1" applyFont="1" applyBorder="1" applyAlignment="1">
      <alignment horizontal="right" vertical="center"/>
    </xf>
    <xf numFmtId="0" fontId="2" fillId="0" borderId="184" xfId="0" applyFont="1" applyBorder="1" applyAlignment="1" applyProtection="1">
      <alignment horizontal="center" vertical="center" wrapText="1"/>
      <protection locked="0"/>
    </xf>
    <xf numFmtId="0" fontId="2" fillId="0" borderId="185" xfId="0" applyFont="1" applyBorder="1" applyAlignment="1" applyProtection="1">
      <alignment horizontal="center" vertical="center"/>
      <protection locked="0"/>
    </xf>
    <xf numFmtId="0" fontId="2" fillId="0" borderId="186" xfId="0" applyFont="1" applyBorder="1" applyAlignment="1" applyProtection="1">
      <alignment horizontal="center" vertical="center"/>
      <protection locked="0"/>
    </xf>
    <xf numFmtId="0" fontId="2" fillId="0" borderId="187" xfId="0" applyFont="1" applyBorder="1" applyAlignment="1" applyProtection="1">
      <alignment horizontal="center" vertical="center"/>
      <protection locked="0"/>
    </xf>
    <xf numFmtId="0" fontId="2" fillId="0" borderId="159" xfId="0" applyFont="1" applyBorder="1" applyAlignment="1" applyProtection="1">
      <alignment horizontal="center" vertical="center"/>
      <protection locked="0"/>
    </xf>
    <xf numFmtId="0" fontId="2" fillId="0" borderId="188" xfId="0" applyFont="1" applyBorder="1" applyAlignment="1" applyProtection="1">
      <alignment horizontal="center" vertical="center"/>
      <protection locked="0"/>
    </xf>
    <xf numFmtId="0" fontId="2" fillId="0" borderId="160" xfId="0" applyFont="1" applyBorder="1" applyAlignment="1" applyProtection="1">
      <alignment horizontal="center" vertical="center"/>
      <protection locked="0"/>
    </xf>
    <xf numFmtId="0" fontId="2" fillId="0" borderId="83" xfId="0" applyFont="1" applyBorder="1" applyAlignment="1" applyProtection="1">
      <alignment horizontal="center" vertical="center"/>
      <protection locked="0"/>
    </xf>
    <xf numFmtId="0" fontId="2" fillId="0" borderId="84" xfId="0" applyFont="1" applyBorder="1" applyAlignment="1" applyProtection="1">
      <alignment horizontal="center" vertical="center"/>
      <protection locked="0"/>
    </xf>
    <xf numFmtId="0" fontId="2" fillId="0" borderId="2" xfId="0" applyFont="1" applyBorder="1" applyAlignment="1" applyProtection="1">
      <alignment horizontal="left" vertical="center"/>
      <protection locked="0"/>
    </xf>
    <xf numFmtId="0" fontId="2" fillId="5" borderId="59" xfId="0" applyFont="1" applyFill="1" applyBorder="1" applyAlignment="1" applyProtection="1">
      <alignment horizontal="center" vertical="center"/>
      <protection locked="0"/>
    </xf>
    <xf numFmtId="0" fontId="2" fillId="5" borderId="61" xfId="0" applyFont="1" applyFill="1" applyBorder="1" applyAlignment="1" applyProtection="1">
      <alignment horizontal="center" vertical="center"/>
      <protection locked="0"/>
    </xf>
    <xf numFmtId="0" fontId="2" fillId="5" borderId="70" xfId="0" applyFont="1" applyFill="1" applyBorder="1" applyAlignment="1" applyProtection="1">
      <alignment horizontal="center" vertical="center"/>
      <protection locked="0"/>
    </xf>
    <xf numFmtId="187" fontId="2" fillId="0" borderId="8" xfId="0" applyNumberFormat="1" applyFont="1" applyBorder="1" applyAlignment="1">
      <alignment horizontal="right" vertical="center"/>
    </xf>
    <xf numFmtId="0" fontId="2" fillId="0" borderId="8" xfId="0" applyFont="1" applyBorder="1" applyAlignment="1">
      <alignment horizontal="center" vertical="center"/>
    </xf>
    <xf numFmtId="0" fontId="2" fillId="0" borderId="14" xfId="0" applyFont="1" applyBorder="1" applyAlignment="1">
      <alignment horizontal="center" vertical="center"/>
    </xf>
    <xf numFmtId="0" fontId="2" fillId="0" borderId="3"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147" xfId="0" applyFont="1" applyBorder="1" applyAlignment="1" applyProtection="1">
      <alignment horizontal="center" vertical="center"/>
      <protection locked="0"/>
    </xf>
    <xf numFmtId="0" fontId="2" fillId="0" borderId="149" xfId="0" applyFont="1" applyBorder="1" applyAlignment="1" applyProtection="1">
      <alignment horizontal="center" vertical="center"/>
      <protection locked="0"/>
    </xf>
    <xf numFmtId="0" fontId="2" fillId="0" borderId="159" xfId="0" applyFont="1" applyBorder="1" applyAlignment="1" applyProtection="1">
      <alignment horizontal="center" vertical="center" wrapText="1"/>
      <protection locked="0"/>
    </xf>
    <xf numFmtId="0" fontId="2" fillId="0" borderId="150" xfId="0" applyFont="1" applyBorder="1" applyAlignment="1" applyProtection="1">
      <alignment horizontal="center" vertical="center"/>
      <protection locked="0"/>
    </xf>
    <xf numFmtId="0" fontId="2" fillId="0" borderId="159" xfId="0" applyFont="1" applyBorder="1" applyAlignment="1" applyProtection="1">
      <alignment horizontal="center" vertical="center" shrinkToFit="1"/>
      <protection locked="0"/>
    </xf>
    <xf numFmtId="0" fontId="2" fillId="0" borderId="150" xfId="0" applyFont="1" applyBorder="1" applyAlignment="1" applyProtection="1">
      <alignment horizontal="center" vertical="center" shrinkToFit="1"/>
      <protection locked="0"/>
    </xf>
    <xf numFmtId="192" fontId="2" fillId="5" borderId="81" xfId="0" applyNumberFormat="1" applyFont="1" applyFill="1" applyBorder="1" applyAlignment="1" applyProtection="1">
      <alignment vertical="center" shrinkToFit="1"/>
      <protection locked="0"/>
    </xf>
    <xf numFmtId="192" fontId="2" fillId="5" borderId="183" xfId="0" applyNumberFormat="1" applyFont="1" applyFill="1" applyBorder="1" applyAlignment="1" applyProtection="1">
      <alignment vertical="center" shrinkToFit="1"/>
      <protection locked="0"/>
    </xf>
    <xf numFmtId="192" fontId="2" fillId="5" borderId="82" xfId="0" applyNumberFormat="1" applyFont="1" applyFill="1" applyBorder="1" applyAlignment="1" applyProtection="1">
      <alignment vertical="center" shrinkToFit="1"/>
      <protection locked="0"/>
    </xf>
    <xf numFmtId="0" fontId="2" fillId="0" borderId="8" xfId="0" applyFont="1" applyBorder="1" applyAlignment="1">
      <alignment horizontal="center" vertical="center" shrinkToFit="1"/>
    </xf>
    <xf numFmtId="178" fontId="2" fillId="0" borderId="161" xfId="0" applyNumberFormat="1" applyFont="1" applyBorder="1" applyAlignment="1">
      <alignment horizontal="center" vertical="center" shrinkToFit="1"/>
    </xf>
    <xf numFmtId="177" fontId="2" fillId="4" borderId="96" xfId="0" applyNumberFormat="1" applyFont="1" applyFill="1" applyBorder="1" applyAlignment="1">
      <alignment vertical="center" shrinkToFit="1"/>
    </xf>
    <xf numFmtId="177" fontId="2" fillId="4" borderId="97" xfId="0" applyNumberFormat="1" applyFont="1" applyFill="1" applyBorder="1" applyAlignment="1">
      <alignment vertical="center" shrinkToFit="1"/>
    </xf>
    <xf numFmtId="177" fontId="2" fillId="4" borderId="98" xfId="0" applyNumberFormat="1" applyFont="1" applyFill="1" applyBorder="1" applyAlignment="1">
      <alignment vertical="center" shrinkToFit="1"/>
    </xf>
    <xf numFmtId="0" fontId="2" fillId="0" borderId="173" xfId="0" applyFont="1" applyBorder="1" applyAlignment="1" applyProtection="1">
      <alignment horizontal="center" vertical="center" wrapText="1" shrinkToFit="1"/>
      <protection locked="0"/>
    </xf>
    <xf numFmtId="0" fontId="2" fillId="0" borderId="178" xfId="0" applyFont="1" applyBorder="1" applyAlignment="1" applyProtection="1">
      <alignment horizontal="center" vertical="center" shrinkToFit="1"/>
      <protection locked="0"/>
    </xf>
    <xf numFmtId="0" fontId="2" fillId="0" borderId="176" xfId="0" applyFont="1" applyBorder="1" applyAlignment="1" applyProtection="1">
      <alignment horizontal="center" vertical="center" shrinkToFit="1"/>
      <protection locked="0"/>
    </xf>
    <xf numFmtId="0" fontId="2" fillId="0" borderId="11" xfId="0" applyFont="1" applyBorder="1" applyAlignment="1" applyProtection="1">
      <alignment horizontal="center" vertical="center" shrinkToFit="1"/>
      <protection locked="0"/>
    </xf>
    <xf numFmtId="0" fontId="2" fillId="0" borderId="12" xfId="0" applyFont="1" applyBorder="1" applyAlignment="1" applyProtection="1">
      <alignment horizontal="center" vertical="center" shrinkToFit="1"/>
      <protection locked="0"/>
    </xf>
    <xf numFmtId="0" fontId="2" fillId="0" borderId="4" xfId="0" applyFont="1" applyBorder="1" applyAlignment="1" applyProtection="1">
      <alignment horizontal="center" vertical="center" shrinkToFit="1"/>
      <protection locked="0"/>
    </xf>
    <xf numFmtId="0" fontId="2" fillId="0" borderId="173" xfId="0" applyFont="1" applyBorder="1" applyAlignment="1" applyProtection="1">
      <alignment horizontal="center" vertical="center" shrinkToFit="1"/>
      <protection locked="0"/>
    </xf>
    <xf numFmtId="189" fontId="15" fillId="4" borderId="11" xfId="0" applyNumberFormat="1" applyFont="1" applyFill="1" applyBorder="1" applyAlignment="1">
      <alignment horizontal="right" vertical="center" shrinkToFit="1"/>
    </xf>
    <xf numFmtId="189" fontId="15" fillId="4" borderId="12" xfId="0" applyNumberFormat="1" applyFont="1" applyFill="1" applyBorder="1" applyAlignment="1">
      <alignment horizontal="right" vertical="center" shrinkToFit="1"/>
    </xf>
    <xf numFmtId="189" fontId="15" fillId="4" borderId="4" xfId="0" applyNumberFormat="1" applyFont="1" applyFill="1" applyBorder="1" applyAlignment="1">
      <alignment horizontal="right" vertical="center" shrinkToFit="1"/>
    </xf>
    <xf numFmtId="3" fontId="2" fillId="5" borderId="1" xfId="0" applyNumberFormat="1" applyFont="1" applyFill="1" applyBorder="1" applyAlignment="1">
      <alignment horizontal="center" vertical="center"/>
    </xf>
    <xf numFmtId="0" fontId="2" fillId="0" borderId="0" xfId="0" applyFont="1" applyAlignment="1">
      <alignment horizontal="center" vertical="center"/>
    </xf>
    <xf numFmtId="3" fontId="2" fillId="4" borderId="0" xfId="0" applyNumberFormat="1" applyFont="1" applyFill="1" applyAlignment="1">
      <alignment horizontal="center" vertical="center"/>
    </xf>
    <xf numFmtId="192" fontId="2" fillId="5" borderId="79" xfId="0" applyNumberFormat="1" applyFont="1" applyFill="1" applyBorder="1" applyAlignment="1" applyProtection="1">
      <alignment vertical="center" shrinkToFit="1"/>
      <protection locked="0"/>
    </xf>
    <xf numFmtId="192" fontId="2" fillId="5" borderId="159" xfId="0" applyNumberFormat="1" applyFont="1" applyFill="1" applyBorder="1" applyAlignment="1" applyProtection="1">
      <alignment vertical="center" shrinkToFit="1"/>
      <protection locked="0"/>
    </xf>
    <xf numFmtId="192" fontId="2" fillId="5" borderId="80" xfId="0" applyNumberFormat="1" applyFont="1" applyFill="1" applyBorder="1" applyAlignment="1" applyProtection="1">
      <alignment vertical="center" shrinkToFit="1"/>
      <protection locked="0"/>
    </xf>
    <xf numFmtId="178" fontId="2" fillId="0" borderId="159" xfId="0" applyNumberFormat="1" applyFont="1" applyBorder="1" applyAlignment="1">
      <alignment horizontal="center" vertical="center" shrinkToFit="1"/>
    </xf>
    <xf numFmtId="177" fontId="2" fillId="4" borderId="150" xfId="0" applyNumberFormat="1" applyFont="1" applyFill="1" applyBorder="1" applyAlignment="1">
      <alignment vertical="center" shrinkToFit="1"/>
    </xf>
    <xf numFmtId="177" fontId="2" fillId="4" borderId="147" xfId="0" applyNumberFormat="1" applyFont="1" applyFill="1" applyBorder="1" applyAlignment="1">
      <alignment vertical="center" shrinkToFit="1"/>
    </xf>
    <xf numFmtId="177" fontId="2" fillId="4" borderId="149" xfId="0" applyNumberFormat="1" applyFont="1" applyFill="1" applyBorder="1" applyAlignment="1">
      <alignment vertical="center" shrinkToFit="1"/>
    </xf>
    <xf numFmtId="178" fontId="2" fillId="6" borderId="159" xfId="0" applyNumberFormat="1" applyFont="1" applyFill="1" applyBorder="1" applyAlignment="1">
      <alignment horizontal="center" vertical="center" shrinkToFit="1"/>
    </xf>
    <xf numFmtId="191" fontId="2" fillId="0" borderId="159" xfId="0" applyNumberFormat="1" applyFont="1" applyBorder="1" applyAlignment="1">
      <alignment horizontal="center" vertical="center" shrinkToFit="1"/>
    </xf>
    <xf numFmtId="192" fontId="2" fillId="5" borderId="76" xfId="0" applyNumberFormat="1" applyFont="1" applyFill="1" applyBorder="1" applyAlignment="1" applyProtection="1">
      <alignment vertical="center" shrinkToFit="1"/>
      <protection locked="0"/>
    </xf>
    <xf numFmtId="192" fontId="2" fillId="5" borderId="77" xfId="0" applyNumberFormat="1" applyFont="1" applyFill="1" applyBorder="1" applyAlignment="1" applyProtection="1">
      <alignment vertical="center" shrinkToFit="1"/>
      <protection locked="0"/>
    </xf>
    <xf numFmtId="192" fontId="2" fillId="5" borderId="78" xfId="0" applyNumberFormat="1" applyFont="1" applyFill="1" applyBorder="1" applyAlignment="1" applyProtection="1">
      <alignment vertical="center" shrinkToFit="1"/>
      <protection locked="0"/>
    </xf>
    <xf numFmtId="178" fontId="2" fillId="4" borderId="159" xfId="0" applyNumberFormat="1" applyFont="1" applyFill="1" applyBorder="1" applyAlignment="1">
      <alignment horizontal="center" vertical="center" shrinkToFit="1"/>
    </xf>
    <xf numFmtId="0" fontId="2" fillId="4" borderId="159" xfId="0" applyFont="1" applyFill="1" applyBorder="1" applyAlignment="1">
      <alignment horizontal="center" vertical="center" shrinkToFit="1"/>
    </xf>
    <xf numFmtId="0" fontId="9" fillId="0" borderId="159"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9" fillId="0" borderId="1" xfId="0" applyFont="1" applyBorder="1" applyAlignment="1">
      <alignment horizontal="center" vertical="center"/>
    </xf>
    <xf numFmtId="0" fontId="0" fillId="0" borderId="160" xfId="0" applyBorder="1" applyAlignment="1" applyProtection="1">
      <alignment horizontal="center" vertical="center" shrinkToFit="1"/>
      <protection locked="0"/>
    </xf>
    <xf numFmtId="0" fontId="0" fillId="0" borderId="83" xfId="0" applyBorder="1" applyAlignment="1" applyProtection="1">
      <alignment horizontal="center" vertical="center" shrinkToFit="1"/>
      <protection locked="0"/>
    </xf>
    <xf numFmtId="0" fontId="0" fillId="0" borderId="84" xfId="0" applyBorder="1" applyAlignment="1" applyProtection="1">
      <alignment horizontal="center" vertical="center" shrinkToFit="1"/>
      <protection locked="0"/>
    </xf>
    <xf numFmtId="0" fontId="2" fillId="0" borderId="160" xfId="0" applyFont="1" applyBorder="1" applyAlignment="1" applyProtection="1">
      <alignment horizontal="center" vertical="center" shrinkToFit="1"/>
      <protection locked="0"/>
    </xf>
    <xf numFmtId="0" fontId="2" fillId="0" borderId="83" xfId="0" applyFont="1" applyBorder="1" applyAlignment="1" applyProtection="1">
      <alignment horizontal="center" vertical="center" shrinkToFit="1"/>
      <protection locked="0"/>
    </xf>
    <xf numFmtId="0" fontId="2" fillId="0" borderId="84" xfId="0" applyFont="1" applyBorder="1" applyAlignment="1" applyProtection="1">
      <alignment horizontal="center" vertical="center" shrinkToFit="1"/>
      <protection locked="0"/>
    </xf>
    <xf numFmtId="0" fontId="2" fillId="0" borderId="3" xfId="0" applyFont="1" applyBorder="1" applyAlignment="1" applyProtection="1">
      <alignment horizontal="center" vertical="center" shrinkToFit="1"/>
      <protection locked="0"/>
    </xf>
    <xf numFmtId="0" fontId="2" fillId="0" borderId="1" xfId="0" applyFont="1" applyBorder="1" applyAlignment="1" applyProtection="1">
      <alignment horizontal="center" vertical="center" shrinkToFit="1"/>
      <protection locked="0"/>
    </xf>
    <xf numFmtId="0" fontId="2" fillId="0" borderId="6" xfId="0" applyFont="1" applyBorder="1" applyAlignment="1" applyProtection="1">
      <alignment horizontal="center" vertical="center" shrinkToFit="1"/>
      <protection locked="0"/>
    </xf>
    <xf numFmtId="0" fontId="6" fillId="0" borderId="150" xfId="4" applyFont="1" applyBorder="1" applyAlignment="1" applyProtection="1">
      <alignment horizontal="center" vertical="center" shrinkToFit="1"/>
      <protection locked="0"/>
    </xf>
    <xf numFmtId="0" fontId="6" fillId="0" borderId="147" xfId="4" applyFont="1" applyBorder="1" applyAlignment="1" applyProtection="1">
      <alignment horizontal="center" vertical="center" shrinkToFit="1"/>
      <protection locked="0"/>
    </xf>
    <xf numFmtId="0" fontId="6" fillId="0" borderId="149" xfId="4" applyFont="1" applyBorder="1" applyAlignment="1" applyProtection="1">
      <alignment horizontal="center" vertical="center" shrinkToFit="1"/>
      <protection locked="0"/>
    </xf>
    <xf numFmtId="0" fontId="11" fillId="0" borderId="3" xfId="4" applyFont="1" applyBorder="1" applyAlignment="1" applyProtection="1">
      <alignment horizontal="center" vertical="center" wrapText="1"/>
      <protection locked="0"/>
    </xf>
    <xf numFmtId="0" fontId="11" fillId="0" borderId="6" xfId="4" applyFont="1" applyBorder="1" applyAlignment="1" applyProtection="1">
      <alignment horizontal="center" vertical="center"/>
      <protection locked="0"/>
    </xf>
    <xf numFmtId="0" fontId="6" fillId="0" borderId="150" xfId="4" applyFont="1" applyBorder="1" applyAlignment="1">
      <alignment horizontal="center" vertical="center"/>
    </xf>
    <xf numFmtId="0" fontId="6" fillId="0" borderId="149" xfId="4" applyFont="1" applyBorder="1" applyAlignment="1">
      <alignment horizontal="center" vertical="center"/>
    </xf>
    <xf numFmtId="0" fontId="6" fillId="0" borderId="150" xfId="4" applyFont="1" applyBorder="1" applyAlignment="1">
      <alignment horizontal="center" vertical="center" shrinkToFit="1"/>
    </xf>
    <xf numFmtId="0" fontId="6" fillId="0" borderId="147" xfId="4" applyFont="1" applyBorder="1" applyAlignment="1">
      <alignment horizontal="center" vertical="center" shrinkToFit="1"/>
    </xf>
    <xf numFmtId="0" fontId="6" fillId="0" borderId="149" xfId="4" applyFont="1" applyBorder="1" applyAlignment="1">
      <alignment horizontal="center" vertical="center" shrinkToFit="1"/>
    </xf>
    <xf numFmtId="0" fontId="7" fillId="0" borderId="160" xfId="4" applyFont="1" applyBorder="1" applyAlignment="1">
      <alignment horizontal="center" vertical="center"/>
    </xf>
    <xf numFmtId="0" fontId="7" fillId="0" borderId="161" xfId="4" applyFont="1" applyBorder="1" applyAlignment="1" applyProtection="1">
      <alignment vertical="top"/>
      <protection locked="0"/>
    </xf>
    <xf numFmtId="0" fontId="7" fillId="0" borderId="2" xfId="4" applyFont="1" applyBorder="1" applyAlignment="1" applyProtection="1">
      <alignment vertical="top"/>
      <protection locked="0"/>
    </xf>
    <xf numFmtId="0" fontId="7" fillId="0" borderId="161" xfId="4" applyFont="1" applyBorder="1" applyAlignment="1" applyProtection="1">
      <alignment vertical="top" shrinkToFit="1"/>
      <protection locked="0"/>
    </xf>
    <xf numFmtId="0" fontId="7" fillId="0" borderId="2" xfId="4" applyFont="1" applyBorder="1" applyAlignment="1" applyProtection="1">
      <alignment vertical="top" shrinkToFit="1"/>
      <protection locked="0"/>
    </xf>
    <xf numFmtId="0" fontId="7" fillId="0" borderId="160" xfId="4" applyFont="1" applyBorder="1" applyAlignment="1" applyProtection="1">
      <alignment horizontal="left" vertical="center"/>
      <protection locked="0"/>
    </xf>
    <xf numFmtId="0" fontId="7" fillId="0" borderId="3" xfId="4" applyFont="1" applyBorder="1" applyAlignment="1" applyProtection="1">
      <alignment horizontal="left" vertical="center"/>
      <protection locked="0"/>
    </xf>
    <xf numFmtId="0" fontId="7" fillId="0" borderId="119" xfId="4" applyFont="1" applyBorder="1" applyAlignment="1" applyProtection="1">
      <alignment horizontal="left" vertical="center" shrinkToFit="1"/>
      <protection locked="0"/>
    </xf>
    <xf numFmtId="0" fontId="4" fillId="0" borderId="0" xfId="4" applyFont="1" applyAlignment="1">
      <alignment horizontal="center" vertical="center"/>
    </xf>
    <xf numFmtId="180" fontId="4" fillId="0" borderId="119" xfId="1" applyNumberFormat="1" applyFont="1" applyBorder="1" applyAlignment="1" applyProtection="1">
      <alignment vertical="center"/>
    </xf>
    <xf numFmtId="180" fontId="4" fillId="0" borderId="119" xfId="0" applyNumberFormat="1" applyFont="1" applyBorder="1" applyAlignment="1">
      <alignment vertical="center"/>
    </xf>
    <xf numFmtId="180" fontId="4" fillId="0" borderId="119" xfId="1" applyNumberFormat="1" applyFont="1" applyBorder="1" applyAlignment="1">
      <alignment vertical="center"/>
    </xf>
  </cellXfs>
  <cellStyles count="28">
    <cellStyle name="桁区切り" xfId="1" builtinId="6"/>
    <cellStyle name="桁区切り 2" xfId="2" xr:uid="{00000000-0005-0000-0000-000001000000}"/>
    <cellStyle name="通貨 2" xfId="3" xr:uid="{00000000-0005-0000-0000-000002000000}"/>
    <cellStyle name="通貨 2 2" xfId="10" xr:uid="{00000000-0005-0000-0000-000003000000}"/>
    <cellStyle name="通貨 2 2 2" xfId="13" xr:uid="{00000000-0005-0000-0000-000004000000}"/>
    <cellStyle name="通貨 2 2 2 2" xfId="17" xr:uid="{00000000-0005-0000-0000-000005000000}"/>
    <cellStyle name="通貨 2 2 2 2 2" xfId="27" xr:uid="{F9FE7552-ACDA-46CC-920F-CDEEDCAC3402}"/>
    <cellStyle name="通貨 2 2 2 3" xfId="23" xr:uid="{F21B210E-8CB5-4DD8-A96A-549C56E0C927}"/>
    <cellStyle name="通貨 2 2 3" xfId="15" xr:uid="{00000000-0005-0000-0000-000006000000}"/>
    <cellStyle name="通貨 2 2 3 2" xfId="25" xr:uid="{2115B4A6-123D-45D2-83CC-1EC8D1C3F5A8}"/>
    <cellStyle name="通貨 2 2 4" xfId="21" xr:uid="{9CAEEF6D-26E3-40E6-A42A-C734876C5C33}"/>
    <cellStyle name="通貨 2 3" xfId="12" xr:uid="{00000000-0005-0000-0000-000007000000}"/>
    <cellStyle name="通貨 2 3 2" xfId="16" xr:uid="{00000000-0005-0000-0000-000008000000}"/>
    <cellStyle name="通貨 2 3 2 2" xfId="26" xr:uid="{6722CCAC-EEAC-4D22-9852-360311061F33}"/>
    <cellStyle name="通貨 2 3 3" xfId="22" xr:uid="{7CF6749B-5038-493D-A7E9-D78A5FEFD334}"/>
    <cellStyle name="通貨 2 4" xfId="14" xr:uid="{00000000-0005-0000-0000-000009000000}"/>
    <cellStyle name="通貨 2 4 2" xfId="24" xr:uid="{371DA028-672C-4C5C-BB96-C86BBACF4177}"/>
    <cellStyle name="通貨 2 5" xfId="20" xr:uid="{8BFD59E4-8A5D-4C0D-BF79-43D90210BA68}"/>
    <cellStyle name="標準" xfId="0" builtinId="0"/>
    <cellStyle name="標準 2" xfId="4" xr:uid="{00000000-0005-0000-0000-00000B000000}"/>
    <cellStyle name="標準 2 2" xfId="5" xr:uid="{00000000-0005-0000-0000-00000C000000}"/>
    <cellStyle name="標準 2 3" xfId="6" xr:uid="{00000000-0005-0000-0000-00000D000000}"/>
    <cellStyle name="標準 2 4" xfId="7" xr:uid="{00000000-0005-0000-0000-00000E000000}"/>
    <cellStyle name="標準 3" xfId="11" xr:uid="{00000000-0005-0000-0000-00000F000000}"/>
    <cellStyle name="標準_【すだれ：林・林水】理論償還率表H19算定用" xfId="19" xr:uid="{94ED8AB7-34FC-413C-978B-4088A26A6F28}"/>
    <cellStyle name="標準_17調査表050331（冊子版）" xfId="18" xr:uid="{5C7B98F7-5F86-4688-A2F8-0A17ABB2951E}"/>
    <cellStyle name="標準_190711正誤（地下鉄）　⑲地域振興費（県分）★算出資料★（事業費補正）" xfId="8" xr:uid="{00000000-0005-0000-0000-000010000000}"/>
    <cellStyle name="標準_H20算定用　算出資料（その他の土木費・市分）仮エクセル化しました" xfId="9" xr:uid="{00000000-0005-0000-0000-000011000000}"/>
  </cellStyles>
  <dxfs count="0"/>
  <tableStyles count="0" defaultTableStyle="TableStyleMedium9" defaultPivotStyle="PivotStyleLight16"/>
  <colors>
    <mruColors>
      <color rgb="FFCC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101601</xdr:rowOff>
    </xdr:from>
    <xdr:to>
      <xdr:col>40</xdr:col>
      <xdr:colOff>215900</xdr:colOff>
      <xdr:row>10</xdr:row>
      <xdr:rowOff>209550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8275" y="1273176"/>
          <a:ext cx="5762625" cy="1003299"/>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a:t>
          </a:r>
          <a:endParaRPr kumimoji="1" lang="en-US" altLang="ja-JP" sz="1100"/>
        </a:p>
        <a:p>
          <a:r>
            <a:rPr kumimoji="1" lang="ja-JP" altLang="en-US" sz="1100"/>
            <a:t>　</a:t>
          </a:r>
          <a:r>
            <a:rPr lang="ja-JP" altLang="ja-JP" sz="1100">
              <a:solidFill>
                <a:schemeClr val="dk1"/>
              </a:solidFill>
              <a:effectLst/>
              <a:latin typeface="+mn-lt"/>
              <a:ea typeface="+mn-ea"/>
              <a:cs typeface="+mn-cs"/>
            </a:rPr>
            <a:t>政令市移行前（市場公募債を発行した年度以前）の年度に係る同意等額については、「</a:t>
          </a:r>
          <a:r>
            <a:rPr lang="en-US" altLang="ja-JP" sz="1100">
              <a:solidFill>
                <a:schemeClr val="dk1"/>
              </a:solidFill>
              <a:effectLst/>
              <a:latin typeface="+mn-lt"/>
              <a:ea typeface="+mn-ea"/>
              <a:cs typeface="+mn-cs"/>
            </a:rPr>
            <a:t>②</a:t>
          </a:r>
          <a:r>
            <a:rPr lang="ja-JP" altLang="ja-JP" sz="1100">
              <a:solidFill>
                <a:schemeClr val="dk1"/>
              </a:solidFill>
              <a:effectLst/>
              <a:latin typeface="+mn-lt"/>
              <a:ea typeface="+mn-ea"/>
              <a:cs typeface="+mn-cs"/>
            </a:rPr>
            <a:t>その他の市町村」に転記されるべきものですが、各政令市の移行時期を補足することができないため、政令市においてはすべて「①市場公募都市」を選択したうえで、政令市移行前については、直接入力により修正をしてください。</a:t>
          </a: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endParaRPr kumimoji="1" lang="ja-JP" altLang="en-US" sz="1100"/>
        </a:p>
      </xdr:txBody>
    </xdr:sp>
    <xdr:clientData/>
  </xdr:twoCellAnchor>
  <xdr:twoCellAnchor>
    <xdr:from>
      <xdr:col>4</xdr:col>
      <xdr:colOff>38100</xdr:colOff>
      <xdr:row>19</xdr:row>
      <xdr:rowOff>63073</xdr:rowOff>
    </xdr:from>
    <xdr:to>
      <xdr:col>31</xdr:col>
      <xdr:colOff>28575</xdr:colOff>
      <xdr:row>20</xdr:row>
      <xdr:rowOff>161921</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9600" y="3847673"/>
          <a:ext cx="3844925" cy="260773"/>
          <a:chOff x="421782" y="3921272"/>
          <a:chExt cx="4352925" cy="295275"/>
        </a:xfrm>
      </xdr:grpSpPr>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21782" y="3921272"/>
            <a:ext cx="4352925" cy="295275"/>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直接入力</a:t>
            </a:r>
            <a:r>
              <a:rPr lang="ja-JP" altLang="en-US" sz="1100">
                <a:solidFill>
                  <a:schemeClr val="dk1"/>
                </a:solidFill>
                <a:effectLst/>
                <a:latin typeface="+mn-lt"/>
                <a:ea typeface="+mn-ea"/>
                <a:cs typeface="+mn-cs"/>
              </a:rPr>
              <a:t>する必要がある項目</a:t>
            </a:r>
            <a:r>
              <a:rPr lang="ja-JP" altLang="ja-JP" sz="1100">
                <a:solidFill>
                  <a:schemeClr val="dk1"/>
                </a:solidFill>
                <a:effectLst/>
                <a:latin typeface="+mn-lt"/>
                <a:ea typeface="+mn-ea"/>
                <a:cs typeface="+mn-cs"/>
              </a:rPr>
              <a:t>は、赤い太枠セル</a:t>
            </a:r>
            <a:r>
              <a:rPr lang="ja-JP" altLang="en-US" sz="1100">
                <a:solidFill>
                  <a:schemeClr val="dk1"/>
                </a:solidFill>
                <a:effectLst/>
                <a:latin typeface="+mn-lt"/>
                <a:ea typeface="+mn-ea"/>
                <a:cs typeface="+mn-cs"/>
              </a:rPr>
              <a:t>部分　</a:t>
            </a:r>
            <a:r>
              <a:rPr lang="ja-JP" altLang="ja-JP" sz="1100">
                <a:solidFill>
                  <a:schemeClr val="dk1"/>
                </a:solidFill>
                <a:effectLst/>
                <a:latin typeface="+mn-lt"/>
                <a:ea typeface="+mn-ea"/>
                <a:cs typeface="+mn-cs"/>
              </a:rPr>
              <a:t>　　　　です。</a:t>
            </a:r>
          </a:p>
        </xdr:txBody>
      </xdr:sp>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2985783" y="3994549"/>
            <a:ext cx="947725" cy="16162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0</xdr:col>
      <xdr:colOff>9526</xdr:colOff>
      <xdr:row>27</xdr:row>
      <xdr:rowOff>12700</xdr:rowOff>
    </xdr:from>
    <xdr:to>
      <xdr:col>40</xdr:col>
      <xdr:colOff>368300</xdr:colOff>
      <xdr:row>31</xdr:row>
      <xdr:rowOff>38101</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9526" y="5124450"/>
          <a:ext cx="5946774" cy="685801"/>
        </a:xfrm>
        <a:prstGeom prst="roundRect">
          <a:avLst/>
        </a:prstGeom>
        <a:solidFill>
          <a:schemeClr val="accent6">
            <a:lumMod val="20000"/>
            <a:lumOff val="80000"/>
          </a:schemeClr>
        </a:solidFill>
        <a:ln w="19050"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作業終了後、正しい箇所に数値が入力されているかどうか、必ずご確認をお願いいたします。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1D00-000002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1D00-000003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1D00-000004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1D00-000005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1D00-000006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1D00-000007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1D00-000008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1D00-000009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1D00-00000A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1" name="大かっこ 10">
          <a:extLst>
            <a:ext uri="{FF2B5EF4-FFF2-40B4-BE49-F238E27FC236}">
              <a16:creationId xmlns:a16="http://schemas.microsoft.com/office/drawing/2014/main" id="{00000000-0008-0000-1D00-00000B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2" name="下矢印 3">
          <a:extLst>
            <a:ext uri="{FF2B5EF4-FFF2-40B4-BE49-F238E27FC236}">
              <a16:creationId xmlns:a16="http://schemas.microsoft.com/office/drawing/2014/main" id="{00000000-0008-0000-1D00-00000C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3" name="左大かっこ 4">
          <a:extLst>
            <a:ext uri="{FF2B5EF4-FFF2-40B4-BE49-F238E27FC236}">
              <a16:creationId xmlns:a16="http://schemas.microsoft.com/office/drawing/2014/main" id="{00000000-0008-0000-1D00-00000D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4" name="大かっこ 13">
          <a:extLst>
            <a:ext uri="{FF2B5EF4-FFF2-40B4-BE49-F238E27FC236}">
              <a16:creationId xmlns:a16="http://schemas.microsoft.com/office/drawing/2014/main" id="{00000000-0008-0000-1D00-00000E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5" name="下矢印 3">
          <a:extLst>
            <a:ext uri="{FF2B5EF4-FFF2-40B4-BE49-F238E27FC236}">
              <a16:creationId xmlns:a16="http://schemas.microsoft.com/office/drawing/2014/main" id="{00000000-0008-0000-1D00-00000F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6" name="左大かっこ 4">
          <a:extLst>
            <a:ext uri="{FF2B5EF4-FFF2-40B4-BE49-F238E27FC236}">
              <a16:creationId xmlns:a16="http://schemas.microsoft.com/office/drawing/2014/main" id="{00000000-0008-0000-1D00-000010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7" name="大かっこ 16">
          <a:extLst>
            <a:ext uri="{FF2B5EF4-FFF2-40B4-BE49-F238E27FC236}">
              <a16:creationId xmlns:a16="http://schemas.microsoft.com/office/drawing/2014/main" id="{00000000-0008-0000-1D00-000011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8" name="下矢印 3">
          <a:extLst>
            <a:ext uri="{FF2B5EF4-FFF2-40B4-BE49-F238E27FC236}">
              <a16:creationId xmlns:a16="http://schemas.microsoft.com/office/drawing/2014/main" id="{00000000-0008-0000-1D00-000012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9" name="左大かっこ 4">
          <a:extLst>
            <a:ext uri="{FF2B5EF4-FFF2-40B4-BE49-F238E27FC236}">
              <a16:creationId xmlns:a16="http://schemas.microsoft.com/office/drawing/2014/main" id="{00000000-0008-0000-1D00-000013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23</xdr:row>
      <xdr:rowOff>171450</xdr:rowOff>
    </xdr:from>
    <xdr:to>
      <xdr:col>17</xdr:col>
      <xdr:colOff>9525</xdr:colOff>
      <xdr:row>24</xdr:row>
      <xdr:rowOff>123825</xdr:rowOff>
    </xdr:to>
    <xdr:sp macro="" textlink="">
      <xdr:nvSpPr>
        <xdr:cNvPr id="3" name="右大かっこ 2">
          <a:extLst>
            <a:ext uri="{FF2B5EF4-FFF2-40B4-BE49-F238E27FC236}">
              <a16:creationId xmlns:a16="http://schemas.microsoft.com/office/drawing/2014/main" id="{00000000-0008-0000-2000-000003000000}"/>
            </a:ext>
          </a:extLst>
        </xdr:cNvPr>
        <xdr:cNvSpPr>
          <a:spLocks/>
        </xdr:cNvSpPr>
      </xdr:nvSpPr>
      <xdr:spPr bwMode="auto">
        <a:xfrm rot="5400000">
          <a:off x="1538287" y="3069908"/>
          <a:ext cx="127635" cy="2514600"/>
        </a:xfrm>
        <a:prstGeom prst="rightBracket">
          <a:avLst>
            <a:gd name="adj" fmla="val 641"/>
          </a:avLst>
        </a:prstGeom>
        <a:solidFill>
          <a:srgbClr val="FFFFFF"/>
        </a:solidFill>
        <a:ln w="9525" algn="ctr">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38100</xdr:colOff>
      <xdr:row>1</xdr:row>
      <xdr:rowOff>74507</xdr:rowOff>
    </xdr:from>
    <xdr:to>
      <xdr:col>8</xdr:col>
      <xdr:colOff>106680</xdr:colOff>
      <xdr:row>2</xdr:row>
      <xdr:rowOff>74507</xdr:rowOff>
    </xdr:to>
    <xdr:sp macro="" textlink="">
      <xdr:nvSpPr>
        <xdr:cNvPr id="4" name="右矢印 3">
          <a:extLst>
            <a:ext uri="{FF2B5EF4-FFF2-40B4-BE49-F238E27FC236}">
              <a16:creationId xmlns:a16="http://schemas.microsoft.com/office/drawing/2014/main" id="{00000000-0008-0000-0100-000004000000}"/>
            </a:ext>
          </a:extLst>
        </xdr:cNvPr>
        <xdr:cNvSpPr/>
      </xdr:nvSpPr>
      <xdr:spPr bwMode="auto">
        <a:xfrm rot="10800000">
          <a:off x="14297378" y="476674"/>
          <a:ext cx="1317413" cy="289277"/>
        </a:xfrm>
        <a:prstGeom prst="righ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91440</xdr:colOff>
      <xdr:row>0</xdr:row>
      <xdr:rowOff>85725</xdr:rowOff>
    </xdr:from>
    <xdr:to>
      <xdr:col>10</xdr:col>
      <xdr:colOff>40016</xdr:colOff>
      <xdr:row>1</xdr:row>
      <xdr:rowOff>142875</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6200" y="85725"/>
          <a:ext cx="4352925" cy="2952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nchorCtr="1"/>
        <a:lstStyle/>
        <a:p>
          <a:r>
            <a:rPr kumimoji="1" lang="ja-JP" altLang="en-US" sz="1100"/>
            <a:t>４⑩表　基準財政需要額算入見込額・総括表（市町村分）</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0300-000002000000}"/>
            </a:ext>
          </a:extLst>
        </xdr:cNvPr>
        <xdr:cNvSpPr>
          <a:spLocks noChangeArrowheads="1"/>
        </xdr:cNvSpPr>
      </xdr:nvSpPr>
      <xdr:spPr bwMode="auto">
        <a:xfrm>
          <a:off x="15497175" y="3855720"/>
          <a:ext cx="75209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0300-000003000000}"/>
            </a:ext>
          </a:extLst>
        </xdr:cNvPr>
        <xdr:cNvSpPr>
          <a:spLocks noChangeArrowheads="1"/>
        </xdr:cNvSpPr>
      </xdr:nvSpPr>
      <xdr:spPr bwMode="auto">
        <a:xfrm>
          <a:off x="10654665" y="3328035"/>
          <a:ext cx="173736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0300-000004000000}"/>
            </a:ext>
          </a:extLst>
        </xdr:cNvPr>
        <xdr:cNvSpPr>
          <a:spLocks/>
        </xdr:cNvSpPr>
      </xdr:nvSpPr>
      <xdr:spPr bwMode="auto">
        <a:xfrm rot="-5400000">
          <a:off x="3734752" y="681038"/>
          <a:ext cx="108585" cy="510921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0300-000005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0300-000006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0300-000007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0300-000008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0300-000009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0300-00000A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1524000</xdr:colOff>
      <xdr:row>23</xdr:row>
      <xdr:rowOff>152400</xdr:rowOff>
    </xdr:from>
    <xdr:to>
      <xdr:col>5</xdr:col>
      <xdr:colOff>1822706</xdr:colOff>
      <xdr:row>26</xdr:row>
      <xdr:rowOff>11364</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703320" y="4008120"/>
          <a:ext cx="152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23</xdr:row>
      <xdr:rowOff>152400</xdr:rowOff>
    </xdr:from>
    <xdr:to>
      <xdr:col>5</xdr:col>
      <xdr:colOff>1822706</xdr:colOff>
      <xdr:row>26</xdr:row>
      <xdr:rowOff>11364</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5234940" y="4389120"/>
          <a:ext cx="13106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2087880</xdr:colOff>
      <xdr:row>0</xdr:row>
      <xdr:rowOff>200025</xdr:rowOff>
    </xdr:from>
    <xdr:to>
      <xdr:col>5</xdr:col>
      <xdr:colOff>125160</xdr:colOff>
      <xdr:row>2</xdr:row>
      <xdr:rowOff>76200</xdr:rowOff>
    </xdr:to>
    <xdr:sp macro="" textlink="">
      <xdr:nvSpPr>
        <xdr:cNvPr id="2" name="テキスト ボックス 1">
          <a:extLst>
            <a:ext uri="{FF2B5EF4-FFF2-40B4-BE49-F238E27FC236}">
              <a16:creationId xmlns:a16="http://schemas.microsoft.com/office/drawing/2014/main" id="{00000000-0008-0000-1300-000002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5" name="テキスト ボックス 4">
          <a:extLst>
            <a:ext uri="{FF2B5EF4-FFF2-40B4-BE49-F238E27FC236}">
              <a16:creationId xmlns:a16="http://schemas.microsoft.com/office/drawing/2014/main" id="{00000000-0008-0000-1300-000005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6" name="テキスト ボックス 5">
          <a:extLst>
            <a:ext uri="{FF2B5EF4-FFF2-40B4-BE49-F238E27FC236}">
              <a16:creationId xmlns:a16="http://schemas.microsoft.com/office/drawing/2014/main" id="{CC5BFF70-22B1-4E0E-93D6-62A5CBAEED27}"/>
            </a:ext>
          </a:extLst>
        </xdr:cNvPr>
        <xdr:cNvSpPr txBox="1">
          <a:spLocks noChangeArrowheads="1"/>
        </xdr:cNvSpPr>
      </xdr:nvSpPr>
      <xdr:spPr bwMode="auto">
        <a:xfrm>
          <a:off x="3818255" y="196850"/>
          <a:ext cx="647130"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7" name="テキスト ボックス 6">
          <a:extLst>
            <a:ext uri="{FF2B5EF4-FFF2-40B4-BE49-F238E27FC236}">
              <a16:creationId xmlns:a16="http://schemas.microsoft.com/office/drawing/2014/main" id="{C0DA878F-C137-4BF1-83D7-C8137A3790A6}"/>
            </a:ext>
          </a:extLst>
        </xdr:cNvPr>
        <xdr:cNvSpPr txBox="1">
          <a:spLocks noChangeArrowheads="1"/>
        </xdr:cNvSpPr>
      </xdr:nvSpPr>
      <xdr:spPr bwMode="auto">
        <a:xfrm>
          <a:off x="3819525" y="196850"/>
          <a:ext cx="657225"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8" name="テキスト ボックス 7">
          <a:extLst>
            <a:ext uri="{FF2B5EF4-FFF2-40B4-BE49-F238E27FC236}">
              <a16:creationId xmlns:a16="http://schemas.microsoft.com/office/drawing/2014/main" id="{6556A284-F745-4F1F-B951-AA76DA98281B}"/>
            </a:ext>
          </a:extLst>
        </xdr:cNvPr>
        <xdr:cNvSpPr txBox="1">
          <a:spLocks noChangeArrowheads="1"/>
        </xdr:cNvSpPr>
      </xdr:nvSpPr>
      <xdr:spPr bwMode="auto">
        <a:xfrm>
          <a:off x="3818255" y="196850"/>
          <a:ext cx="647130"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9" name="テキスト ボックス 8">
          <a:extLst>
            <a:ext uri="{FF2B5EF4-FFF2-40B4-BE49-F238E27FC236}">
              <a16:creationId xmlns:a16="http://schemas.microsoft.com/office/drawing/2014/main" id="{47E0F903-30ED-4A52-8E53-8BC37FADBD19}"/>
            </a:ext>
          </a:extLst>
        </xdr:cNvPr>
        <xdr:cNvSpPr txBox="1">
          <a:spLocks noChangeArrowheads="1"/>
        </xdr:cNvSpPr>
      </xdr:nvSpPr>
      <xdr:spPr bwMode="auto">
        <a:xfrm>
          <a:off x="3819525" y="196850"/>
          <a:ext cx="657225"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371475</xdr:colOff>
      <xdr:row>11</xdr:row>
      <xdr:rowOff>123825</xdr:rowOff>
    </xdr:from>
    <xdr:to>
      <xdr:col>8</xdr:col>
      <xdr:colOff>895350</xdr:colOff>
      <xdr:row>11</xdr:row>
      <xdr:rowOff>123825</xdr:rowOff>
    </xdr:to>
    <xdr:sp macro="" textlink="">
      <xdr:nvSpPr>
        <xdr:cNvPr id="648550" name="Line 1">
          <a:extLst>
            <a:ext uri="{FF2B5EF4-FFF2-40B4-BE49-F238E27FC236}">
              <a16:creationId xmlns:a16="http://schemas.microsoft.com/office/drawing/2014/main" id="{00000000-0008-0000-1700-000066E50900}"/>
            </a:ext>
          </a:extLst>
        </xdr:cNvPr>
        <xdr:cNvSpPr>
          <a:spLocks noChangeShapeType="1"/>
        </xdr:cNvSpPr>
      </xdr:nvSpPr>
      <xdr:spPr bwMode="auto">
        <a:xfrm>
          <a:off x="657225" y="2457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xdr:row>
      <xdr:rowOff>9525</xdr:rowOff>
    </xdr:from>
    <xdr:to>
      <xdr:col>11</xdr:col>
      <xdr:colOff>142875</xdr:colOff>
      <xdr:row>13</xdr:row>
      <xdr:rowOff>0</xdr:rowOff>
    </xdr:to>
    <xdr:sp macro="" textlink="">
      <xdr:nvSpPr>
        <xdr:cNvPr id="648551" name="AutoShape 2">
          <a:extLst>
            <a:ext uri="{FF2B5EF4-FFF2-40B4-BE49-F238E27FC236}">
              <a16:creationId xmlns:a16="http://schemas.microsoft.com/office/drawing/2014/main" id="{00000000-0008-0000-1700-000067E50900}"/>
            </a:ext>
          </a:extLst>
        </xdr:cNvPr>
        <xdr:cNvSpPr>
          <a:spLocks noChangeArrowheads="1"/>
        </xdr:cNvSpPr>
      </xdr:nvSpPr>
      <xdr:spPr bwMode="auto">
        <a:xfrm>
          <a:off x="485775" y="2105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52" name="Line 3">
          <a:extLst>
            <a:ext uri="{FF2B5EF4-FFF2-40B4-BE49-F238E27FC236}">
              <a16:creationId xmlns:a16="http://schemas.microsoft.com/office/drawing/2014/main" id="{00000000-0008-0000-1700-000068E50900}"/>
            </a:ext>
          </a:extLst>
        </xdr:cNvPr>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19</xdr:row>
      <xdr:rowOff>9525</xdr:rowOff>
    </xdr:from>
    <xdr:to>
      <xdr:col>11</xdr:col>
      <xdr:colOff>142875</xdr:colOff>
      <xdr:row>22</xdr:row>
      <xdr:rowOff>0</xdr:rowOff>
    </xdr:to>
    <xdr:sp macro="" textlink="">
      <xdr:nvSpPr>
        <xdr:cNvPr id="648553" name="AutoShape 4">
          <a:extLst>
            <a:ext uri="{FF2B5EF4-FFF2-40B4-BE49-F238E27FC236}">
              <a16:creationId xmlns:a16="http://schemas.microsoft.com/office/drawing/2014/main" id="{00000000-0008-0000-1700-000069E50900}"/>
            </a:ext>
          </a:extLst>
        </xdr:cNvPr>
        <xdr:cNvSpPr>
          <a:spLocks noChangeArrowheads="1"/>
        </xdr:cNvSpPr>
      </xdr:nvSpPr>
      <xdr:spPr bwMode="auto">
        <a:xfrm>
          <a:off x="485775" y="381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54" name="Line 5">
          <a:extLst>
            <a:ext uri="{FF2B5EF4-FFF2-40B4-BE49-F238E27FC236}">
              <a16:creationId xmlns:a16="http://schemas.microsoft.com/office/drawing/2014/main" id="{00000000-0008-0000-1700-00006AE50900}"/>
            </a:ext>
          </a:extLst>
        </xdr:cNvPr>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27</xdr:row>
      <xdr:rowOff>9525</xdr:rowOff>
    </xdr:from>
    <xdr:to>
      <xdr:col>11</xdr:col>
      <xdr:colOff>142875</xdr:colOff>
      <xdr:row>30</xdr:row>
      <xdr:rowOff>0</xdr:rowOff>
    </xdr:to>
    <xdr:sp macro="" textlink="">
      <xdr:nvSpPr>
        <xdr:cNvPr id="648555" name="AutoShape 6">
          <a:extLst>
            <a:ext uri="{FF2B5EF4-FFF2-40B4-BE49-F238E27FC236}">
              <a16:creationId xmlns:a16="http://schemas.microsoft.com/office/drawing/2014/main" id="{00000000-0008-0000-1700-00006BE50900}"/>
            </a:ext>
          </a:extLst>
        </xdr:cNvPr>
        <xdr:cNvSpPr>
          <a:spLocks noChangeArrowheads="1"/>
        </xdr:cNvSpPr>
      </xdr:nvSpPr>
      <xdr:spPr bwMode="auto">
        <a:xfrm>
          <a:off x="485775" y="553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556" name="Line 7">
          <a:extLst>
            <a:ext uri="{FF2B5EF4-FFF2-40B4-BE49-F238E27FC236}">
              <a16:creationId xmlns:a16="http://schemas.microsoft.com/office/drawing/2014/main" id="{00000000-0008-0000-1700-00006CE50900}"/>
            </a:ext>
          </a:extLst>
        </xdr:cNvPr>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37</xdr:row>
      <xdr:rowOff>9525</xdr:rowOff>
    </xdr:from>
    <xdr:to>
      <xdr:col>11</xdr:col>
      <xdr:colOff>142875</xdr:colOff>
      <xdr:row>40</xdr:row>
      <xdr:rowOff>0</xdr:rowOff>
    </xdr:to>
    <xdr:sp macro="" textlink="">
      <xdr:nvSpPr>
        <xdr:cNvPr id="648557" name="AutoShape 8">
          <a:extLst>
            <a:ext uri="{FF2B5EF4-FFF2-40B4-BE49-F238E27FC236}">
              <a16:creationId xmlns:a16="http://schemas.microsoft.com/office/drawing/2014/main" id="{00000000-0008-0000-1700-00006DE50900}"/>
            </a:ext>
          </a:extLst>
        </xdr:cNvPr>
        <xdr:cNvSpPr>
          <a:spLocks noChangeArrowheads="1"/>
        </xdr:cNvSpPr>
      </xdr:nvSpPr>
      <xdr:spPr bwMode="auto">
        <a:xfrm>
          <a:off x="485775" y="762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559" name="Line 11">
          <a:extLst>
            <a:ext uri="{FF2B5EF4-FFF2-40B4-BE49-F238E27FC236}">
              <a16:creationId xmlns:a16="http://schemas.microsoft.com/office/drawing/2014/main" id="{00000000-0008-0000-1700-00006FE50900}"/>
            </a:ext>
          </a:extLst>
        </xdr:cNvPr>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45</xdr:row>
      <xdr:rowOff>9525</xdr:rowOff>
    </xdr:from>
    <xdr:to>
      <xdr:col>11</xdr:col>
      <xdr:colOff>142875</xdr:colOff>
      <xdr:row>48</xdr:row>
      <xdr:rowOff>0</xdr:rowOff>
    </xdr:to>
    <xdr:sp macro="" textlink="">
      <xdr:nvSpPr>
        <xdr:cNvPr id="648560" name="AutoShape 12">
          <a:extLst>
            <a:ext uri="{FF2B5EF4-FFF2-40B4-BE49-F238E27FC236}">
              <a16:creationId xmlns:a16="http://schemas.microsoft.com/office/drawing/2014/main" id="{00000000-0008-0000-1700-000070E50900}"/>
            </a:ext>
          </a:extLst>
        </xdr:cNvPr>
        <xdr:cNvSpPr>
          <a:spLocks noChangeArrowheads="1"/>
        </xdr:cNvSpPr>
      </xdr:nvSpPr>
      <xdr:spPr bwMode="auto">
        <a:xfrm>
          <a:off x="485775" y="934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561" name="Line 13">
          <a:extLst>
            <a:ext uri="{FF2B5EF4-FFF2-40B4-BE49-F238E27FC236}">
              <a16:creationId xmlns:a16="http://schemas.microsoft.com/office/drawing/2014/main" id="{00000000-0008-0000-1700-000071E50900}"/>
            </a:ext>
          </a:extLst>
        </xdr:cNvPr>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55</xdr:row>
      <xdr:rowOff>9525</xdr:rowOff>
    </xdr:from>
    <xdr:to>
      <xdr:col>11</xdr:col>
      <xdr:colOff>142875</xdr:colOff>
      <xdr:row>58</xdr:row>
      <xdr:rowOff>0</xdr:rowOff>
    </xdr:to>
    <xdr:sp macro="" textlink="">
      <xdr:nvSpPr>
        <xdr:cNvPr id="648562" name="AutoShape 14">
          <a:extLst>
            <a:ext uri="{FF2B5EF4-FFF2-40B4-BE49-F238E27FC236}">
              <a16:creationId xmlns:a16="http://schemas.microsoft.com/office/drawing/2014/main" id="{00000000-0008-0000-1700-000072E50900}"/>
            </a:ext>
          </a:extLst>
        </xdr:cNvPr>
        <xdr:cNvSpPr>
          <a:spLocks noChangeArrowheads="1"/>
        </xdr:cNvSpPr>
      </xdr:nvSpPr>
      <xdr:spPr bwMode="auto">
        <a:xfrm>
          <a:off x="485775" y="11563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563" name="Line 15">
          <a:extLst>
            <a:ext uri="{FF2B5EF4-FFF2-40B4-BE49-F238E27FC236}">
              <a16:creationId xmlns:a16="http://schemas.microsoft.com/office/drawing/2014/main" id="{00000000-0008-0000-1700-000073E50900}"/>
            </a:ext>
          </a:extLst>
        </xdr:cNvPr>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64</xdr:row>
      <xdr:rowOff>9525</xdr:rowOff>
    </xdr:from>
    <xdr:to>
      <xdr:col>11</xdr:col>
      <xdr:colOff>142875</xdr:colOff>
      <xdr:row>67</xdr:row>
      <xdr:rowOff>0</xdr:rowOff>
    </xdr:to>
    <xdr:sp macro="" textlink="">
      <xdr:nvSpPr>
        <xdr:cNvPr id="648564" name="AutoShape 16">
          <a:extLst>
            <a:ext uri="{FF2B5EF4-FFF2-40B4-BE49-F238E27FC236}">
              <a16:creationId xmlns:a16="http://schemas.microsoft.com/office/drawing/2014/main" id="{00000000-0008-0000-1700-000074E50900}"/>
            </a:ext>
          </a:extLst>
        </xdr:cNvPr>
        <xdr:cNvSpPr>
          <a:spLocks noChangeArrowheads="1"/>
        </xdr:cNvSpPr>
      </xdr:nvSpPr>
      <xdr:spPr bwMode="auto">
        <a:xfrm>
          <a:off x="485775" y="13277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565" name="Line 17">
          <a:extLst>
            <a:ext uri="{FF2B5EF4-FFF2-40B4-BE49-F238E27FC236}">
              <a16:creationId xmlns:a16="http://schemas.microsoft.com/office/drawing/2014/main" id="{00000000-0008-0000-1700-000075E50900}"/>
            </a:ext>
          </a:extLst>
        </xdr:cNvPr>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72</xdr:row>
      <xdr:rowOff>9525</xdr:rowOff>
    </xdr:from>
    <xdr:to>
      <xdr:col>11</xdr:col>
      <xdr:colOff>142875</xdr:colOff>
      <xdr:row>75</xdr:row>
      <xdr:rowOff>0</xdr:rowOff>
    </xdr:to>
    <xdr:sp macro="" textlink="">
      <xdr:nvSpPr>
        <xdr:cNvPr id="648566" name="AutoShape 18">
          <a:extLst>
            <a:ext uri="{FF2B5EF4-FFF2-40B4-BE49-F238E27FC236}">
              <a16:creationId xmlns:a16="http://schemas.microsoft.com/office/drawing/2014/main" id="{00000000-0008-0000-1700-000076E50900}"/>
            </a:ext>
          </a:extLst>
        </xdr:cNvPr>
        <xdr:cNvSpPr>
          <a:spLocks noChangeArrowheads="1"/>
        </xdr:cNvSpPr>
      </xdr:nvSpPr>
      <xdr:spPr bwMode="auto">
        <a:xfrm>
          <a:off x="485775" y="14992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12" name="Line 13">
          <a:extLst>
            <a:ext uri="{FF2B5EF4-FFF2-40B4-BE49-F238E27FC236}">
              <a16:creationId xmlns:a16="http://schemas.microsoft.com/office/drawing/2014/main" id="{00000000-0008-0000-1700-0000A4E50900}"/>
            </a:ext>
          </a:extLst>
        </xdr:cNvPr>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84</xdr:row>
      <xdr:rowOff>9525</xdr:rowOff>
    </xdr:from>
    <xdr:to>
      <xdr:col>11</xdr:col>
      <xdr:colOff>142875</xdr:colOff>
      <xdr:row>87</xdr:row>
      <xdr:rowOff>0</xdr:rowOff>
    </xdr:to>
    <xdr:sp macro="" textlink="">
      <xdr:nvSpPr>
        <xdr:cNvPr id="648613" name="AutoShape 14">
          <a:extLst>
            <a:ext uri="{FF2B5EF4-FFF2-40B4-BE49-F238E27FC236}">
              <a16:creationId xmlns:a16="http://schemas.microsoft.com/office/drawing/2014/main" id="{00000000-0008-0000-1700-0000A5E50900}"/>
            </a:ext>
          </a:extLst>
        </xdr:cNvPr>
        <xdr:cNvSpPr>
          <a:spLocks noChangeArrowheads="1"/>
        </xdr:cNvSpPr>
      </xdr:nvSpPr>
      <xdr:spPr bwMode="auto">
        <a:xfrm>
          <a:off x="485775" y="17592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14" name="Line 15">
          <a:extLst>
            <a:ext uri="{FF2B5EF4-FFF2-40B4-BE49-F238E27FC236}">
              <a16:creationId xmlns:a16="http://schemas.microsoft.com/office/drawing/2014/main" id="{00000000-0008-0000-1700-0000A6E50900}"/>
            </a:ext>
          </a:extLst>
        </xdr:cNvPr>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93</xdr:row>
      <xdr:rowOff>9525</xdr:rowOff>
    </xdr:from>
    <xdr:to>
      <xdr:col>11</xdr:col>
      <xdr:colOff>142875</xdr:colOff>
      <xdr:row>96</xdr:row>
      <xdr:rowOff>0</xdr:rowOff>
    </xdr:to>
    <xdr:sp macro="" textlink="">
      <xdr:nvSpPr>
        <xdr:cNvPr id="648615" name="AutoShape 16">
          <a:extLst>
            <a:ext uri="{FF2B5EF4-FFF2-40B4-BE49-F238E27FC236}">
              <a16:creationId xmlns:a16="http://schemas.microsoft.com/office/drawing/2014/main" id="{00000000-0008-0000-1700-0000A7E50900}"/>
            </a:ext>
          </a:extLst>
        </xdr:cNvPr>
        <xdr:cNvSpPr>
          <a:spLocks noChangeArrowheads="1"/>
        </xdr:cNvSpPr>
      </xdr:nvSpPr>
      <xdr:spPr bwMode="auto">
        <a:xfrm>
          <a:off x="485775" y="193071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16" name="Line 17">
          <a:extLst>
            <a:ext uri="{FF2B5EF4-FFF2-40B4-BE49-F238E27FC236}">
              <a16:creationId xmlns:a16="http://schemas.microsoft.com/office/drawing/2014/main" id="{00000000-0008-0000-1700-0000A8E50900}"/>
            </a:ext>
          </a:extLst>
        </xdr:cNvPr>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101</xdr:row>
      <xdr:rowOff>9525</xdr:rowOff>
    </xdr:from>
    <xdr:to>
      <xdr:col>11</xdr:col>
      <xdr:colOff>142875</xdr:colOff>
      <xdr:row>104</xdr:row>
      <xdr:rowOff>0</xdr:rowOff>
    </xdr:to>
    <xdr:sp macro="" textlink="">
      <xdr:nvSpPr>
        <xdr:cNvPr id="648617" name="AutoShape 18">
          <a:extLst>
            <a:ext uri="{FF2B5EF4-FFF2-40B4-BE49-F238E27FC236}">
              <a16:creationId xmlns:a16="http://schemas.microsoft.com/office/drawing/2014/main" id="{00000000-0008-0000-1700-0000A9E50900}"/>
            </a:ext>
          </a:extLst>
        </xdr:cNvPr>
        <xdr:cNvSpPr>
          <a:spLocks noChangeArrowheads="1"/>
        </xdr:cNvSpPr>
      </xdr:nvSpPr>
      <xdr:spPr bwMode="auto">
        <a:xfrm>
          <a:off x="495300" y="21593175"/>
          <a:ext cx="530542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24" name="Line 3">
          <a:extLst>
            <a:ext uri="{FF2B5EF4-FFF2-40B4-BE49-F238E27FC236}">
              <a16:creationId xmlns:a16="http://schemas.microsoft.com/office/drawing/2014/main" id="{EAC44808-F881-4A38-9BDD-86FDD17AAF30}"/>
            </a:ext>
          </a:extLst>
        </xdr:cNvPr>
        <xdr:cNvSpPr>
          <a:spLocks noChangeShapeType="1"/>
        </xdr:cNvSpPr>
      </xdr:nvSpPr>
      <xdr:spPr bwMode="auto">
        <a:xfrm>
          <a:off x="666750" y="436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25" name="Line 1">
          <a:extLst>
            <a:ext uri="{FF2B5EF4-FFF2-40B4-BE49-F238E27FC236}">
              <a16:creationId xmlns:a16="http://schemas.microsoft.com/office/drawing/2014/main" id="{19273FDF-E962-42AF-AA3D-82884D2341F4}"/>
            </a:ext>
          </a:extLst>
        </xdr:cNvPr>
        <xdr:cNvSpPr>
          <a:spLocks noChangeShapeType="1"/>
        </xdr:cNvSpPr>
      </xdr:nvSpPr>
      <xdr:spPr bwMode="auto">
        <a:xfrm>
          <a:off x="666750" y="436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26" name="Line 5">
          <a:extLst>
            <a:ext uri="{FF2B5EF4-FFF2-40B4-BE49-F238E27FC236}">
              <a16:creationId xmlns:a16="http://schemas.microsoft.com/office/drawing/2014/main" id="{8632C175-1E82-4199-9835-0D2F1A832041}"/>
            </a:ext>
          </a:extLst>
        </xdr:cNvPr>
        <xdr:cNvSpPr>
          <a:spLocks noChangeShapeType="1"/>
        </xdr:cNvSpPr>
      </xdr:nvSpPr>
      <xdr:spPr bwMode="auto">
        <a:xfrm>
          <a:off x="666750" y="607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27" name="Line 1">
          <a:extLst>
            <a:ext uri="{FF2B5EF4-FFF2-40B4-BE49-F238E27FC236}">
              <a16:creationId xmlns:a16="http://schemas.microsoft.com/office/drawing/2014/main" id="{54DD4B77-7C3C-4A5F-B83C-E08E2AE51735}"/>
            </a:ext>
          </a:extLst>
        </xdr:cNvPr>
        <xdr:cNvSpPr>
          <a:spLocks noChangeShapeType="1"/>
        </xdr:cNvSpPr>
      </xdr:nvSpPr>
      <xdr:spPr bwMode="auto">
        <a:xfrm>
          <a:off x="666750" y="607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28" name="Line 7">
          <a:extLst>
            <a:ext uri="{FF2B5EF4-FFF2-40B4-BE49-F238E27FC236}">
              <a16:creationId xmlns:a16="http://schemas.microsoft.com/office/drawing/2014/main" id="{7484BCF3-2FC1-45CC-973E-9DB0A11FA415}"/>
            </a:ext>
          </a:extLst>
        </xdr:cNvPr>
        <xdr:cNvSpPr>
          <a:spLocks noChangeShapeType="1"/>
        </xdr:cNvSpPr>
      </xdr:nvSpPr>
      <xdr:spPr bwMode="auto">
        <a:xfrm>
          <a:off x="666750" y="817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29" name="Line 1">
          <a:extLst>
            <a:ext uri="{FF2B5EF4-FFF2-40B4-BE49-F238E27FC236}">
              <a16:creationId xmlns:a16="http://schemas.microsoft.com/office/drawing/2014/main" id="{AAE2D610-4F95-4293-9078-A7DB4B0BDEF3}"/>
            </a:ext>
          </a:extLst>
        </xdr:cNvPr>
        <xdr:cNvSpPr>
          <a:spLocks noChangeShapeType="1"/>
        </xdr:cNvSpPr>
      </xdr:nvSpPr>
      <xdr:spPr bwMode="auto">
        <a:xfrm>
          <a:off x="666750" y="817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30" name="Line 11">
          <a:extLst>
            <a:ext uri="{FF2B5EF4-FFF2-40B4-BE49-F238E27FC236}">
              <a16:creationId xmlns:a16="http://schemas.microsoft.com/office/drawing/2014/main" id="{318DB158-C4BC-4606-A7CF-21060F64C895}"/>
            </a:ext>
          </a:extLst>
        </xdr:cNvPr>
        <xdr:cNvSpPr>
          <a:spLocks noChangeShapeType="1"/>
        </xdr:cNvSpPr>
      </xdr:nvSpPr>
      <xdr:spPr bwMode="auto">
        <a:xfrm>
          <a:off x="666750" y="988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31" name="Line 1">
          <a:extLst>
            <a:ext uri="{FF2B5EF4-FFF2-40B4-BE49-F238E27FC236}">
              <a16:creationId xmlns:a16="http://schemas.microsoft.com/office/drawing/2014/main" id="{6648D76F-A3FA-4F7D-955C-74B5D214FA68}"/>
            </a:ext>
          </a:extLst>
        </xdr:cNvPr>
        <xdr:cNvSpPr>
          <a:spLocks noChangeShapeType="1"/>
        </xdr:cNvSpPr>
      </xdr:nvSpPr>
      <xdr:spPr bwMode="auto">
        <a:xfrm>
          <a:off x="666750" y="988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32" name="Line 13">
          <a:extLst>
            <a:ext uri="{FF2B5EF4-FFF2-40B4-BE49-F238E27FC236}">
              <a16:creationId xmlns:a16="http://schemas.microsoft.com/office/drawing/2014/main" id="{DDD036AB-928F-4E12-B3BD-F838D44BEE00}"/>
            </a:ext>
          </a:extLst>
        </xdr:cNvPr>
        <xdr:cNvSpPr>
          <a:spLocks noChangeShapeType="1"/>
        </xdr:cNvSpPr>
      </xdr:nvSpPr>
      <xdr:spPr bwMode="auto">
        <a:xfrm>
          <a:off x="666750" y="12106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33" name="Line 1">
          <a:extLst>
            <a:ext uri="{FF2B5EF4-FFF2-40B4-BE49-F238E27FC236}">
              <a16:creationId xmlns:a16="http://schemas.microsoft.com/office/drawing/2014/main" id="{79F3DA40-0D06-427D-9286-61B974917C07}"/>
            </a:ext>
          </a:extLst>
        </xdr:cNvPr>
        <xdr:cNvSpPr>
          <a:spLocks noChangeShapeType="1"/>
        </xdr:cNvSpPr>
      </xdr:nvSpPr>
      <xdr:spPr bwMode="auto">
        <a:xfrm>
          <a:off x="666750" y="12106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34" name="Line 15">
          <a:extLst>
            <a:ext uri="{FF2B5EF4-FFF2-40B4-BE49-F238E27FC236}">
              <a16:creationId xmlns:a16="http://schemas.microsoft.com/office/drawing/2014/main" id="{013F4C4E-36C7-4E53-9263-6A61D3A03F2E}"/>
            </a:ext>
          </a:extLst>
        </xdr:cNvPr>
        <xdr:cNvSpPr>
          <a:spLocks noChangeShapeType="1"/>
        </xdr:cNvSpPr>
      </xdr:nvSpPr>
      <xdr:spPr bwMode="auto">
        <a:xfrm>
          <a:off x="666750" y="14011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35" name="Line 1">
          <a:extLst>
            <a:ext uri="{FF2B5EF4-FFF2-40B4-BE49-F238E27FC236}">
              <a16:creationId xmlns:a16="http://schemas.microsoft.com/office/drawing/2014/main" id="{97961C03-8415-4466-8D7B-F3474E0B1740}"/>
            </a:ext>
          </a:extLst>
        </xdr:cNvPr>
        <xdr:cNvSpPr>
          <a:spLocks noChangeShapeType="1"/>
        </xdr:cNvSpPr>
      </xdr:nvSpPr>
      <xdr:spPr bwMode="auto">
        <a:xfrm>
          <a:off x="666750" y="14011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36" name="Line 17">
          <a:extLst>
            <a:ext uri="{FF2B5EF4-FFF2-40B4-BE49-F238E27FC236}">
              <a16:creationId xmlns:a16="http://schemas.microsoft.com/office/drawing/2014/main" id="{F193898A-473E-415C-B6AC-DCE14DBB280C}"/>
            </a:ext>
          </a:extLst>
        </xdr:cNvPr>
        <xdr:cNvSpPr>
          <a:spLocks noChangeShapeType="1"/>
        </xdr:cNvSpPr>
      </xdr:nvSpPr>
      <xdr:spPr bwMode="auto">
        <a:xfrm>
          <a:off x="666750" y="157257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37" name="Line 1">
          <a:extLst>
            <a:ext uri="{FF2B5EF4-FFF2-40B4-BE49-F238E27FC236}">
              <a16:creationId xmlns:a16="http://schemas.microsoft.com/office/drawing/2014/main" id="{20A623AA-1941-4020-BF5C-86C13D3CBC6D}"/>
            </a:ext>
          </a:extLst>
        </xdr:cNvPr>
        <xdr:cNvSpPr>
          <a:spLocks noChangeShapeType="1"/>
        </xdr:cNvSpPr>
      </xdr:nvSpPr>
      <xdr:spPr bwMode="auto">
        <a:xfrm>
          <a:off x="666750" y="157257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38" name="Line 13">
          <a:extLst>
            <a:ext uri="{FF2B5EF4-FFF2-40B4-BE49-F238E27FC236}">
              <a16:creationId xmlns:a16="http://schemas.microsoft.com/office/drawing/2014/main" id="{876D033C-BA12-4B01-BE33-1D81939630F1}"/>
            </a:ext>
          </a:extLst>
        </xdr:cNvPr>
        <xdr:cNvSpPr>
          <a:spLocks noChangeShapeType="1"/>
        </xdr:cNvSpPr>
      </xdr:nvSpPr>
      <xdr:spPr bwMode="auto">
        <a:xfrm>
          <a:off x="666750" y="18326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39" name="Line 1">
          <a:extLst>
            <a:ext uri="{FF2B5EF4-FFF2-40B4-BE49-F238E27FC236}">
              <a16:creationId xmlns:a16="http://schemas.microsoft.com/office/drawing/2014/main" id="{D07B4385-A889-4FF0-B901-7C23A6005826}"/>
            </a:ext>
          </a:extLst>
        </xdr:cNvPr>
        <xdr:cNvSpPr>
          <a:spLocks noChangeShapeType="1"/>
        </xdr:cNvSpPr>
      </xdr:nvSpPr>
      <xdr:spPr bwMode="auto">
        <a:xfrm>
          <a:off x="666750" y="18326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40" name="Line 15">
          <a:extLst>
            <a:ext uri="{FF2B5EF4-FFF2-40B4-BE49-F238E27FC236}">
              <a16:creationId xmlns:a16="http://schemas.microsoft.com/office/drawing/2014/main" id="{7B8F1ED5-791E-40FF-A2CE-20C519B3D0BE}"/>
            </a:ext>
          </a:extLst>
        </xdr:cNvPr>
        <xdr:cNvSpPr>
          <a:spLocks noChangeShapeType="1"/>
        </xdr:cNvSpPr>
      </xdr:nvSpPr>
      <xdr:spPr bwMode="auto">
        <a:xfrm>
          <a:off x="666750" y="20231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41" name="Line 1">
          <a:extLst>
            <a:ext uri="{FF2B5EF4-FFF2-40B4-BE49-F238E27FC236}">
              <a16:creationId xmlns:a16="http://schemas.microsoft.com/office/drawing/2014/main" id="{273E403F-4B67-41C8-B8B4-785087CA9CAE}"/>
            </a:ext>
          </a:extLst>
        </xdr:cNvPr>
        <xdr:cNvSpPr>
          <a:spLocks noChangeShapeType="1"/>
        </xdr:cNvSpPr>
      </xdr:nvSpPr>
      <xdr:spPr bwMode="auto">
        <a:xfrm>
          <a:off x="666750" y="20231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42" name="Line 17">
          <a:extLst>
            <a:ext uri="{FF2B5EF4-FFF2-40B4-BE49-F238E27FC236}">
              <a16:creationId xmlns:a16="http://schemas.microsoft.com/office/drawing/2014/main" id="{B4DC42C0-9EED-4315-9EB4-B2232A36E21B}"/>
            </a:ext>
          </a:extLst>
        </xdr:cNvPr>
        <xdr:cNvSpPr>
          <a:spLocks noChangeShapeType="1"/>
        </xdr:cNvSpPr>
      </xdr:nvSpPr>
      <xdr:spPr bwMode="auto">
        <a:xfrm>
          <a:off x="666750" y="219456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43" name="Line 1">
          <a:extLst>
            <a:ext uri="{FF2B5EF4-FFF2-40B4-BE49-F238E27FC236}">
              <a16:creationId xmlns:a16="http://schemas.microsoft.com/office/drawing/2014/main" id="{FE693E88-BE67-4B48-90C7-D0FEB71A1BA5}"/>
            </a:ext>
          </a:extLst>
        </xdr:cNvPr>
        <xdr:cNvSpPr>
          <a:spLocks noChangeShapeType="1"/>
        </xdr:cNvSpPr>
      </xdr:nvSpPr>
      <xdr:spPr bwMode="auto">
        <a:xfrm>
          <a:off x="666750" y="219456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44" name="Line 1">
          <a:extLst>
            <a:ext uri="{FF2B5EF4-FFF2-40B4-BE49-F238E27FC236}">
              <a16:creationId xmlns:a16="http://schemas.microsoft.com/office/drawing/2014/main" id="{E2EC3B21-6E9B-40C2-A762-E7FCC2AAEE59}"/>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45" name="Line 1">
          <a:extLst>
            <a:ext uri="{FF2B5EF4-FFF2-40B4-BE49-F238E27FC236}">
              <a16:creationId xmlns:a16="http://schemas.microsoft.com/office/drawing/2014/main" id="{EE78A12C-947D-4122-87BC-490511131105}"/>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46" name="Line 1">
          <a:extLst>
            <a:ext uri="{FF2B5EF4-FFF2-40B4-BE49-F238E27FC236}">
              <a16:creationId xmlns:a16="http://schemas.microsoft.com/office/drawing/2014/main" id="{F07912DB-1289-41CB-B954-CA38A8DBFFE4}"/>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47" name="Line 1">
          <a:extLst>
            <a:ext uri="{FF2B5EF4-FFF2-40B4-BE49-F238E27FC236}">
              <a16:creationId xmlns:a16="http://schemas.microsoft.com/office/drawing/2014/main" id="{D58ACEC2-07DB-4072-8726-83EAF43E05E0}"/>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48" name="Line 1">
          <a:extLst>
            <a:ext uri="{FF2B5EF4-FFF2-40B4-BE49-F238E27FC236}">
              <a16:creationId xmlns:a16="http://schemas.microsoft.com/office/drawing/2014/main" id="{04B89549-2230-442B-96DB-A556DB6E065F}"/>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49" name="Line 1">
          <a:extLst>
            <a:ext uri="{FF2B5EF4-FFF2-40B4-BE49-F238E27FC236}">
              <a16:creationId xmlns:a16="http://schemas.microsoft.com/office/drawing/2014/main" id="{F3EFC585-A44D-4452-BEE1-44869B9644DE}"/>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50" name="Line 1">
          <a:extLst>
            <a:ext uri="{FF2B5EF4-FFF2-40B4-BE49-F238E27FC236}">
              <a16:creationId xmlns:a16="http://schemas.microsoft.com/office/drawing/2014/main" id="{057CCEFA-26AA-4660-9C98-E37A58E459F6}"/>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51" name="Line 1">
          <a:extLst>
            <a:ext uri="{FF2B5EF4-FFF2-40B4-BE49-F238E27FC236}">
              <a16:creationId xmlns:a16="http://schemas.microsoft.com/office/drawing/2014/main" id="{62716CB6-7109-48CD-9074-590DD1A44B84}"/>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52" name="Line 1">
          <a:extLst>
            <a:ext uri="{FF2B5EF4-FFF2-40B4-BE49-F238E27FC236}">
              <a16:creationId xmlns:a16="http://schemas.microsoft.com/office/drawing/2014/main" id="{0EF3C5C0-3CD5-462D-B918-448ADBD6BA50}"/>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53" name="Line 1">
          <a:extLst>
            <a:ext uri="{FF2B5EF4-FFF2-40B4-BE49-F238E27FC236}">
              <a16:creationId xmlns:a16="http://schemas.microsoft.com/office/drawing/2014/main" id="{D9DACA04-7B96-41E9-AF65-F73F8EDD0155}"/>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149225</xdr:colOff>
      <xdr:row>9</xdr:row>
      <xdr:rowOff>152400</xdr:rowOff>
    </xdr:from>
    <xdr:to>
      <xdr:col>7</xdr:col>
      <xdr:colOff>130175</xdr:colOff>
      <xdr:row>15</xdr:row>
      <xdr:rowOff>28575</xdr:rowOff>
    </xdr:to>
    <xdr:sp macro="" textlink="">
      <xdr:nvSpPr>
        <xdr:cNvPr id="2" name="AutoShape 1">
          <a:extLst>
            <a:ext uri="{FF2B5EF4-FFF2-40B4-BE49-F238E27FC236}">
              <a16:creationId xmlns:a16="http://schemas.microsoft.com/office/drawing/2014/main" id="{00000000-0008-0000-1F00-000002000000}"/>
            </a:ext>
          </a:extLst>
        </xdr:cNvPr>
        <xdr:cNvSpPr>
          <a:spLocks/>
        </xdr:cNvSpPr>
      </xdr:nvSpPr>
      <xdr:spPr bwMode="auto">
        <a:xfrm>
          <a:off x="1457325" y="1689100"/>
          <a:ext cx="215900" cy="866775"/>
        </a:xfrm>
        <a:prstGeom prst="leftBrace">
          <a:avLst>
            <a:gd name="adj1" fmla="val 2111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104775</xdr:colOff>
      <xdr:row>25</xdr:row>
      <xdr:rowOff>152400</xdr:rowOff>
    </xdr:from>
    <xdr:to>
      <xdr:col>2</xdr:col>
      <xdr:colOff>0</xdr:colOff>
      <xdr:row>43</xdr:row>
      <xdr:rowOff>66675</xdr:rowOff>
    </xdr:to>
    <xdr:sp macro="" textlink="">
      <xdr:nvSpPr>
        <xdr:cNvPr id="3" name="AutoShape 2">
          <a:extLst>
            <a:ext uri="{FF2B5EF4-FFF2-40B4-BE49-F238E27FC236}">
              <a16:creationId xmlns:a16="http://schemas.microsoft.com/office/drawing/2014/main" id="{00000000-0008-0000-1F00-000003000000}"/>
            </a:ext>
          </a:extLst>
        </xdr:cNvPr>
        <xdr:cNvSpPr>
          <a:spLocks/>
        </xdr:cNvSpPr>
      </xdr:nvSpPr>
      <xdr:spPr bwMode="auto">
        <a:xfrm>
          <a:off x="238125" y="4330700"/>
          <a:ext cx="130175" cy="2886075"/>
        </a:xfrm>
        <a:prstGeom prst="leftBrace">
          <a:avLst>
            <a:gd name="adj1" fmla="val 10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149225</xdr:colOff>
      <xdr:row>9</xdr:row>
      <xdr:rowOff>152400</xdr:rowOff>
    </xdr:from>
    <xdr:to>
      <xdr:col>7</xdr:col>
      <xdr:colOff>130175</xdr:colOff>
      <xdr:row>15</xdr:row>
      <xdr:rowOff>28575</xdr:rowOff>
    </xdr:to>
    <xdr:sp macro="" textlink="">
      <xdr:nvSpPr>
        <xdr:cNvPr id="4" name="AutoShape 1">
          <a:extLst>
            <a:ext uri="{FF2B5EF4-FFF2-40B4-BE49-F238E27FC236}">
              <a16:creationId xmlns:a16="http://schemas.microsoft.com/office/drawing/2014/main" id="{8CC88708-D436-45DC-A833-46486EB290AD}"/>
            </a:ext>
          </a:extLst>
        </xdr:cNvPr>
        <xdr:cNvSpPr>
          <a:spLocks/>
        </xdr:cNvSpPr>
      </xdr:nvSpPr>
      <xdr:spPr bwMode="auto">
        <a:xfrm>
          <a:off x="1577975" y="1752600"/>
          <a:ext cx="238125" cy="904875"/>
        </a:xfrm>
        <a:prstGeom prst="leftBrace">
          <a:avLst>
            <a:gd name="adj1" fmla="val 2111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0</xdr:row>
      <xdr:rowOff>0</xdr:rowOff>
    </xdr:from>
    <xdr:to>
      <xdr:col>25</xdr:col>
      <xdr:colOff>9525</xdr:colOff>
      <xdr:row>0</xdr:row>
      <xdr:rowOff>0</xdr:rowOff>
    </xdr:to>
    <xdr:sp macro="" textlink="">
      <xdr:nvSpPr>
        <xdr:cNvPr id="2" name="Line 1">
          <a:extLst>
            <a:ext uri="{FF2B5EF4-FFF2-40B4-BE49-F238E27FC236}">
              <a16:creationId xmlns:a16="http://schemas.microsoft.com/office/drawing/2014/main" id="{00000000-0008-0000-1C00-000002000000}"/>
            </a:ext>
          </a:extLst>
        </xdr:cNvPr>
        <xdr:cNvSpPr>
          <a:spLocks noChangeShapeType="1"/>
        </xdr:cNvSpPr>
      </xdr:nvSpPr>
      <xdr:spPr bwMode="auto">
        <a:xfrm>
          <a:off x="2628900" y="0"/>
          <a:ext cx="2981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3" name="Line 2">
          <a:extLst>
            <a:ext uri="{FF2B5EF4-FFF2-40B4-BE49-F238E27FC236}">
              <a16:creationId xmlns:a16="http://schemas.microsoft.com/office/drawing/2014/main" id="{00000000-0008-0000-1C00-000003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4" name="Line 3">
          <a:extLst>
            <a:ext uri="{FF2B5EF4-FFF2-40B4-BE49-F238E27FC236}">
              <a16:creationId xmlns:a16="http://schemas.microsoft.com/office/drawing/2014/main" id="{00000000-0008-0000-1C00-000004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5" name="Line 4">
          <a:extLst>
            <a:ext uri="{FF2B5EF4-FFF2-40B4-BE49-F238E27FC236}">
              <a16:creationId xmlns:a16="http://schemas.microsoft.com/office/drawing/2014/main" id="{00000000-0008-0000-1C00-000005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6" name="Line 5">
          <a:extLst>
            <a:ext uri="{FF2B5EF4-FFF2-40B4-BE49-F238E27FC236}">
              <a16:creationId xmlns:a16="http://schemas.microsoft.com/office/drawing/2014/main" id="{00000000-0008-0000-1C00-000006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7" name="Line 6">
          <a:extLst>
            <a:ext uri="{FF2B5EF4-FFF2-40B4-BE49-F238E27FC236}">
              <a16:creationId xmlns:a16="http://schemas.microsoft.com/office/drawing/2014/main" id="{00000000-0008-0000-1C00-000007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8" name="Line 7">
          <a:extLst>
            <a:ext uri="{FF2B5EF4-FFF2-40B4-BE49-F238E27FC236}">
              <a16:creationId xmlns:a16="http://schemas.microsoft.com/office/drawing/2014/main" id="{00000000-0008-0000-1C00-000008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9" name="Line 8">
          <a:extLst>
            <a:ext uri="{FF2B5EF4-FFF2-40B4-BE49-F238E27FC236}">
              <a16:creationId xmlns:a16="http://schemas.microsoft.com/office/drawing/2014/main" id="{00000000-0008-0000-1C00-000009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afil01\e\&#29694;&#20219;&#32773;(&#20491;&#20154;&#12501;&#12449;&#12452;&#12523;)\&#27022;&#25144;\&#22320;&#22495;&#25391;&#33288;&#36027;&#65288;&#24066;&#12539;&#38754;&#31309;&#65289;%20with&#65288;&#30476;&#12539;&#20154;&#21475;&#65289;\&#24179;&#25104;&#65297;&#65305;&#24180;&#24230;\02&#65343;&#36947;&#24220;&#30476;&#20998;&#12288;&#8594;&#22320;&#22495;&#25391;&#33288;&#36027;&#65288;&#20154;&#21475;&#12408;&#65289;\&#65403;&#65343;&#31639;&#20986;&#36039;&#26009;&#65288;&#22320;&#22495;&#25391;&#33288;&#36027;&#65289;\&#9733;&#20250;&#35696;&#24460;&#25171;&#12383;&#12428;&#12288;0709&#65374;&#9733;\190711&#27491;&#35492;&#65288;&#22320;&#19979;&#37444;&#65289;&#12288;&#9330;&#22320;&#22495;&#25391;&#33288;&#36027;&#65288;&#30476;&#20998;&#65289;&#9733;&#31639;&#20986;&#36039;&#26009;&#9733;&#65288;&#20107;&#26989;&#36027;&#35036;&#27491;&#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その１（旧企画）"/>
      <sheetName val="その２（旧その諸）"/>
      <sheetName val="その３（旧〃その土）"/>
      <sheetName val="その３（旧〃その土）つづき"/>
    </sheetNames>
    <sheetDataSet>
      <sheetData sheetId="0" refreshError="1"/>
      <sheetData sheetId="1" refreshError="1"/>
      <sheetData sheetId="2"/>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2.bin"/><Relationship Id="rId13" Type="http://schemas.openxmlformats.org/officeDocument/2006/relationships/printerSettings" Target="../printerSettings/printerSettings177.bin"/><Relationship Id="rId18" Type="http://schemas.openxmlformats.org/officeDocument/2006/relationships/printerSettings" Target="../printerSettings/printerSettings182.bin"/><Relationship Id="rId3" Type="http://schemas.openxmlformats.org/officeDocument/2006/relationships/printerSettings" Target="../printerSettings/printerSettings167.bin"/><Relationship Id="rId21" Type="http://schemas.openxmlformats.org/officeDocument/2006/relationships/printerSettings" Target="../printerSettings/printerSettings185.bin"/><Relationship Id="rId7" Type="http://schemas.openxmlformats.org/officeDocument/2006/relationships/printerSettings" Target="../printerSettings/printerSettings171.bin"/><Relationship Id="rId12" Type="http://schemas.openxmlformats.org/officeDocument/2006/relationships/printerSettings" Target="../printerSettings/printerSettings176.bin"/><Relationship Id="rId17" Type="http://schemas.openxmlformats.org/officeDocument/2006/relationships/printerSettings" Target="../printerSettings/printerSettings181.bin"/><Relationship Id="rId2" Type="http://schemas.openxmlformats.org/officeDocument/2006/relationships/printerSettings" Target="../printerSettings/printerSettings166.bin"/><Relationship Id="rId16" Type="http://schemas.openxmlformats.org/officeDocument/2006/relationships/printerSettings" Target="../printerSettings/printerSettings180.bin"/><Relationship Id="rId20" Type="http://schemas.openxmlformats.org/officeDocument/2006/relationships/printerSettings" Target="../printerSettings/printerSettings184.bin"/><Relationship Id="rId1" Type="http://schemas.openxmlformats.org/officeDocument/2006/relationships/printerSettings" Target="../printerSettings/printerSettings165.bin"/><Relationship Id="rId6" Type="http://schemas.openxmlformats.org/officeDocument/2006/relationships/printerSettings" Target="../printerSettings/printerSettings170.bin"/><Relationship Id="rId11" Type="http://schemas.openxmlformats.org/officeDocument/2006/relationships/printerSettings" Target="../printerSettings/printerSettings175.bin"/><Relationship Id="rId5" Type="http://schemas.openxmlformats.org/officeDocument/2006/relationships/printerSettings" Target="../printerSettings/printerSettings169.bin"/><Relationship Id="rId15" Type="http://schemas.openxmlformats.org/officeDocument/2006/relationships/printerSettings" Target="../printerSettings/printerSettings179.bin"/><Relationship Id="rId10" Type="http://schemas.openxmlformats.org/officeDocument/2006/relationships/printerSettings" Target="../printerSettings/printerSettings174.bin"/><Relationship Id="rId19" Type="http://schemas.openxmlformats.org/officeDocument/2006/relationships/printerSettings" Target="../printerSettings/printerSettings183.bin"/><Relationship Id="rId4" Type="http://schemas.openxmlformats.org/officeDocument/2006/relationships/printerSettings" Target="../printerSettings/printerSettings168.bin"/><Relationship Id="rId9" Type="http://schemas.openxmlformats.org/officeDocument/2006/relationships/printerSettings" Target="../printerSettings/printerSettings173.bin"/><Relationship Id="rId14" Type="http://schemas.openxmlformats.org/officeDocument/2006/relationships/printerSettings" Target="../printerSettings/printerSettings17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93.bin"/><Relationship Id="rId13" Type="http://schemas.openxmlformats.org/officeDocument/2006/relationships/printerSettings" Target="../printerSettings/printerSettings198.bin"/><Relationship Id="rId18" Type="http://schemas.openxmlformats.org/officeDocument/2006/relationships/printerSettings" Target="../printerSettings/printerSettings203.bin"/><Relationship Id="rId3" Type="http://schemas.openxmlformats.org/officeDocument/2006/relationships/printerSettings" Target="../printerSettings/printerSettings188.bin"/><Relationship Id="rId21" Type="http://schemas.openxmlformats.org/officeDocument/2006/relationships/printerSettings" Target="../printerSettings/printerSettings206.bin"/><Relationship Id="rId7" Type="http://schemas.openxmlformats.org/officeDocument/2006/relationships/printerSettings" Target="../printerSettings/printerSettings192.bin"/><Relationship Id="rId12" Type="http://schemas.openxmlformats.org/officeDocument/2006/relationships/printerSettings" Target="../printerSettings/printerSettings197.bin"/><Relationship Id="rId17" Type="http://schemas.openxmlformats.org/officeDocument/2006/relationships/printerSettings" Target="../printerSettings/printerSettings202.bin"/><Relationship Id="rId2" Type="http://schemas.openxmlformats.org/officeDocument/2006/relationships/printerSettings" Target="../printerSettings/printerSettings187.bin"/><Relationship Id="rId16" Type="http://schemas.openxmlformats.org/officeDocument/2006/relationships/printerSettings" Target="../printerSettings/printerSettings201.bin"/><Relationship Id="rId20" Type="http://schemas.openxmlformats.org/officeDocument/2006/relationships/printerSettings" Target="../printerSettings/printerSettings205.bin"/><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1" Type="http://schemas.openxmlformats.org/officeDocument/2006/relationships/printerSettings" Target="../printerSettings/printerSettings196.bin"/><Relationship Id="rId5" Type="http://schemas.openxmlformats.org/officeDocument/2006/relationships/printerSettings" Target="../printerSettings/printerSettings190.bin"/><Relationship Id="rId15" Type="http://schemas.openxmlformats.org/officeDocument/2006/relationships/printerSettings" Target="../printerSettings/printerSettings200.bin"/><Relationship Id="rId10" Type="http://schemas.openxmlformats.org/officeDocument/2006/relationships/printerSettings" Target="../printerSettings/printerSettings195.bin"/><Relationship Id="rId19" Type="http://schemas.openxmlformats.org/officeDocument/2006/relationships/printerSettings" Target="../printerSettings/printerSettings204.bin"/><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 Id="rId14" Type="http://schemas.openxmlformats.org/officeDocument/2006/relationships/printerSettings" Target="../printerSettings/printerSettings1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35.bin"/><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3" Type="http://schemas.openxmlformats.org/officeDocument/2006/relationships/printerSettings" Target="../printerSettings/printerSettings230.bin"/><Relationship Id="rId21" Type="http://schemas.openxmlformats.org/officeDocument/2006/relationships/printerSettings" Target="../printerSettings/printerSettings248.bin"/><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0" Type="http://schemas.openxmlformats.org/officeDocument/2006/relationships/printerSettings" Target="../printerSettings/printerSettings247.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printerSettings" Target="../printerSettings/printerSettings261.bin"/><Relationship Id="rId18" Type="http://schemas.openxmlformats.org/officeDocument/2006/relationships/printerSettings" Target="../printerSettings/printerSettings266.bin"/><Relationship Id="rId3" Type="http://schemas.openxmlformats.org/officeDocument/2006/relationships/printerSettings" Target="../printerSettings/printerSettings251.bin"/><Relationship Id="rId21" Type="http://schemas.openxmlformats.org/officeDocument/2006/relationships/printerSettings" Target="../printerSettings/printerSettings269.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17" Type="http://schemas.openxmlformats.org/officeDocument/2006/relationships/printerSettings" Target="../printerSettings/printerSettings265.bin"/><Relationship Id="rId2" Type="http://schemas.openxmlformats.org/officeDocument/2006/relationships/printerSettings" Target="../printerSettings/printerSettings250.bin"/><Relationship Id="rId16" Type="http://schemas.openxmlformats.org/officeDocument/2006/relationships/printerSettings" Target="../printerSettings/printerSettings264.bin"/><Relationship Id="rId20" Type="http://schemas.openxmlformats.org/officeDocument/2006/relationships/printerSettings" Target="../printerSettings/printerSettings268.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5" Type="http://schemas.openxmlformats.org/officeDocument/2006/relationships/printerSettings" Target="../printerSettings/printerSettings253.bin"/><Relationship Id="rId15" Type="http://schemas.openxmlformats.org/officeDocument/2006/relationships/printerSettings" Target="../printerSettings/printerSettings263.bin"/><Relationship Id="rId10" Type="http://schemas.openxmlformats.org/officeDocument/2006/relationships/printerSettings" Target="../printerSettings/printerSettings258.bin"/><Relationship Id="rId19" Type="http://schemas.openxmlformats.org/officeDocument/2006/relationships/printerSettings" Target="../printerSettings/printerSettings267.bin"/><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 Id="rId14" Type="http://schemas.openxmlformats.org/officeDocument/2006/relationships/printerSettings" Target="../printerSettings/printerSettings262.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98.bin"/><Relationship Id="rId13" Type="http://schemas.openxmlformats.org/officeDocument/2006/relationships/printerSettings" Target="../printerSettings/printerSettings303.bin"/><Relationship Id="rId18" Type="http://schemas.openxmlformats.org/officeDocument/2006/relationships/printerSettings" Target="../printerSettings/printerSettings308.bin"/><Relationship Id="rId3" Type="http://schemas.openxmlformats.org/officeDocument/2006/relationships/printerSettings" Target="../printerSettings/printerSettings293.bin"/><Relationship Id="rId21" Type="http://schemas.openxmlformats.org/officeDocument/2006/relationships/printerSettings" Target="../printerSettings/printerSettings311.bin"/><Relationship Id="rId7" Type="http://schemas.openxmlformats.org/officeDocument/2006/relationships/printerSettings" Target="../printerSettings/printerSettings297.bin"/><Relationship Id="rId12" Type="http://schemas.openxmlformats.org/officeDocument/2006/relationships/printerSettings" Target="../printerSettings/printerSettings302.bin"/><Relationship Id="rId17" Type="http://schemas.openxmlformats.org/officeDocument/2006/relationships/printerSettings" Target="../printerSettings/printerSettings307.bin"/><Relationship Id="rId2" Type="http://schemas.openxmlformats.org/officeDocument/2006/relationships/printerSettings" Target="../printerSettings/printerSettings292.bin"/><Relationship Id="rId16" Type="http://schemas.openxmlformats.org/officeDocument/2006/relationships/printerSettings" Target="../printerSettings/printerSettings306.bin"/><Relationship Id="rId20" Type="http://schemas.openxmlformats.org/officeDocument/2006/relationships/printerSettings" Target="../printerSettings/printerSettings310.bin"/><Relationship Id="rId1" Type="http://schemas.openxmlformats.org/officeDocument/2006/relationships/printerSettings" Target="../printerSettings/printerSettings291.bin"/><Relationship Id="rId6" Type="http://schemas.openxmlformats.org/officeDocument/2006/relationships/printerSettings" Target="../printerSettings/printerSettings296.bin"/><Relationship Id="rId11" Type="http://schemas.openxmlformats.org/officeDocument/2006/relationships/printerSettings" Target="../printerSettings/printerSettings301.bin"/><Relationship Id="rId5" Type="http://schemas.openxmlformats.org/officeDocument/2006/relationships/printerSettings" Target="../printerSettings/printerSettings295.bin"/><Relationship Id="rId15" Type="http://schemas.openxmlformats.org/officeDocument/2006/relationships/printerSettings" Target="../printerSettings/printerSettings305.bin"/><Relationship Id="rId10" Type="http://schemas.openxmlformats.org/officeDocument/2006/relationships/printerSettings" Target="../printerSettings/printerSettings300.bin"/><Relationship Id="rId19" Type="http://schemas.openxmlformats.org/officeDocument/2006/relationships/printerSettings" Target="../printerSettings/printerSettings309.bin"/><Relationship Id="rId4" Type="http://schemas.openxmlformats.org/officeDocument/2006/relationships/printerSettings" Target="../printerSettings/printerSettings294.bin"/><Relationship Id="rId9" Type="http://schemas.openxmlformats.org/officeDocument/2006/relationships/printerSettings" Target="../printerSettings/printerSettings299.bin"/><Relationship Id="rId14" Type="http://schemas.openxmlformats.org/officeDocument/2006/relationships/printerSettings" Target="../printerSettings/printerSettings30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19.bin"/><Relationship Id="rId13" Type="http://schemas.openxmlformats.org/officeDocument/2006/relationships/printerSettings" Target="../printerSettings/printerSettings324.bin"/><Relationship Id="rId18" Type="http://schemas.openxmlformats.org/officeDocument/2006/relationships/printerSettings" Target="../printerSettings/printerSettings329.bin"/><Relationship Id="rId3" Type="http://schemas.openxmlformats.org/officeDocument/2006/relationships/printerSettings" Target="../printerSettings/printerSettings314.bin"/><Relationship Id="rId21" Type="http://schemas.openxmlformats.org/officeDocument/2006/relationships/printerSettings" Target="../printerSettings/printerSettings332.bin"/><Relationship Id="rId7" Type="http://schemas.openxmlformats.org/officeDocument/2006/relationships/printerSettings" Target="../printerSettings/printerSettings318.bin"/><Relationship Id="rId12" Type="http://schemas.openxmlformats.org/officeDocument/2006/relationships/printerSettings" Target="../printerSettings/printerSettings323.bin"/><Relationship Id="rId17" Type="http://schemas.openxmlformats.org/officeDocument/2006/relationships/printerSettings" Target="../printerSettings/printerSettings328.bin"/><Relationship Id="rId2" Type="http://schemas.openxmlformats.org/officeDocument/2006/relationships/printerSettings" Target="../printerSettings/printerSettings313.bin"/><Relationship Id="rId16" Type="http://schemas.openxmlformats.org/officeDocument/2006/relationships/printerSettings" Target="../printerSettings/printerSettings327.bin"/><Relationship Id="rId20" Type="http://schemas.openxmlformats.org/officeDocument/2006/relationships/printerSettings" Target="../printerSettings/printerSettings331.bin"/><Relationship Id="rId1" Type="http://schemas.openxmlformats.org/officeDocument/2006/relationships/printerSettings" Target="../printerSettings/printerSettings312.bin"/><Relationship Id="rId6" Type="http://schemas.openxmlformats.org/officeDocument/2006/relationships/printerSettings" Target="../printerSettings/printerSettings317.bin"/><Relationship Id="rId11" Type="http://schemas.openxmlformats.org/officeDocument/2006/relationships/printerSettings" Target="../printerSettings/printerSettings322.bin"/><Relationship Id="rId5" Type="http://schemas.openxmlformats.org/officeDocument/2006/relationships/printerSettings" Target="../printerSettings/printerSettings316.bin"/><Relationship Id="rId15" Type="http://schemas.openxmlformats.org/officeDocument/2006/relationships/printerSettings" Target="../printerSettings/printerSettings326.bin"/><Relationship Id="rId10" Type="http://schemas.openxmlformats.org/officeDocument/2006/relationships/printerSettings" Target="../printerSettings/printerSettings321.bin"/><Relationship Id="rId19" Type="http://schemas.openxmlformats.org/officeDocument/2006/relationships/printerSettings" Target="../printerSettings/printerSettings330.bin"/><Relationship Id="rId4" Type="http://schemas.openxmlformats.org/officeDocument/2006/relationships/printerSettings" Target="../printerSettings/printerSettings315.bin"/><Relationship Id="rId9" Type="http://schemas.openxmlformats.org/officeDocument/2006/relationships/printerSettings" Target="../printerSettings/printerSettings320.bin"/><Relationship Id="rId14" Type="http://schemas.openxmlformats.org/officeDocument/2006/relationships/printerSettings" Target="../printerSettings/printerSettings32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40.bin"/><Relationship Id="rId13" Type="http://schemas.openxmlformats.org/officeDocument/2006/relationships/printerSettings" Target="../printerSettings/printerSettings345.bin"/><Relationship Id="rId18" Type="http://schemas.openxmlformats.org/officeDocument/2006/relationships/printerSettings" Target="../printerSettings/printerSettings350.bin"/><Relationship Id="rId3" Type="http://schemas.openxmlformats.org/officeDocument/2006/relationships/printerSettings" Target="../printerSettings/printerSettings335.bin"/><Relationship Id="rId21" Type="http://schemas.openxmlformats.org/officeDocument/2006/relationships/printerSettings" Target="../printerSettings/printerSettings353.bin"/><Relationship Id="rId7" Type="http://schemas.openxmlformats.org/officeDocument/2006/relationships/printerSettings" Target="../printerSettings/printerSettings339.bin"/><Relationship Id="rId12" Type="http://schemas.openxmlformats.org/officeDocument/2006/relationships/printerSettings" Target="../printerSettings/printerSettings344.bin"/><Relationship Id="rId17" Type="http://schemas.openxmlformats.org/officeDocument/2006/relationships/printerSettings" Target="../printerSettings/printerSettings349.bin"/><Relationship Id="rId2" Type="http://schemas.openxmlformats.org/officeDocument/2006/relationships/printerSettings" Target="../printerSettings/printerSettings334.bin"/><Relationship Id="rId16" Type="http://schemas.openxmlformats.org/officeDocument/2006/relationships/printerSettings" Target="../printerSettings/printerSettings348.bin"/><Relationship Id="rId20" Type="http://schemas.openxmlformats.org/officeDocument/2006/relationships/printerSettings" Target="../printerSettings/printerSettings352.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printerSettings" Target="../printerSettings/printerSettings343.bin"/><Relationship Id="rId5" Type="http://schemas.openxmlformats.org/officeDocument/2006/relationships/printerSettings" Target="../printerSettings/printerSettings337.bin"/><Relationship Id="rId15" Type="http://schemas.openxmlformats.org/officeDocument/2006/relationships/printerSettings" Target="../printerSettings/printerSettings347.bin"/><Relationship Id="rId10" Type="http://schemas.openxmlformats.org/officeDocument/2006/relationships/printerSettings" Target="../printerSettings/printerSettings342.bin"/><Relationship Id="rId19" Type="http://schemas.openxmlformats.org/officeDocument/2006/relationships/printerSettings" Target="../printerSettings/printerSettings351.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 Id="rId14" Type="http://schemas.openxmlformats.org/officeDocument/2006/relationships/printerSettings" Target="../printerSettings/printerSettings346.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61.bin"/><Relationship Id="rId13" Type="http://schemas.openxmlformats.org/officeDocument/2006/relationships/printerSettings" Target="../printerSettings/printerSettings366.bin"/><Relationship Id="rId18" Type="http://schemas.openxmlformats.org/officeDocument/2006/relationships/printerSettings" Target="../printerSettings/printerSettings371.bin"/><Relationship Id="rId3" Type="http://schemas.openxmlformats.org/officeDocument/2006/relationships/printerSettings" Target="../printerSettings/printerSettings356.bin"/><Relationship Id="rId21" Type="http://schemas.openxmlformats.org/officeDocument/2006/relationships/printerSettings" Target="../printerSettings/printerSettings374.bin"/><Relationship Id="rId7" Type="http://schemas.openxmlformats.org/officeDocument/2006/relationships/printerSettings" Target="../printerSettings/printerSettings360.bin"/><Relationship Id="rId12" Type="http://schemas.openxmlformats.org/officeDocument/2006/relationships/printerSettings" Target="../printerSettings/printerSettings365.bin"/><Relationship Id="rId17" Type="http://schemas.openxmlformats.org/officeDocument/2006/relationships/printerSettings" Target="../printerSettings/printerSettings370.bin"/><Relationship Id="rId2" Type="http://schemas.openxmlformats.org/officeDocument/2006/relationships/printerSettings" Target="../printerSettings/printerSettings355.bin"/><Relationship Id="rId16" Type="http://schemas.openxmlformats.org/officeDocument/2006/relationships/printerSettings" Target="../printerSettings/printerSettings369.bin"/><Relationship Id="rId20" Type="http://schemas.openxmlformats.org/officeDocument/2006/relationships/printerSettings" Target="../printerSettings/printerSettings373.bin"/><Relationship Id="rId1" Type="http://schemas.openxmlformats.org/officeDocument/2006/relationships/printerSettings" Target="../printerSettings/printerSettings354.bin"/><Relationship Id="rId6" Type="http://schemas.openxmlformats.org/officeDocument/2006/relationships/printerSettings" Target="../printerSettings/printerSettings359.bin"/><Relationship Id="rId11" Type="http://schemas.openxmlformats.org/officeDocument/2006/relationships/printerSettings" Target="../printerSettings/printerSettings364.bin"/><Relationship Id="rId5" Type="http://schemas.openxmlformats.org/officeDocument/2006/relationships/printerSettings" Target="../printerSettings/printerSettings358.bin"/><Relationship Id="rId15" Type="http://schemas.openxmlformats.org/officeDocument/2006/relationships/printerSettings" Target="../printerSettings/printerSettings368.bin"/><Relationship Id="rId10" Type="http://schemas.openxmlformats.org/officeDocument/2006/relationships/printerSettings" Target="../printerSettings/printerSettings363.bin"/><Relationship Id="rId19" Type="http://schemas.openxmlformats.org/officeDocument/2006/relationships/printerSettings" Target="../printerSettings/printerSettings372.bin"/><Relationship Id="rId4" Type="http://schemas.openxmlformats.org/officeDocument/2006/relationships/printerSettings" Target="../printerSettings/printerSettings357.bin"/><Relationship Id="rId9" Type="http://schemas.openxmlformats.org/officeDocument/2006/relationships/printerSettings" Target="../printerSettings/printerSettings362.bin"/><Relationship Id="rId14" Type="http://schemas.openxmlformats.org/officeDocument/2006/relationships/printerSettings" Target="../printerSettings/printerSettings36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13" Type="http://schemas.openxmlformats.org/officeDocument/2006/relationships/printerSettings" Target="../printerSettings/printerSettings22.bin"/><Relationship Id="rId18" Type="http://schemas.openxmlformats.org/officeDocument/2006/relationships/printerSettings" Target="../printerSettings/printerSettings27.bin"/><Relationship Id="rId3" Type="http://schemas.openxmlformats.org/officeDocument/2006/relationships/printerSettings" Target="../printerSettings/printerSettings12.bin"/><Relationship Id="rId21" Type="http://schemas.openxmlformats.org/officeDocument/2006/relationships/printerSettings" Target="../printerSettings/printerSettings30.bin"/><Relationship Id="rId7" Type="http://schemas.openxmlformats.org/officeDocument/2006/relationships/printerSettings" Target="../printerSettings/printerSettings16.bin"/><Relationship Id="rId12" Type="http://schemas.openxmlformats.org/officeDocument/2006/relationships/printerSettings" Target="../printerSettings/printerSettings21.bin"/><Relationship Id="rId17" Type="http://schemas.openxmlformats.org/officeDocument/2006/relationships/printerSettings" Target="../printerSettings/printerSettings26.bin"/><Relationship Id="rId2" Type="http://schemas.openxmlformats.org/officeDocument/2006/relationships/printerSettings" Target="../printerSettings/printerSettings11.bin"/><Relationship Id="rId16" Type="http://schemas.openxmlformats.org/officeDocument/2006/relationships/printerSettings" Target="../printerSettings/printerSettings25.bin"/><Relationship Id="rId20" Type="http://schemas.openxmlformats.org/officeDocument/2006/relationships/printerSettings" Target="../printerSettings/printerSettings29.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11" Type="http://schemas.openxmlformats.org/officeDocument/2006/relationships/printerSettings" Target="../printerSettings/printerSettings20.bin"/><Relationship Id="rId5" Type="http://schemas.openxmlformats.org/officeDocument/2006/relationships/printerSettings" Target="../printerSettings/printerSettings14.bin"/><Relationship Id="rId15" Type="http://schemas.openxmlformats.org/officeDocument/2006/relationships/printerSettings" Target="../printerSettings/printerSettings24.bin"/><Relationship Id="rId10" Type="http://schemas.openxmlformats.org/officeDocument/2006/relationships/printerSettings" Target="../printerSettings/printerSettings19.bin"/><Relationship Id="rId19" Type="http://schemas.openxmlformats.org/officeDocument/2006/relationships/printerSettings" Target="../printerSettings/printerSettings28.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 Id="rId14" Type="http://schemas.openxmlformats.org/officeDocument/2006/relationships/printerSettings" Target="../printerSettings/printerSettings23.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82.bin"/><Relationship Id="rId13" Type="http://schemas.openxmlformats.org/officeDocument/2006/relationships/printerSettings" Target="../printerSettings/printerSettings387.bin"/><Relationship Id="rId18" Type="http://schemas.openxmlformats.org/officeDocument/2006/relationships/printerSettings" Target="../printerSettings/printerSettings392.bin"/><Relationship Id="rId3" Type="http://schemas.openxmlformats.org/officeDocument/2006/relationships/printerSettings" Target="../printerSettings/printerSettings377.bin"/><Relationship Id="rId21" Type="http://schemas.openxmlformats.org/officeDocument/2006/relationships/printerSettings" Target="../printerSettings/printerSettings395.bin"/><Relationship Id="rId7" Type="http://schemas.openxmlformats.org/officeDocument/2006/relationships/printerSettings" Target="../printerSettings/printerSettings381.bin"/><Relationship Id="rId12" Type="http://schemas.openxmlformats.org/officeDocument/2006/relationships/printerSettings" Target="../printerSettings/printerSettings386.bin"/><Relationship Id="rId17" Type="http://schemas.openxmlformats.org/officeDocument/2006/relationships/printerSettings" Target="../printerSettings/printerSettings391.bin"/><Relationship Id="rId2" Type="http://schemas.openxmlformats.org/officeDocument/2006/relationships/printerSettings" Target="../printerSettings/printerSettings376.bin"/><Relationship Id="rId16" Type="http://schemas.openxmlformats.org/officeDocument/2006/relationships/printerSettings" Target="../printerSettings/printerSettings390.bin"/><Relationship Id="rId20" Type="http://schemas.openxmlformats.org/officeDocument/2006/relationships/printerSettings" Target="../printerSettings/printerSettings394.bin"/><Relationship Id="rId1" Type="http://schemas.openxmlformats.org/officeDocument/2006/relationships/printerSettings" Target="../printerSettings/printerSettings375.bin"/><Relationship Id="rId6" Type="http://schemas.openxmlformats.org/officeDocument/2006/relationships/printerSettings" Target="../printerSettings/printerSettings380.bin"/><Relationship Id="rId11" Type="http://schemas.openxmlformats.org/officeDocument/2006/relationships/printerSettings" Target="../printerSettings/printerSettings385.bin"/><Relationship Id="rId5" Type="http://schemas.openxmlformats.org/officeDocument/2006/relationships/printerSettings" Target="../printerSettings/printerSettings379.bin"/><Relationship Id="rId15" Type="http://schemas.openxmlformats.org/officeDocument/2006/relationships/printerSettings" Target="../printerSettings/printerSettings389.bin"/><Relationship Id="rId10" Type="http://schemas.openxmlformats.org/officeDocument/2006/relationships/printerSettings" Target="../printerSettings/printerSettings384.bin"/><Relationship Id="rId19" Type="http://schemas.openxmlformats.org/officeDocument/2006/relationships/printerSettings" Target="../printerSettings/printerSettings393.bin"/><Relationship Id="rId4" Type="http://schemas.openxmlformats.org/officeDocument/2006/relationships/printerSettings" Target="../printerSettings/printerSettings378.bin"/><Relationship Id="rId9" Type="http://schemas.openxmlformats.org/officeDocument/2006/relationships/printerSettings" Target="../printerSettings/printerSettings383.bin"/><Relationship Id="rId14" Type="http://schemas.openxmlformats.org/officeDocument/2006/relationships/printerSettings" Target="../printerSettings/printerSettings388.bin"/><Relationship Id="rId22"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03.bin"/><Relationship Id="rId13" Type="http://schemas.openxmlformats.org/officeDocument/2006/relationships/printerSettings" Target="../printerSettings/printerSettings408.bin"/><Relationship Id="rId18" Type="http://schemas.openxmlformats.org/officeDocument/2006/relationships/printerSettings" Target="../printerSettings/printerSettings413.bin"/><Relationship Id="rId3" Type="http://schemas.openxmlformats.org/officeDocument/2006/relationships/printerSettings" Target="../printerSettings/printerSettings398.bin"/><Relationship Id="rId21" Type="http://schemas.openxmlformats.org/officeDocument/2006/relationships/printerSettings" Target="../printerSettings/printerSettings416.bin"/><Relationship Id="rId7" Type="http://schemas.openxmlformats.org/officeDocument/2006/relationships/printerSettings" Target="../printerSettings/printerSettings402.bin"/><Relationship Id="rId12" Type="http://schemas.openxmlformats.org/officeDocument/2006/relationships/printerSettings" Target="../printerSettings/printerSettings407.bin"/><Relationship Id="rId17" Type="http://schemas.openxmlformats.org/officeDocument/2006/relationships/printerSettings" Target="../printerSettings/printerSettings412.bin"/><Relationship Id="rId2" Type="http://schemas.openxmlformats.org/officeDocument/2006/relationships/printerSettings" Target="../printerSettings/printerSettings397.bin"/><Relationship Id="rId16" Type="http://schemas.openxmlformats.org/officeDocument/2006/relationships/printerSettings" Target="../printerSettings/printerSettings411.bin"/><Relationship Id="rId20" Type="http://schemas.openxmlformats.org/officeDocument/2006/relationships/printerSettings" Target="../printerSettings/printerSettings415.bin"/><Relationship Id="rId1" Type="http://schemas.openxmlformats.org/officeDocument/2006/relationships/printerSettings" Target="../printerSettings/printerSettings396.bin"/><Relationship Id="rId6" Type="http://schemas.openxmlformats.org/officeDocument/2006/relationships/printerSettings" Target="../printerSettings/printerSettings401.bin"/><Relationship Id="rId11" Type="http://schemas.openxmlformats.org/officeDocument/2006/relationships/printerSettings" Target="../printerSettings/printerSettings406.bin"/><Relationship Id="rId5" Type="http://schemas.openxmlformats.org/officeDocument/2006/relationships/printerSettings" Target="../printerSettings/printerSettings400.bin"/><Relationship Id="rId15" Type="http://schemas.openxmlformats.org/officeDocument/2006/relationships/printerSettings" Target="../printerSettings/printerSettings410.bin"/><Relationship Id="rId10" Type="http://schemas.openxmlformats.org/officeDocument/2006/relationships/printerSettings" Target="../printerSettings/printerSettings405.bin"/><Relationship Id="rId19" Type="http://schemas.openxmlformats.org/officeDocument/2006/relationships/printerSettings" Target="../printerSettings/printerSettings414.bin"/><Relationship Id="rId4" Type="http://schemas.openxmlformats.org/officeDocument/2006/relationships/printerSettings" Target="../printerSettings/printerSettings399.bin"/><Relationship Id="rId9" Type="http://schemas.openxmlformats.org/officeDocument/2006/relationships/printerSettings" Target="../printerSettings/printerSettings404.bin"/><Relationship Id="rId14" Type="http://schemas.openxmlformats.org/officeDocument/2006/relationships/printerSettings" Target="../printerSettings/printerSettings40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1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25.bin"/><Relationship Id="rId13" Type="http://schemas.openxmlformats.org/officeDocument/2006/relationships/printerSettings" Target="../printerSettings/printerSettings430.bin"/><Relationship Id="rId18" Type="http://schemas.openxmlformats.org/officeDocument/2006/relationships/printerSettings" Target="../printerSettings/printerSettings435.bin"/><Relationship Id="rId3" Type="http://schemas.openxmlformats.org/officeDocument/2006/relationships/printerSettings" Target="../printerSettings/printerSettings420.bin"/><Relationship Id="rId21" Type="http://schemas.openxmlformats.org/officeDocument/2006/relationships/printerSettings" Target="../printerSettings/printerSettings438.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20" Type="http://schemas.openxmlformats.org/officeDocument/2006/relationships/printerSettings" Target="../printerSettings/printerSettings437.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10" Type="http://schemas.openxmlformats.org/officeDocument/2006/relationships/printerSettings" Target="../printerSettings/printerSettings427.bin"/><Relationship Id="rId19" Type="http://schemas.openxmlformats.org/officeDocument/2006/relationships/printerSettings" Target="../printerSettings/printerSettings436.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46.bin"/><Relationship Id="rId13" Type="http://schemas.openxmlformats.org/officeDocument/2006/relationships/printerSettings" Target="../printerSettings/printerSettings451.bin"/><Relationship Id="rId18" Type="http://schemas.openxmlformats.org/officeDocument/2006/relationships/printerSettings" Target="../printerSettings/printerSettings456.bin"/><Relationship Id="rId3" Type="http://schemas.openxmlformats.org/officeDocument/2006/relationships/printerSettings" Target="../printerSettings/printerSettings441.bin"/><Relationship Id="rId21" Type="http://schemas.openxmlformats.org/officeDocument/2006/relationships/printerSettings" Target="../printerSettings/printerSettings459.bin"/><Relationship Id="rId7" Type="http://schemas.openxmlformats.org/officeDocument/2006/relationships/printerSettings" Target="../printerSettings/printerSettings445.bin"/><Relationship Id="rId12" Type="http://schemas.openxmlformats.org/officeDocument/2006/relationships/printerSettings" Target="../printerSettings/printerSettings450.bin"/><Relationship Id="rId17" Type="http://schemas.openxmlformats.org/officeDocument/2006/relationships/printerSettings" Target="../printerSettings/printerSettings455.bin"/><Relationship Id="rId2" Type="http://schemas.openxmlformats.org/officeDocument/2006/relationships/printerSettings" Target="../printerSettings/printerSettings440.bin"/><Relationship Id="rId16" Type="http://schemas.openxmlformats.org/officeDocument/2006/relationships/printerSettings" Target="../printerSettings/printerSettings454.bin"/><Relationship Id="rId20" Type="http://schemas.openxmlformats.org/officeDocument/2006/relationships/printerSettings" Target="../printerSettings/printerSettings458.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11" Type="http://schemas.openxmlformats.org/officeDocument/2006/relationships/printerSettings" Target="../printerSettings/printerSettings449.bin"/><Relationship Id="rId5" Type="http://schemas.openxmlformats.org/officeDocument/2006/relationships/printerSettings" Target="../printerSettings/printerSettings443.bin"/><Relationship Id="rId15" Type="http://schemas.openxmlformats.org/officeDocument/2006/relationships/printerSettings" Target="../printerSettings/printerSettings453.bin"/><Relationship Id="rId10" Type="http://schemas.openxmlformats.org/officeDocument/2006/relationships/printerSettings" Target="../printerSettings/printerSettings448.bin"/><Relationship Id="rId19" Type="http://schemas.openxmlformats.org/officeDocument/2006/relationships/printerSettings" Target="../printerSettings/printerSettings457.bin"/><Relationship Id="rId4" Type="http://schemas.openxmlformats.org/officeDocument/2006/relationships/printerSettings" Target="../printerSettings/printerSettings442.bin"/><Relationship Id="rId9" Type="http://schemas.openxmlformats.org/officeDocument/2006/relationships/printerSettings" Target="../printerSettings/printerSettings447.bin"/><Relationship Id="rId14" Type="http://schemas.openxmlformats.org/officeDocument/2006/relationships/printerSettings" Target="../printerSettings/printerSettings452.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67.bin"/><Relationship Id="rId13" Type="http://schemas.openxmlformats.org/officeDocument/2006/relationships/printerSettings" Target="../printerSettings/printerSettings472.bin"/><Relationship Id="rId18" Type="http://schemas.openxmlformats.org/officeDocument/2006/relationships/printerSettings" Target="../printerSettings/printerSettings477.bin"/><Relationship Id="rId3" Type="http://schemas.openxmlformats.org/officeDocument/2006/relationships/printerSettings" Target="../printerSettings/printerSettings462.bin"/><Relationship Id="rId21" Type="http://schemas.openxmlformats.org/officeDocument/2006/relationships/printerSettings" Target="../printerSettings/printerSettings480.bin"/><Relationship Id="rId7" Type="http://schemas.openxmlformats.org/officeDocument/2006/relationships/printerSettings" Target="../printerSettings/printerSettings466.bin"/><Relationship Id="rId12" Type="http://schemas.openxmlformats.org/officeDocument/2006/relationships/printerSettings" Target="../printerSettings/printerSettings471.bin"/><Relationship Id="rId17" Type="http://schemas.openxmlformats.org/officeDocument/2006/relationships/printerSettings" Target="../printerSettings/printerSettings476.bin"/><Relationship Id="rId2" Type="http://schemas.openxmlformats.org/officeDocument/2006/relationships/printerSettings" Target="../printerSettings/printerSettings461.bin"/><Relationship Id="rId16" Type="http://schemas.openxmlformats.org/officeDocument/2006/relationships/printerSettings" Target="../printerSettings/printerSettings475.bin"/><Relationship Id="rId20" Type="http://schemas.openxmlformats.org/officeDocument/2006/relationships/printerSettings" Target="../printerSettings/printerSettings479.bin"/><Relationship Id="rId1" Type="http://schemas.openxmlformats.org/officeDocument/2006/relationships/printerSettings" Target="../printerSettings/printerSettings460.bin"/><Relationship Id="rId6" Type="http://schemas.openxmlformats.org/officeDocument/2006/relationships/printerSettings" Target="../printerSettings/printerSettings465.bin"/><Relationship Id="rId11" Type="http://schemas.openxmlformats.org/officeDocument/2006/relationships/printerSettings" Target="../printerSettings/printerSettings470.bin"/><Relationship Id="rId5" Type="http://schemas.openxmlformats.org/officeDocument/2006/relationships/printerSettings" Target="../printerSettings/printerSettings464.bin"/><Relationship Id="rId15" Type="http://schemas.openxmlformats.org/officeDocument/2006/relationships/printerSettings" Target="../printerSettings/printerSettings474.bin"/><Relationship Id="rId10" Type="http://schemas.openxmlformats.org/officeDocument/2006/relationships/printerSettings" Target="../printerSettings/printerSettings469.bin"/><Relationship Id="rId19" Type="http://schemas.openxmlformats.org/officeDocument/2006/relationships/printerSettings" Target="../printerSettings/printerSettings478.bin"/><Relationship Id="rId4" Type="http://schemas.openxmlformats.org/officeDocument/2006/relationships/printerSettings" Target="../printerSettings/printerSettings463.bin"/><Relationship Id="rId9" Type="http://schemas.openxmlformats.org/officeDocument/2006/relationships/printerSettings" Target="../printerSettings/printerSettings468.bin"/><Relationship Id="rId14" Type="http://schemas.openxmlformats.org/officeDocument/2006/relationships/printerSettings" Target="../printerSettings/printerSettings473.bin"/><Relationship Id="rId22"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88.bin"/><Relationship Id="rId13" Type="http://schemas.openxmlformats.org/officeDocument/2006/relationships/printerSettings" Target="../printerSettings/printerSettings493.bin"/><Relationship Id="rId18" Type="http://schemas.openxmlformats.org/officeDocument/2006/relationships/printerSettings" Target="../printerSettings/printerSettings498.bin"/><Relationship Id="rId3" Type="http://schemas.openxmlformats.org/officeDocument/2006/relationships/printerSettings" Target="../printerSettings/printerSettings483.bin"/><Relationship Id="rId21" Type="http://schemas.openxmlformats.org/officeDocument/2006/relationships/printerSettings" Target="../printerSettings/printerSettings501.bin"/><Relationship Id="rId7" Type="http://schemas.openxmlformats.org/officeDocument/2006/relationships/printerSettings" Target="../printerSettings/printerSettings487.bin"/><Relationship Id="rId12" Type="http://schemas.openxmlformats.org/officeDocument/2006/relationships/printerSettings" Target="../printerSettings/printerSettings492.bin"/><Relationship Id="rId17" Type="http://schemas.openxmlformats.org/officeDocument/2006/relationships/printerSettings" Target="../printerSettings/printerSettings497.bin"/><Relationship Id="rId2" Type="http://schemas.openxmlformats.org/officeDocument/2006/relationships/printerSettings" Target="../printerSettings/printerSettings482.bin"/><Relationship Id="rId16" Type="http://schemas.openxmlformats.org/officeDocument/2006/relationships/printerSettings" Target="../printerSettings/printerSettings496.bin"/><Relationship Id="rId20" Type="http://schemas.openxmlformats.org/officeDocument/2006/relationships/printerSettings" Target="../printerSettings/printerSettings500.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printerSettings" Target="../printerSettings/printerSettings491.bin"/><Relationship Id="rId5" Type="http://schemas.openxmlformats.org/officeDocument/2006/relationships/printerSettings" Target="../printerSettings/printerSettings485.bin"/><Relationship Id="rId15" Type="http://schemas.openxmlformats.org/officeDocument/2006/relationships/printerSettings" Target="../printerSettings/printerSettings495.bin"/><Relationship Id="rId10" Type="http://schemas.openxmlformats.org/officeDocument/2006/relationships/printerSettings" Target="../printerSettings/printerSettings490.bin"/><Relationship Id="rId19" Type="http://schemas.openxmlformats.org/officeDocument/2006/relationships/printerSettings" Target="../printerSettings/printerSettings499.bin"/><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 Id="rId14" Type="http://schemas.openxmlformats.org/officeDocument/2006/relationships/printerSettings" Target="../printerSettings/printerSettings494.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509.bin"/><Relationship Id="rId3" Type="http://schemas.openxmlformats.org/officeDocument/2006/relationships/printerSettings" Target="../printerSettings/printerSettings504.bin"/><Relationship Id="rId7" Type="http://schemas.openxmlformats.org/officeDocument/2006/relationships/printerSettings" Target="../printerSettings/printerSettings508.bin"/><Relationship Id="rId2" Type="http://schemas.openxmlformats.org/officeDocument/2006/relationships/printerSettings" Target="../printerSettings/printerSettings503.bin"/><Relationship Id="rId1" Type="http://schemas.openxmlformats.org/officeDocument/2006/relationships/printerSettings" Target="../printerSettings/printerSettings502.bin"/><Relationship Id="rId6" Type="http://schemas.openxmlformats.org/officeDocument/2006/relationships/printerSettings" Target="../printerSettings/printerSettings507.bin"/><Relationship Id="rId5" Type="http://schemas.openxmlformats.org/officeDocument/2006/relationships/printerSettings" Target="../printerSettings/printerSettings506.bin"/><Relationship Id="rId4" Type="http://schemas.openxmlformats.org/officeDocument/2006/relationships/printerSettings" Target="../printerSettings/printerSettings505.bin"/><Relationship Id="rId9" Type="http://schemas.openxmlformats.org/officeDocument/2006/relationships/printerSettings" Target="../printerSettings/printerSettings510.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518.bin"/><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3" Type="http://schemas.openxmlformats.org/officeDocument/2006/relationships/printerSettings" Target="../printerSettings/printerSettings513.bin"/><Relationship Id="rId21" Type="http://schemas.openxmlformats.org/officeDocument/2006/relationships/printerSettings" Target="../printerSettings/printerSettings531.bin"/><Relationship Id="rId7" Type="http://schemas.openxmlformats.org/officeDocument/2006/relationships/printerSettings" Target="../printerSettings/printerSettings517.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0" Type="http://schemas.openxmlformats.org/officeDocument/2006/relationships/printerSettings" Target="../printerSettings/printerSettings530.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539.bin"/><Relationship Id="rId13" Type="http://schemas.openxmlformats.org/officeDocument/2006/relationships/printerSettings" Target="../printerSettings/printerSettings544.bin"/><Relationship Id="rId18" Type="http://schemas.openxmlformats.org/officeDocument/2006/relationships/printerSettings" Target="../printerSettings/printerSettings549.bin"/><Relationship Id="rId3" Type="http://schemas.openxmlformats.org/officeDocument/2006/relationships/printerSettings" Target="../printerSettings/printerSettings534.bin"/><Relationship Id="rId21" Type="http://schemas.openxmlformats.org/officeDocument/2006/relationships/printerSettings" Target="../printerSettings/printerSettings552.bin"/><Relationship Id="rId7" Type="http://schemas.openxmlformats.org/officeDocument/2006/relationships/printerSettings" Target="../printerSettings/printerSettings538.bin"/><Relationship Id="rId12" Type="http://schemas.openxmlformats.org/officeDocument/2006/relationships/printerSettings" Target="../printerSettings/printerSettings543.bin"/><Relationship Id="rId17" Type="http://schemas.openxmlformats.org/officeDocument/2006/relationships/printerSettings" Target="../printerSettings/printerSettings548.bin"/><Relationship Id="rId2" Type="http://schemas.openxmlformats.org/officeDocument/2006/relationships/printerSettings" Target="../printerSettings/printerSettings533.bin"/><Relationship Id="rId16" Type="http://schemas.openxmlformats.org/officeDocument/2006/relationships/printerSettings" Target="../printerSettings/printerSettings547.bin"/><Relationship Id="rId20" Type="http://schemas.openxmlformats.org/officeDocument/2006/relationships/printerSettings" Target="../printerSettings/printerSettings551.bin"/><Relationship Id="rId1" Type="http://schemas.openxmlformats.org/officeDocument/2006/relationships/printerSettings" Target="../printerSettings/printerSettings532.bin"/><Relationship Id="rId6" Type="http://schemas.openxmlformats.org/officeDocument/2006/relationships/printerSettings" Target="../printerSettings/printerSettings537.bin"/><Relationship Id="rId11" Type="http://schemas.openxmlformats.org/officeDocument/2006/relationships/printerSettings" Target="../printerSettings/printerSettings542.bin"/><Relationship Id="rId5" Type="http://schemas.openxmlformats.org/officeDocument/2006/relationships/printerSettings" Target="../printerSettings/printerSettings536.bin"/><Relationship Id="rId15" Type="http://schemas.openxmlformats.org/officeDocument/2006/relationships/printerSettings" Target="../printerSettings/printerSettings546.bin"/><Relationship Id="rId10" Type="http://schemas.openxmlformats.org/officeDocument/2006/relationships/printerSettings" Target="../printerSettings/printerSettings541.bin"/><Relationship Id="rId19" Type="http://schemas.openxmlformats.org/officeDocument/2006/relationships/printerSettings" Target="../printerSettings/printerSettings550.bin"/><Relationship Id="rId4" Type="http://schemas.openxmlformats.org/officeDocument/2006/relationships/printerSettings" Target="../printerSettings/printerSettings535.bin"/><Relationship Id="rId9" Type="http://schemas.openxmlformats.org/officeDocument/2006/relationships/printerSettings" Target="../printerSettings/printerSettings540.bin"/><Relationship Id="rId14" Type="http://schemas.openxmlformats.org/officeDocument/2006/relationships/printerSettings" Target="../printerSettings/printerSettings545.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33" Type="http://schemas.openxmlformats.org/officeDocument/2006/relationships/drawing" Target="../drawings/drawing3.xml"/><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32" Type="http://schemas.openxmlformats.org/officeDocument/2006/relationships/printerSettings" Target="../printerSettings/printerSettings62.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31" Type="http://schemas.openxmlformats.org/officeDocument/2006/relationships/printerSettings" Target="../printerSettings/printerSettings61.bin"/><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 Id="rId8" Type="http://schemas.openxmlformats.org/officeDocument/2006/relationships/printerSettings" Target="../printerSettings/printerSettings38.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560.bin"/><Relationship Id="rId3" Type="http://schemas.openxmlformats.org/officeDocument/2006/relationships/printerSettings" Target="../printerSettings/printerSettings555.bin"/><Relationship Id="rId7" Type="http://schemas.openxmlformats.org/officeDocument/2006/relationships/printerSettings" Target="../printerSettings/printerSettings559.bin"/><Relationship Id="rId2" Type="http://schemas.openxmlformats.org/officeDocument/2006/relationships/printerSettings" Target="../printerSettings/printerSettings554.bin"/><Relationship Id="rId1" Type="http://schemas.openxmlformats.org/officeDocument/2006/relationships/printerSettings" Target="../printerSettings/printerSettings553.bin"/><Relationship Id="rId6" Type="http://schemas.openxmlformats.org/officeDocument/2006/relationships/printerSettings" Target="../printerSettings/printerSettings558.bin"/><Relationship Id="rId5" Type="http://schemas.openxmlformats.org/officeDocument/2006/relationships/printerSettings" Target="../printerSettings/printerSettings557.bin"/><Relationship Id="rId4" Type="http://schemas.openxmlformats.org/officeDocument/2006/relationships/printerSettings" Target="../printerSettings/printerSettings556.bin"/><Relationship Id="rId9" Type="http://schemas.openxmlformats.org/officeDocument/2006/relationships/printerSettings" Target="../printerSettings/printerSettings561.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569.bin"/><Relationship Id="rId13" Type="http://schemas.openxmlformats.org/officeDocument/2006/relationships/printerSettings" Target="../printerSettings/printerSettings574.bin"/><Relationship Id="rId18" Type="http://schemas.openxmlformats.org/officeDocument/2006/relationships/printerSettings" Target="../printerSettings/printerSettings579.bin"/><Relationship Id="rId3" Type="http://schemas.openxmlformats.org/officeDocument/2006/relationships/printerSettings" Target="../printerSettings/printerSettings564.bin"/><Relationship Id="rId21" Type="http://schemas.openxmlformats.org/officeDocument/2006/relationships/printerSettings" Target="../printerSettings/printerSettings582.bin"/><Relationship Id="rId7" Type="http://schemas.openxmlformats.org/officeDocument/2006/relationships/printerSettings" Target="../printerSettings/printerSettings568.bin"/><Relationship Id="rId12" Type="http://schemas.openxmlformats.org/officeDocument/2006/relationships/printerSettings" Target="../printerSettings/printerSettings573.bin"/><Relationship Id="rId17" Type="http://schemas.openxmlformats.org/officeDocument/2006/relationships/printerSettings" Target="../printerSettings/printerSettings578.bin"/><Relationship Id="rId2" Type="http://schemas.openxmlformats.org/officeDocument/2006/relationships/printerSettings" Target="../printerSettings/printerSettings563.bin"/><Relationship Id="rId16" Type="http://schemas.openxmlformats.org/officeDocument/2006/relationships/printerSettings" Target="../printerSettings/printerSettings577.bin"/><Relationship Id="rId20" Type="http://schemas.openxmlformats.org/officeDocument/2006/relationships/printerSettings" Target="../printerSettings/printerSettings581.bin"/><Relationship Id="rId1" Type="http://schemas.openxmlformats.org/officeDocument/2006/relationships/printerSettings" Target="../printerSettings/printerSettings562.bin"/><Relationship Id="rId6" Type="http://schemas.openxmlformats.org/officeDocument/2006/relationships/printerSettings" Target="../printerSettings/printerSettings567.bin"/><Relationship Id="rId11" Type="http://schemas.openxmlformats.org/officeDocument/2006/relationships/printerSettings" Target="../printerSettings/printerSettings572.bin"/><Relationship Id="rId5" Type="http://schemas.openxmlformats.org/officeDocument/2006/relationships/printerSettings" Target="../printerSettings/printerSettings566.bin"/><Relationship Id="rId15" Type="http://schemas.openxmlformats.org/officeDocument/2006/relationships/printerSettings" Target="../printerSettings/printerSettings576.bin"/><Relationship Id="rId10" Type="http://schemas.openxmlformats.org/officeDocument/2006/relationships/printerSettings" Target="../printerSettings/printerSettings571.bin"/><Relationship Id="rId19" Type="http://schemas.openxmlformats.org/officeDocument/2006/relationships/printerSettings" Target="../printerSettings/printerSettings580.bin"/><Relationship Id="rId4" Type="http://schemas.openxmlformats.org/officeDocument/2006/relationships/printerSettings" Target="../printerSettings/printerSettings565.bin"/><Relationship Id="rId9" Type="http://schemas.openxmlformats.org/officeDocument/2006/relationships/printerSettings" Target="../printerSettings/printerSettings570.bin"/><Relationship Id="rId14" Type="http://schemas.openxmlformats.org/officeDocument/2006/relationships/printerSettings" Target="../printerSettings/printerSettings575.bin"/><Relationship Id="rId22" Type="http://schemas.openxmlformats.org/officeDocument/2006/relationships/drawing" Target="../drawings/drawing8.xm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590.bin"/><Relationship Id="rId13" Type="http://schemas.openxmlformats.org/officeDocument/2006/relationships/printerSettings" Target="../printerSettings/printerSettings595.bin"/><Relationship Id="rId18" Type="http://schemas.openxmlformats.org/officeDocument/2006/relationships/printerSettings" Target="../printerSettings/printerSettings600.bin"/><Relationship Id="rId3" Type="http://schemas.openxmlformats.org/officeDocument/2006/relationships/printerSettings" Target="../printerSettings/printerSettings585.bin"/><Relationship Id="rId21" Type="http://schemas.openxmlformats.org/officeDocument/2006/relationships/printerSettings" Target="../printerSettings/printerSettings603.bin"/><Relationship Id="rId7" Type="http://schemas.openxmlformats.org/officeDocument/2006/relationships/printerSettings" Target="../printerSettings/printerSettings589.bin"/><Relationship Id="rId12" Type="http://schemas.openxmlformats.org/officeDocument/2006/relationships/printerSettings" Target="../printerSettings/printerSettings594.bin"/><Relationship Id="rId17" Type="http://schemas.openxmlformats.org/officeDocument/2006/relationships/printerSettings" Target="../printerSettings/printerSettings599.bin"/><Relationship Id="rId2" Type="http://schemas.openxmlformats.org/officeDocument/2006/relationships/printerSettings" Target="../printerSettings/printerSettings584.bin"/><Relationship Id="rId16" Type="http://schemas.openxmlformats.org/officeDocument/2006/relationships/printerSettings" Target="../printerSettings/printerSettings598.bin"/><Relationship Id="rId20" Type="http://schemas.openxmlformats.org/officeDocument/2006/relationships/printerSettings" Target="../printerSettings/printerSettings602.bin"/><Relationship Id="rId1" Type="http://schemas.openxmlformats.org/officeDocument/2006/relationships/printerSettings" Target="../printerSettings/printerSettings583.bin"/><Relationship Id="rId6" Type="http://schemas.openxmlformats.org/officeDocument/2006/relationships/printerSettings" Target="../printerSettings/printerSettings588.bin"/><Relationship Id="rId11" Type="http://schemas.openxmlformats.org/officeDocument/2006/relationships/printerSettings" Target="../printerSettings/printerSettings593.bin"/><Relationship Id="rId5" Type="http://schemas.openxmlformats.org/officeDocument/2006/relationships/printerSettings" Target="../printerSettings/printerSettings587.bin"/><Relationship Id="rId15" Type="http://schemas.openxmlformats.org/officeDocument/2006/relationships/printerSettings" Target="../printerSettings/printerSettings597.bin"/><Relationship Id="rId10" Type="http://schemas.openxmlformats.org/officeDocument/2006/relationships/printerSettings" Target="../printerSettings/printerSettings592.bin"/><Relationship Id="rId19" Type="http://schemas.openxmlformats.org/officeDocument/2006/relationships/printerSettings" Target="../printerSettings/printerSettings601.bin"/><Relationship Id="rId4" Type="http://schemas.openxmlformats.org/officeDocument/2006/relationships/printerSettings" Target="../printerSettings/printerSettings586.bin"/><Relationship Id="rId9" Type="http://schemas.openxmlformats.org/officeDocument/2006/relationships/printerSettings" Target="../printerSettings/printerSettings591.bin"/><Relationship Id="rId14" Type="http://schemas.openxmlformats.org/officeDocument/2006/relationships/printerSettings" Target="../printerSettings/printerSettings596.bin"/><Relationship Id="rId22" Type="http://schemas.openxmlformats.org/officeDocument/2006/relationships/drawing" Target="../drawings/drawing9.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611.bin"/><Relationship Id="rId13" Type="http://schemas.openxmlformats.org/officeDocument/2006/relationships/printerSettings" Target="../printerSettings/printerSettings616.bin"/><Relationship Id="rId18" Type="http://schemas.openxmlformats.org/officeDocument/2006/relationships/printerSettings" Target="../printerSettings/printerSettings621.bin"/><Relationship Id="rId3" Type="http://schemas.openxmlformats.org/officeDocument/2006/relationships/printerSettings" Target="../printerSettings/printerSettings606.bin"/><Relationship Id="rId21" Type="http://schemas.openxmlformats.org/officeDocument/2006/relationships/printerSettings" Target="../printerSettings/printerSettings624.bin"/><Relationship Id="rId7" Type="http://schemas.openxmlformats.org/officeDocument/2006/relationships/printerSettings" Target="../printerSettings/printerSettings610.bin"/><Relationship Id="rId12" Type="http://schemas.openxmlformats.org/officeDocument/2006/relationships/printerSettings" Target="../printerSettings/printerSettings615.bin"/><Relationship Id="rId17" Type="http://schemas.openxmlformats.org/officeDocument/2006/relationships/printerSettings" Target="../printerSettings/printerSettings620.bin"/><Relationship Id="rId2" Type="http://schemas.openxmlformats.org/officeDocument/2006/relationships/printerSettings" Target="../printerSettings/printerSettings605.bin"/><Relationship Id="rId16" Type="http://schemas.openxmlformats.org/officeDocument/2006/relationships/printerSettings" Target="../printerSettings/printerSettings619.bin"/><Relationship Id="rId20" Type="http://schemas.openxmlformats.org/officeDocument/2006/relationships/printerSettings" Target="../printerSettings/printerSettings623.bin"/><Relationship Id="rId1" Type="http://schemas.openxmlformats.org/officeDocument/2006/relationships/printerSettings" Target="../printerSettings/printerSettings604.bin"/><Relationship Id="rId6" Type="http://schemas.openxmlformats.org/officeDocument/2006/relationships/printerSettings" Target="../printerSettings/printerSettings609.bin"/><Relationship Id="rId11" Type="http://schemas.openxmlformats.org/officeDocument/2006/relationships/printerSettings" Target="../printerSettings/printerSettings614.bin"/><Relationship Id="rId5" Type="http://schemas.openxmlformats.org/officeDocument/2006/relationships/printerSettings" Target="../printerSettings/printerSettings608.bin"/><Relationship Id="rId15" Type="http://schemas.openxmlformats.org/officeDocument/2006/relationships/printerSettings" Target="../printerSettings/printerSettings618.bin"/><Relationship Id="rId10" Type="http://schemas.openxmlformats.org/officeDocument/2006/relationships/printerSettings" Target="../printerSettings/printerSettings613.bin"/><Relationship Id="rId19" Type="http://schemas.openxmlformats.org/officeDocument/2006/relationships/printerSettings" Target="../printerSettings/printerSettings622.bin"/><Relationship Id="rId4" Type="http://schemas.openxmlformats.org/officeDocument/2006/relationships/printerSettings" Target="../printerSettings/printerSettings607.bin"/><Relationship Id="rId9" Type="http://schemas.openxmlformats.org/officeDocument/2006/relationships/printerSettings" Target="../printerSettings/printerSettings612.bin"/><Relationship Id="rId14" Type="http://schemas.openxmlformats.org/officeDocument/2006/relationships/printerSettings" Target="../printerSettings/printerSettings617.bin"/><Relationship Id="rId22" Type="http://schemas.openxmlformats.org/officeDocument/2006/relationships/drawing" Target="../drawings/drawing10.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632.bin"/><Relationship Id="rId13" Type="http://schemas.openxmlformats.org/officeDocument/2006/relationships/printerSettings" Target="../printerSettings/printerSettings637.bin"/><Relationship Id="rId18" Type="http://schemas.openxmlformats.org/officeDocument/2006/relationships/printerSettings" Target="../printerSettings/printerSettings642.bin"/><Relationship Id="rId3" Type="http://schemas.openxmlformats.org/officeDocument/2006/relationships/printerSettings" Target="../printerSettings/printerSettings627.bin"/><Relationship Id="rId21" Type="http://schemas.openxmlformats.org/officeDocument/2006/relationships/printerSettings" Target="../printerSettings/printerSettings645.bin"/><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17" Type="http://schemas.openxmlformats.org/officeDocument/2006/relationships/printerSettings" Target="../printerSettings/printerSettings641.bin"/><Relationship Id="rId2" Type="http://schemas.openxmlformats.org/officeDocument/2006/relationships/printerSettings" Target="../printerSettings/printerSettings626.bin"/><Relationship Id="rId16" Type="http://schemas.openxmlformats.org/officeDocument/2006/relationships/printerSettings" Target="../printerSettings/printerSettings640.bin"/><Relationship Id="rId20" Type="http://schemas.openxmlformats.org/officeDocument/2006/relationships/printerSettings" Target="../printerSettings/printerSettings644.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5" Type="http://schemas.openxmlformats.org/officeDocument/2006/relationships/printerSettings" Target="../printerSettings/printerSettings629.bin"/><Relationship Id="rId15" Type="http://schemas.openxmlformats.org/officeDocument/2006/relationships/printerSettings" Target="../printerSettings/printerSettings639.bin"/><Relationship Id="rId10" Type="http://schemas.openxmlformats.org/officeDocument/2006/relationships/printerSettings" Target="../printerSettings/printerSettings634.bin"/><Relationship Id="rId19" Type="http://schemas.openxmlformats.org/officeDocument/2006/relationships/printerSettings" Target="../printerSettings/printerSettings643.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8.bin"/><Relationship Id="rId22" Type="http://schemas.openxmlformats.org/officeDocument/2006/relationships/drawing" Target="../drawings/drawing11.xm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653.bin"/><Relationship Id="rId13" Type="http://schemas.openxmlformats.org/officeDocument/2006/relationships/printerSettings" Target="../printerSettings/printerSettings658.bin"/><Relationship Id="rId18" Type="http://schemas.openxmlformats.org/officeDocument/2006/relationships/printerSettings" Target="../printerSettings/printerSettings663.bin"/><Relationship Id="rId3" Type="http://schemas.openxmlformats.org/officeDocument/2006/relationships/printerSettings" Target="../printerSettings/printerSettings648.bin"/><Relationship Id="rId21" Type="http://schemas.openxmlformats.org/officeDocument/2006/relationships/printerSettings" Target="../printerSettings/printerSettings666.bin"/><Relationship Id="rId7" Type="http://schemas.openxmlformats.org/officeDocument/2006/relationships/printerSettings" Target="../printerSettings/printerSettings652.bin"/><Relationship Id="rId12" Type="http://schemas.openxmlformats.org/officeDocument/2006/relationships/printerSettings" Target="../printerSettings/printerSettings657.bin"/><Relationship Id="rId17" Type="http://schemas.openxmlformats.org/officeDocument/2006/relationships/printerSettings" Target="../printerSettings/printerSettings662.bin"/><Relationship Id="rId2" Type="http://schemas.openxmlformats.org/officeDocument/2006/relationships/printerSettings" Target="../printerSettings/printerSettings647.bin"/><Relationship Id="rId16" Type="http://schemas.openxmlformats.org/officeDocument/2006/relationships/printerSettings" Target="../printerSettings/printerSettings661.bin"/><Relationship Id="rId20" Type="http://schemas.openxmlformats.org/officeDocument/2006/relationships/printerSettings" Target="../printerSettings/printerSettings665.bin"/><Relationship Id="rId1" Type="http://schemas.openxmlformats.org/officeDocument/2006/relationships/printerSettings" Target="../printerSettings/printerSettings646.bin"/><Relationship Id="rId6" Type="http://schemas.openxmlformats.org/officeDocument/2006/relationships/printerSettings" Target="../printerSettings/printerSettings651.bin"/><Relationship Id="rId11" Type="http://schemas.openxmlformats.org/officeDocument/2006/relationships/printerSettings" Target="../printerSettings/printerSettings656.bin"/><Relationship Id="rId5" Type="http://schemas.openxmlformats.org/officeDocument/2006/relationships/printerSettings" Target="../printerSettings/printerSettings650.bin"/><Relationship Id="rId15" Type="http://schemas.openxmlformats.org/officeDocument/2006/relationships/printerSettings" Target="../printerSettings/printerSettings660.bin"/><Relationship Id="rId10" Type="http://schemas.openxmlformats.org/officeDocument/2006/relationships/printerSettings" Target="../printerSettings/printerSettings655.bin"/><Relationship Id="rId19" Type="http://schemas.openxmlformats.org/officeDocument/2006/relationships/printerSettings" Target="../printerSettings/printerSettings664.bin"/><Relationship Id="rId4" Type="http://schemas.openxmlformats.org/officeDocument/2006/relationships/printerSettings" Target="../printerSettings/printerSettings649.bin"/><Relationship Id="rId9" Type="http://schemas.openxmlformats.org/officeDocument/2006/relationships/printerSettings" Target="../printerSettings/printerSettings654.bin"/><Relationship Id="rId14" Type="http://schemas.openxmlformats.org/officeDocument/2006/relationships/printerSettings" Target="../printerSettings/printerSettings659.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674.bin"/><Relationship Id="rId13" Type="http://schemas.openxmlformats.org/officeDocument/2006/relationships/printerSettings" Target="../printerSettings/printerSettings679.bin"/><Relationship Id="rId18" Type="http://schemas.openxmlformats.org/officeDocument/2006/relationships/printerSettings" Target="../printerSettings/printerSettings684.bin"/><Relationship Id="rId3" Type="http://schemas.openxmlformats.org/officeDocument/2006/relationships/printerSettings" Target="../printerSettings/printerSettings669.bin"/><Relationship Id="rId21" Type="http://schemas.openxmlformats.org/officeDocument/2006/relationships/printerSettings" Target="../printerSettings/printerSettings687.bin"/><Relationship Id="rId7" Type="http://schemas.openxmlformats.org/officeDocument/2006/relationships/printerSettings" Target="../printerSettings/printerSettings673.bin"/><Relationship Id="rId12" Type="http://schemas.openxmlformats.org/officeDocument/2006/relationships/printerSettings" Target="../printerSettings/printerSettings678.bin"/><Relationship Id="rId17" Type="http://schemas.openxmlformats.org/officeDocument/2006/relationships/printerSettings" Target="../printerSettings/printerSettings683.bin"/><Relationship Id="rId2" Type="http://schemas.openxmlformats.org/officeDocument/2006/relationships/printerSettings" Target="../printerSettings/printerSettings668.bin"/><Relationship Id="rId16" Type="http://schemas.openxmlformats.org/officeDocument/2006/relationships/printerSettings" Target="../printerSettings/printerSettings682.bin"/><Relationship Id="rId20" Type="http://schemas.openxmlformats.org/officeDocument/2006/relationships/printerSettings" Target="../printerSettings/printerSettings686.bin"/><Relationship Id="rId1" Type="http://schemas.openxmlformats.org/officeDocument/2006/relationships/printerSettings" Target="../printerSettings/printerSettings667.bin"/><Relationship Id="rId6" Type="http://schemas.openxmlformats.org/officeDocument/2006/relationships/printerSettings" Target="../printerSettings/printerSettings672.bin"/><Relationship Id="rId11" Type="http://schemas.openxmlformats.org/officeDocument/2006/relationships/printerSettings" Target="../printerSettings/printerSettings677.bin"/><Relationship Id="rId5" Type="http://schemas.openxmlformats.org/officeDocument/2006/relationships/printerSettings" Target="../printerSettings/printerSettings671.bin"/><Relationship Id="rId15" Type="http://schemas.openxmlformats.org/officeDocument/2006/relationships/printerSettings" Target="../printerSettings/printerSettings681.bin"/><Relationship Id="rId10" Type="http://schemas.openxmlformats.org/officeDocument/2006/relationships/printerSettings" Target="../printerSettings/printerSettings676.bin"/><Relationship Id="rId19" Type="http://schemas.openxmlformats.org/officeDocument/2006/relationships/printerSettings" Target="../printerSettings/printerSettings685.bin"/><Relationship Id="rId4" Type="http://schemas.openxmlformats.org/officeDocument/2006/relationships/printerSettings" Target="../printerSettings/printerSettings670.bin"/><Relationship Id="rId9" Type="http://schemas.openxmlformats.org/officeDocument/2006/relationships/printerSettings" Target="../printerSettings/printerSettings675.bin"/><Relationship Id="rId14" Type="http://schemas.openxmlformats.org/officeDocument/2006/relationships/printerSettings" Target="../printerSettings/printerSettings680.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695.bin"/><Relationship Id="rId13" Type="http://schemas.openxmlformats.org/officeDocument/2006/relationships/printerSettings" Target="../printerSettings/printerSettings700.bin"/><Relationship Id="rId18" Type="http://schemas.openxmlformats.org/officeDocument/2006/relationships/printerSettings" Target="../printerSettings/printerSettings705.bin"/><Relationship Id="rId3" Type="http://schemas.openxmlformats.org/officeDocument/2006/relationships/printerSettings" Target="../printerSettings/printerSettings690.bin"/><Relationship Id="rId21" Type="http://schemas.openxmlformats.org/officeDocument/2006/relationships/printerSettings" Target="../printerSettings/printerSettings708.bin"/><Relationship Id="rId7" Type="http://schemas.openxmlformats.org/officeDocument/2006/relationships/printerSettings" Target="../printerSettings/printerSettings694.bin"/><Relationship Id="rId12" Type="http://schemas.openxmlformats.org/officeDocument/2006/relationships/printerSettings" Target="../printerSettings/printerSettings699.bin"/><Relationship Id="rId17" Type="http://schemas.openxmlformats.org/officeDocument/2006/relationships/printerSettings" Target="../printerSettings/printerSettings704.bin"/><Relationship Id="rId2" Type="http://schemas.openxmlformats.org/officeDocument/2006/relationships/printerSettings" Target="../printerSettings/printerSettings689.bin"/><Relationship Id="rId16" Type="http://schemas.openxmlformats.org/officeDocument/2006/relationships/printerSettings" Target="../printerSettings/printerSettings703.bin"/><Relationship Id="rId20" Type="http://schemas.openxmlformats.org/officeDocument/2006/relationships/printerSettings" Target="../printerSettings/printerSettings707.bin"/><Relationship Id="rId1" Type="http://schemas.openxmlformats.org/officeDocument/2006/relationships/printerSettings" Target="../printerSettings/printerSettings688.bin"/><Relationship Id="rId6" Type="http://schemas.openxmlformats.org/officeDocument/2006/relationships/printerSettings" Target="../printerSettings/printerSettings693.bin"/><Relationship Id="rId11" Type="http://schemas.openxmlformats.org/officeDocument/2006/relationships/printerSettings" Target="../printerSettings/printerSettings698.bin"/><Relationship Id="rId5" Type="http://schemas.openxmlformats.org/officeDocument/2006/relationships/printerSettings" Target="../printerSettings/printerSettings692.bin"/><Relationship Id="rId15" Type="http://schemas.openxmlformats.org/officeDocument/2006/relationships/printerSettings" Target="../printerSettings/printerSettings702.bin"/><Relationship Id="rId10" Type="http://schemas.openxmlformats.org/officeDocument/2006/relationships/printerSettings" Target="../printerSettings/printerSettings697.bin"/><Relationship Id="rId19" Type="http://schemas.openxmlformats.org/officeDocument/2006/relationships/printerSettings" Target="../printerSettings/printerSettings706.bin"/><Relationship Id="rId4" Type="http://schemas.openxmlformats.org/officeDocument/2006/relationships/printerSettings" Target="../printerSettings/printerSettings691.bin"/><Relationship Id="rId9" Type="http://schemas.openxmlformats.org/officeDocument/2006/relationships/printerSettings" Target="../printerSettings/printerSettings696.bin"/><Relationship Id="rId14" Type="http://schemas.openxmlformats.org/officeDocument/2006/relationships/printerSettings" Target="../printerSettings/printerSettings70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716.bin"/><Relationship Id="rId13" Type="http://schemas.openxmlformats.org/officeDocument/2006/relationships/printerSettings" Target="../printerSettings/printerSettings721.bin"/><Relationship Id="rId18" Type="http://schemas.openxmlformats.org/officeDocument/2006/relationships/printerSettings" Target="../printerSettings/printerSettings726.bin"/><Relationship Id="rId3" Type="http://schemas.openxmlformats.org/officeDocument/2006/relationships/printerSettings" Target="../printerSettings/printerSettings711.bin"/><Relationship Id="rId21" Type="http://schemas.openxmlformats.org/officeDocument/2006/relationships/printerSettings" Target="../printerSettings/printerSettings729.bin"/><Relationship Id="rId7" Type="http://schemas.openxmlformats.org/officeDocument/2006/relationships/printerSettings" Target="../printerSettings/printerSettings715.bin"/><Relationship Id="rId12" Type="http://schemas.openxmlformats.org/officeDocument/2006/relationships/printerSettings" Target="../printerSettings/printerSettings720.bin"/><Relationship Id="rId17" Type="http://schemas.openxmlformats.org/officeDocument/2006/relationships/printerSettings" Target="../printerSettings/printerSettings725.bin"/><Relationship Id="rId2" Type="http://schemas.openxmlformats.org/officeDocument/2006/relationships/printerSettings" Target="../printerSettings/printerSettings710.bin"/><Relationship Id="rId16" Type="http://schemas.openxmlformats.org/officeDocument/2006/relationships/printerSettings" Target="../printerSettings/printerSettings724.bin"/><Relationship Id="rId20" Type="http://schemas.openxmlformats.org/officeDocument/2006/relationships/printerSettings" Target="../printerSettings/printerSettings728.bin"/><Relationship Id="rId1" Type="http://schemas.openxmlformats.org/officeDocument/2006/relationships/printerSettings" Target="../printerSettings/printerSettings709.bin"/><Relationship Id="rId6" Type="http://schemas.openxmlformats.org/officeDocument/2006/relationships/printerSettings" Target="../printerSettings/printerSettings714.bin"/><Relationship Id="rId11" Type="http://schemas.openxmlformats.org/officeDocument/2006/relationships/printerSettings" Target="../printerSettings/printerSettings719.bin"/><Relationship Id="rId5" Type="http://schemas.openxmlformats.org/officeDocument/2006/relationships/printerSettings" Target="../printerSettings/printerSettings713.bin"/><Relationship Id="rId15" Type="http://schemas.openxmlformats.org/officeDocument/2006/relationships/printerSettings" Target="../printerSettings/printerSettings723.bin"/><Relationship Id="rId10" Type="http://schemas.openxmlformats.org/officeDocument/2006/relationships/printerSettings" Target="../printerSettings/printerSettings718.bin"/><Relationship Id="rId19" Type="http://schemas.openxmlformats.org/officeDocument/2006/relationships/printerSettings" Target="../printerSettings/printerSettings727.bin"/><Relationship Id="rId4" Type="http://schemas.openxmlformats.org/officeDocument/2006/relationships/printerSettings" Target="../printerSettings/printerSettings712.bin"/><Relationship Id="rId9" Type="http://schemas.openxmlformats.org/officeDocument/2006/relationships/printerSettings" Target="../printerSettings/printerSettings717.bin"/><Relationship Id="rId14" Type="http://schemas.openxmlformats.org/officeDocument/2006/relationships/printerSettings" Target="../printerSettings/printerSettings722.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737.bin"/><Relationship Id="rId13" Type="http://schemas.openxmlformats.org/officeDocument/2006/relationships/printerSettings" Target="../printerSettings/printerSettings742.bin"/><Relationship Id="rId18" Type="http://schemas.openxmlformats.org/officeDocument/2006/relationships/printerSettings" Target="../printerSettings/printerSettings747.bin"/><Relationship Id="rId3" Type="http://schemas.openxmlformats.org/officeDocument/2006/relationships/printerSettings" Target="../printerSettings/printerSettings732.bin"/><Relationship Id="rId21" Type="http://schemas.openxmlformats.org/officeDocument/2006/relationships/printerSettings" Target="../printerSettings/printerSettings750.bin"/><Relationship Id="rId7" Type="http://schemas.openxmlformats.org/officeDocument/2006/relationships/printerSettings" Target="../printerSettings/printerSettings736.bin"/><Relationship Id="rId12" Type="http://schemas.openxmlformats.org/officeDocument/2006/relationships/printerSettings" Target="../printerSettings/printerSettings741.bin"/><Relationship Id="rId17" Type="http://schemas.openxmlformats.org/officeDocument/2006/relationships/printerSettings" Target="../printerSettings/printerSettings746.bin"/><Relationship Id="rId2" Type="http://schemas.openxmlformats.org/officeDocument/2006/relationships/printerSettings" Target="../printerSettings/printerSettings731.bin"/><Relationship Id="rId16" Type="http://schemas.openxmlformats.org/officeDocument/2006/relationships/printerSettings" Target="../printerSettings/printerSettings745.bin"/><Relationship Id="rId20" Type="http://schemas.openxmlformats.org/officeDocument/2006/relationships/printerSettings" Target="../printerSettings/printerSettings749.bin"/><Relationship Id="rId1" Type="http://schemas.openxmlformats.org/officeDocument/2006/relationships/printerSettings" Target="../printerSettings/printerSettings730.bin"/><Relationship Id="rId6" Type="http://schemas.openxmlformats.org/officeDocument/2006/relationships/printerSettings" Target="../printerSettings/printerSettings735.bin"/><Relationship Id="rId11" Type="http://schemas.openxmlformats.org/officeDocument/2006/relationships/printerSettings" Target="../printerSettings/printerSettings740.bin"/><Relationship Id="rId5" Type="http://schemas.openxmlformats.org/officeDocument/2006/relationships/printerSettings" Target="../printerSettings/printerSettings734.bin"/><Relationship Id="rId15" Type="http://schemas.openxmlformats.org/officeDocument/2006/relationships/printerSettings" Target="../printerSettings/printerSettings744.bin"/><Relationship Id="rId10" Type="http://schemas.openxmlformats.org/officeDocument/2006/relationships/printerSettings" Target="../printerSettings/printerSettings739.bin"/><Relationship Id="rId19" Type="http://schemas.openxmlformats.org/officeDocument/2006/relationships/printerSettings" Target="../printerSettings/printerSettings748.bin"/><Relationship Id="rId4" Type="http://schemas.openxmlformats.org/officeDocument/2006/relationships/printerSettings" Target="../printerSettings/printerSettings733.bin"/><Relationship Id="rId9" Type="http://schemas.openxmlformats.org/officeDocument/2006/relationships/printerSettings" Target="../printerSettings/printerSettings738.bin"/><Relationship Id="rId14" Type="http://schemas.openxmlformats.org/officeDocument/2006/relationships/printerSettings" Target="../printerSettings/printerSettings74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0.bin"/><Relationship Id="rId13" Type="http://schemas.openxmlformats.org/officeDocument/2006/relationships/printerSettings" Target="../printerSettings/printerSettings75.bin"/><Relationship Id="rId18" Type="http://schemas.openxmlformats.org/officeDocument/2006/relationships/printerSettings" Target="../printerSettings/printerSettings80.bin"/><Relationship Id="rId3" Type="http://schemas.openxmlformats.org/officeDocument/2006/relationships/printerSettings" Target="../printerSettings/printerSettings65.bin"/><Relationship Id="rId21" Type="http://schemas.openxmlformats.org/officeDocument/2006/relationships/printerSettings" Target="../printerSettings/printerSettings83.bin"/><Relationship Id="rId7" Type="http://schemas.openxmlformats.org/officeDocument/2006/relationships/printerSettings" Target="../printerSettings/printerSettings69.bin"/><Relationship Id="rId12" Type="http://schemas.openxmlformats.org/officeDocument/2006/relationships/printerSettings" Target="../printerSettings/printerSettings74.bin"/><Relationship Id="rId17" Type="http://schemas.openxmlformats.org/officeDocument/2006/relationships/printerSettings" Target="../printerSettings/printerSettings79.bin"/><Relationship Id="rId2" Type="http://schemas.openxmlformats.org/officeDocument/2006/relationships/printerSettings" Target="../printerSettings/printerSettings64.bin"/><Relationship Id="rId16" Type="http://schemas.openxmlformats.org/officeDocument/2006/relationships/printerSettings" Target="../printerSettings/printerSettings78.bin"/><Relationship Id="rId20" Type="http://schemas.openxmlformats.org/officeDocument/2006/relationships/printerSettings" Target="../printerSettings/printerSettings82.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printerSettings" Target="../printerSettings/printerSettings73.bin"/><Relationship Id="rId5" Type="http://schemas.openxmlformats.org/officeDocument/2006/relationships/printerSettings" Target="../printerSettings/printerSettings67.bin"/><Relationship Id="rId15" Type="http://schemas.openxmlformats.org/officeDocument/2006/relationships/printerSettings" Target="../printerSettings/printerSettings77.bin"/><Relationship Id="rId10" Type="http://schemas.openxmlformats.org/officeDocument/2006/relationships/printerSettings" Target="../printerSettings/printerSettings72.bin"/><Relationship Id="rId19" Type="http://schemas.openxmlformats.org/officeDocument/2006/relationships/printerSettings" Target="../printerSettings/printerSettings81.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 Id="rId14" Type="http://schemas.openxmlformats.org/officeDocument/2006/relationships/printerSettings" Target="../printerSettings/printerSettings76.bin"/><Relationship Id="rId22"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758.bin"/><Relationship Id="rId13" Type="http://schemas.openxmlformats.org/officeDocument/2006/relationships/printerSettings" Target="../printerSettings/printerSettings763.bin"/><Relationship Id="rId18" Type="http://schemas.openxmlformats.org/officeDocument/2006/relationships/printerSettings" Target="../printerSettings/printerSettings768.bin"/><Relationship Id="rId3" Type="http://schemas.openxmlformats.org/officeDocument/2006/relationships/printerSettings" Target="../printerSettings/printerSettings753.bin"/><Relationship Id="rId21" Type="http://schemas.openxmlformats.org/officeDocument/2006/relationships/printerSettings" Target="../printerSettings/printerSettings771.bin"/><Relationship Id="rId7" Type="http://schemas.openxmlformats.org/officeDocument/2006/relationships/printerSettings" Target="../printerSettings/printerSettings757.bin"/><Relationship Id="rId12" Type="http://schemas.openxmlformats.org/officeDocument/2006/relationships/printerSettings" Target="../printerSettings/printerSettings762.bin"/><Relationship Id="rId17" Type="http://schemas.openxmlformats.org/officeDocument/2006/relationships/printerSettings" Target="../printerSettings/printerSettings767.bin"/><Relationship Id="rId2" Type="http://schemas.openxmlformats.org/officeDocument/2006/relationships/printerSettings" Target="../printerSettings/printerSettings752.bin"/><Relationship Id="rId16" Type="http://schemas.openxmlformats.org/officeDocument/2006/relationships/printerSettings" Target="../printerSettings/printerSettings766.bin"/><Relationship Id="rId20" Type="http://schemas.openxmlformats.org/officeDocument/2006/relationships/printerSettings" Target="../printerSettings/printerSettings770.bin"/><Relationship Id="rId1" Type="http://schemas.openxmlformats.org/officeDocument/2006/relationships/printerSettings" Target="../printerSettings/printerSettings751.bin"/><Relationship Id="rId6" Type="http://schemas.openxmlformats.org/officeDocument/2006/relationships/printerSettings" Target="../printerSettings/printerSettings756.bin"/><Relationship Id="rId11" Type="http://schemas.openxmlformats.org/officeDocument/2006/relationships/printerSettings" Target="../printerSettings/printerSettings761.bin"/><Relationship Id="rId5" Type="http://schemas.openxmlformats.org/officeDocument/2006/relationships/printerSettings" Target="../printerSettings/printerSettings755.bin"/><Relationship Id="rId15" Type="http://schemas.openxmlformats.org/officeDocument/2006/relationships/printerSettings" Target="../printerSettings/printerSettings765.bin"/><Relationship Id="rId10" Type="http://schemas.openxmlformats.org/officeDocument/2006/relationships/printerSettings" Target="../printerSettings/printerSettings760.bin"/><Relationship Id="rId19" Type="http://schemas.openxmlformats.org/officeDocument/2006/relationships/printerSettings" Target="../printerSettings/printerSettings769.bin"/><Relationship Id="rId4" Type="http://schemas.openxmlformats.org/officeDocument/2006/relationships/printerSettings" Target="../printerSettings/printerSettings754.bin"/><Relationship Id="rId9" Type="http://schemas.openxmlformats.org/officeDocument/2006/relationships/printerSettings" Target="../printerSettings/printerSettings759.bin"/><Relationship Id="rId14" Type="http://schemas.openxmlformats.org/officeDocument/2006/relationships/printerSettings" Target="../printerSettings/printerSettings764.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779.bin"/><Relationship Id="rId13" Type="http://schemas.openxmlformats.org/officeDocument/2006/relationships/printerSettings" Target="../printerSettings/printerSettings784.bin"/><Relationship Id="rId18" Type="http://schemas.openxmlformats.org/officeDocument/2006/relationships/printerSettings" Target="../printerSettings/printerSettings789.bin"/><Relationship Id="rId3" Type="http://schemas.openxmlformats.org/officeDocument/2006/relationships/printerSettings" Target="../printerSettings/printerSettings774.bin"/><Relationship Id="rId21" Type="http://schemas.openxmlformats.org/officeDocument/2006/relationships/printerSettings" Target="../printerSettings/printerSettings792.bin"/><Relationship Id="rId7" Type="http://schemas.openxmlformats.org/officeDocument/2006/relationships/printerSettings" Target="../printerSettings/printerSettings778.bin"/><Relationship Id="rId12" Type="http://schemas.openxmlformats.org/officeDocument/2006/relationships/printerSettings" Target="../printerSettings/printerSettings783.bin"/><Relationship Id="rId17" Type="http://schemas.openxmlformats.org/officeDocument/2006/relationships/printerSettings" Target="../printerSettings/printerSettings788.bin"/><Relationship Id="rId2" Type="http://schemas.openxmlformats.org/officeDocument/2006/relationships/printerSettings" Target="../printerSettings/printerSettings773.bin"/><Relationship Id="rId16" Type="http://schemas.openxmlformats.org/officeDocument/2006/relationships/printerSettings" Target="../printerSettings/printerSettings787.bin"/><Relationship Id="rId20" Type="http://schemas.openxmlformats.org/officeDocument/2006/relationships/printerSettings" Target="../printerSettings/printerSettings791.bin"/><Relationship Id="rId1" Type="http://schemas.openxmlformats.org/officeDocument/2006/relationships/printerSettings" Target="../printerSettings/printerSettings772.bin"/><Relationship Id="rId6" Type="http://schemas.openxmlformats.org/officeDocument/2006/relationships/printerSettings" Target="../printerSettings/printerSettings777.bin"/><Relationship Id="rId11" Type="http://schemas.openxmlformats.org/officeDocument/2006/relationships/printerSettings" Target="../printerSettings/printerSettings782.bin"/><Relationship Id="rId5" Type="http://schemas.openxmlformats.org/officeDocument/2006/relationships/printerSettings" Target="../printerSettings/printerSettings776.bin"/><Relationship Id="rId15" Type="http://schemas.openxmlformats.org/officeDocument/2006/relationships/printerSettings" Target="../printerSettings/printerSettings786.bin"/><Relationship Id="rId10" Type="http://schemas.openxmlformats.org/officeDocument/2006/relationships/printerSettings" Target="../printerSettings/printerSettings781.bin"/><Relationship Id="rId19" Type="http://schemas.openxmlformats.org/officeDocument/2006/relationships/printerSettings" Target="../printerSettings/printerSettings790.bin"/><Relationship Id="rId4" Type="http://schemas.openxmlformats.org/officeDocument/2006/relationships/printerSettings" Target="../printerSettings/printerSettings775.bin"/><Relationship Id="rId9" Type="http://schemas.openxmlformats.org/officeDocument/2006/relationships/printerSettings" Target="../printerSettings/printerSettings780.bin"/><Relationship Id="rId14" Type="http://schemas.openxmlformats.org/officeDocument/2006/relationships/printerSettings" Target="../printerSettings/printerSettings785.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800.bin"/><Relationship Id="rId13" Type="http://schemas.openxmlformats.org/officeDocument/2006/relationships/printerSettings" Target="../printerSettings/printerSettings805.bin"/><Relationship Id="rId18" Type="http://schemas.openxmlformats.org/officeDocument/2006/relationships/printerSettings" Target="../printerSettings/printerSettings810.bin"/><Relationship Id="rId3" Type="http://schemas.openxmlformats.org/officeDocument/2006/relationships/printerSettings" Target="../printerSettings/printerSettings795.bin"/><Relationship Id="rId21" Type="http://schemas.openxmlformats.org/officeDocument/2006/relationships/printerSettings" Target="../printerSettings/printerSettings813.bin"/><Relationship Id="rId7" Type="http://schemas.openxmlformats.org/officeDocument/2006/relationships/printerSettings" Target="../printerSettings/printerSettings799.bin"/><Relationship Id="rId12" Type="http://schemas.openxmlformats.org/officeDocument/2006/relationships/printerSettings" Target="../printerSettings/printerSettings804.bin"/><Relationship Id="rId17" Type="http://schemas.openxmlformats.org/officeDocument/2006/relationships/printerSettings" Target="../printerSettings/printerSettings809.bin"/><Relationship Id="rId2" Type="http://schemas.openxmlformats.org/officeDocument/2006/relationships/printerSettings" Target="../printerSettings/printerSettings794.bin"/><Relationship Id="rId16" Type="http://schemas.openxmlformats.org/officeDocument/2006/relationships/printerSettings" Target="../printerSettings/printerSettings808.bin"/><Relationship Id="rId20" Type="http://schemas.openxmlformats.org/officeDocument/2006/relationships/printerSettings" Target="../printerSettings/printerSettings812.bin"/><Relationship Id="rId1" Type="http://schemas.openxmlformats.org/officeDocument/2006/relationships/printerSettings" Target="../printerSettings/printerSettings793.bin"/><Relationship Id="rId6" Type="http://schemas.openxmlformats.org/officeDocument/2006/relationships/printerSettings" Target="../printerSettings/printerSettings798.bin"/><Relationship Id="rId11" Type="http://schemas.openxmlformats.org/officeDocument/2006/relationships/printerSettings" Target="../printerSettings/printerSettings803.bin"/><Relationship Id="rId5" Type="http://schemas.openxmlformats.org/officeDocument/2006/relationships/printerSettings" Target="../printerSettings/printerSettings797.bin"/><Relationship Id="rId15" Type="http://schemas.openxmlformats.org/officeDocument/2006/relationships/printerSettings" Target="../printerSettings/printerSettings807.bin"/><Relationship Id="rId10" Type="http://schemas.openxmlformats.org/officeDocument/2006/relationships/printerSettings" Target="../printerSettings/printerSettings802.bin"/><Relationship Id="rId19" Type="http://schemas.openxmlformats.org/officeDocument/2006/relationships/printerSettings" Target="../printerSettings/printerSettings811.bin"/><Relationship Id="rId4" Type="http://schemas.openxmlformats.org/officeDocument/2006/relationships/printerSettings" Target="../printerSettings/printerSettings796.bin"/><Relationship Id="rId9" Type="http://schemas.openxmlformats.org/officeDocument/2006/relationships/printerSettings" Target="../printerSettings/printerSettings801.bin"/><Relationship Id="rId14" Type="http://schemas.openxmlformats.org/officeDocument/2006/relationships/printerSettings" Target="../printerSettings/printerSettings806.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821.bin"/><Relationship Id="rId3" Type="http://schemas.openxmlformats.org/officeDocument/2006/relationships/printerSettings" Target="../printerSettings/printerSettings816.bin"/><Relationship Id="rId7" Type="http://schemas.openxmlformats.org/officeDocument/2006/relationships/printerSettings" Target="../printerSettings/printerSettings820.bin"/><Relationship Id="rId2" Type="http://schemas.openxmlformats.org/officeDocument/2006/relationships/printerSettings" Target="../printerSettings/printerSettings815.bin"/><Relationship Id="rId1" Type="http://schemas.openxmlformats.org/officeDocument/2006/relationships/printerSettings" Target="../printerSettings/printerSettings814.bin"/><Relationship Id="rId6" Type="http://schemas.openxmlformats.org/officeDocument/2006/relationships/printerSettings" Target="../printerSettings/printerSettings819.bin"/><Relationship Id="rId5" Type="http://schemas.openxmlformats.org/officeDocument/2006/relationships/printerSettings" Target="../printerSettings/printerSettings818.bin"/><Relationship Id="rId4" Type="http://schemas.openxmlformats.org/officeDocument/2006/relationships/printerSettings" Target="../printerSettings/printerSettings817.bin"/><Relationship Id="rId9" Type="http://schemas.openxmlformats.org/officeDocument/2006/relationships/printerSettings" Target="../printerSettings/printerSettings822.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830.bin"/><Relationship Id="rId13" Type="http://schemas.openxmlformats.org/officeDocument/2006/relationships/printerSettings" Target="../printerSettings/printerSettings835.bin"/><Relationship Id="rId18" Type="http://schemas.openxmlformats.org/officeDocument/2006/relationships/printerSettings" Target="../printerSettings/printerSettings840.bin"/><Relationship Id="rId3" Type="http://schemas.openxmlformats.org/officeDocument/2006/relationships/printerSettings" Target="../printerSettings/printerSettings825.bin"/><Relationship Id="rId21" Type="http://schemas.openxmlformats.org/officeDocument/2006/relationships/printerSettings" Target="../printerSettings/printerSettings843.bin"/><Relationship Id="rId7" Type="http://schemas.openxmlformats.org/officeDocument/2006/relationships/printerSettings" Target="../printerSettings/printerSettings829.bin"/><Relationship Id="rId12" Type="http://schemas.openxmlformats.org/officeDocument/2006/relationships/printerSettings" Target="../printerSettings/printerSettings834.bin"/><Relationship Id="rId17" Type="http://schemas.openxmlformats.org/officeDocument/2006/relationships/printerSettings" Target="../printerSettings/printerSettings839.bin"/><Relationship Id="rId2" Type="http://schemas.openxmlformats.org/officeDocument/2006/relationships/printerSettings" Target="../printerSettings/printerSettings824.bin"/><Relationship Id="rId16" Type="http://schemas.openxmlformats.org/officeDocument/2006/relationships/printerSettings" Target="../printerSettings/printerSettings838.bin"/><Relationship Id="rId20" Type="http://schemas.openxmlformats.org/officeDocument/2006/relationships/printerSettings" Target="../printerSettings/printerSettings842.bin"/><Relationship Id="rId1" Type="http://schemas.openxmlformats.org/officeDocument/2006/relationships/printerSettings" Target="../printerSettings/printerSettings823.bin"/><Relationship Id="rId6" Type="http://schemas.openxmlformats.org/officeDocument/2006/relationships/printerSettings" Target="../printerSettings/printerSettings828.bin"/><Relationship Id="rId11" Type="http://schemas.openxmlformats.org/officeDocument/2006/relationships/printerSettings" Target="../printerSettings/printerSettings833.bin"/><Relationship Id="rId5" Type="http://schemas.openxmlformats.org/officeDocument/2006/relationships/printerSettings" Target="../printerSettings/printerSettings827.bin"/><Relationship Id="rId15" Type="http://schemas.openxmlformats.org/officeDocument/2006/relationships/printerSettings" Target="../printerSettings/printerSettings837.bin"/><Relationship Id="rId10" Type="http://schemas.openxmlformats.org/officeDocument/2006/relationships/printerSettings" Target="../printerSettings/printerSettings832.bin"/><Relationship Id="rId19" Type="http://schemas.openxmlformats.org/officeDocument/2006/relationships/printerSettings" Target="../printerSettings/printerSettings841.bin"/><Relationship Id="rId4" Type="http://schemas.openxmlformats.org/officeDocument/2006/relationships/printerSettings" Target="../printerSettings/printerSettings826.bin"/><Relationship Id="rId9" Type="http://schemas.openxmlformats.org/officeDocument/2006/relationships/printerSettings" Target="../printerSettings/printerSettings831.bin"/><Relationship Id="rId14" Type="http://schemas.openxmlformats.org/officeDocument/2006/relationships/printerSettings" Target="../printerSettings/printerSettings83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21.bin"/><Relationship Id="rId13" Type="http://schemas.openxmlformats.org/officeDocument/2006/relationships/printerSettings" Target="../printerSettings/printerSettings126.bin"/><Relationship Id="rId18" Type="http://schemas.openxmlformats.org/officeDocument/2006/relationships/printerSettings" Target="../printerSettings/printerSettings131.bin"/><Relationship Id="rId3" Type="http://schemas.openxmlformats.org/officeDocument/2006/relationships/printerSettings" Target="../printerSettings/printerSettings116.bin"/><Relationship Id="rId21" Type="http://schemas.openxmlformats.org/officeDocument/2006/relationships/printerSettings" Target="../printerSettings/printerSettings134.bin"/><Relationship Id="rId7" Type="http://schemas.openxmlformats.org/officeDocument/2006/relationships/printerSettings" Target="../printerSettings/printerSettings120.bin"/><Relationship Id="rId12" Type="http://schemas.openxmlformats.org/officeDocument/2006/relationships/printerSettings" Target="../printerSettings/printerSettings125.bin"/><Relationship Id="rId17" Type="http://schemas.openxmlformats.org/officeDocument/2006/relationships/printerSettings" Target="../printerSettings/printerSettings130.bin"/><Relationship Id="rId2" Type="http://schemas.openxmlformats.org/officeDocument/2006/relationships/printerSettings" Target="../printerSettings/printerSettings115.bin"/><Relationship Id="rId16" Type="http://schemas.openxmlformats.org/officeDocument/2006/relationships/printerSettings" Target="../printerSettings/printerSettings129.bin"/><Relationship Id="rId20" Type="http://schemas.openxmlformats.org/officeDocument/2006/relationships/printerSettings" Target="../printerSettings/printerSettings133.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11" Type="http://schemas.openxmlformats.org/officeDocument/2006/relationships/printerSettings" Target="../printerSettings/printerSettings124.bin"/><Relationship Id="rId5" Type="http://schemas.openxmlformats.org/officeDocument/2006/relationships/printerSettings" Target="../printerSettings/printerSettings118.bin"/><Relationship Id="rId15" Type="http://schemas.openxmlformats.org/officeDocument/2006/relationships/printerSettings" Target="../printerSettings/printerSettings128.bin"/><Relationship Id="rId10" Type="http://schemas.openxmlformats.org/officeDocument/2006/relationships/printerSettings" Target="../printerSettings/printerSettings123.bin"/><Relationship Id="rId19" Type="http://schemas.openxmlformats.org/officeDocument/2006/relationships/printerSettings" Target="../printerSettings/printerSettings132.bin"/><Relationship Id="rId4" Type="http://schemas.openxmlformats.org/officeDocument/2006/relationships/printerSettings" Target="../printerSettings/printerSettings117.bin"/><Relationship Id="rId9" Type="http://schemas.openxmlformats.org/officeDocument/2006/relationships/printerSettings" Target="../printerSettings/printerSettings122.bin"/><Relationship Id="rId14" Type="http://schemas.openxmlformats.org/officeDocument/2006/relationships/printerSettings" Target="../printerSettings/printerSettings12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42.bin"/><Relationship Id="rId13" Type="http://schemas.openxmlformats.org/officeDocument/2006/relationships/printerSettings" Target="../printerSettings/printerSettings147.bin"/><Relationship Id="rId18" Type="http://schemas.openxmlformats.org/officeDocument/2006/relationships/printerSettings" Target="../printerSettings/printerSettings152.bin"/><Relationship Id="rId3" Type="http://schemas.openxmlformats.org/officeDocument/2006/relationships/printerSettings" Target="../printerSettings/printerSettings137.bin"/><Relationship Id="rId21" Type="http://schemas.openxmlformats.org/officeDocument/2006/relationships/printerSettings" Target="../printerSettings/printerSettings155.bin"/><Relationship Id="rId7" Type="http://schemas.openxmlformats.org/officeDocument/2006/relationships/printerSettings" Target="../printerSettings/printerSettings141.bin"/><Relationship Id="rId12" Type="http://schemas.openxmlformats.org/officeDocument/2006/relationships/printerSettings" Target="../printerSettings/printerSettings146.bin"/><Relationship Id="rId17" Type="http://schemas.openxmlformats.org/officeDocument/2006/relationships/printerSettings" Target="../printerSettings/printerSettings151.bin"/><Relationship Id="rId2" Type="http://schemas.openxmlformats.org/officeDocument/2006/relationships/printerSettings" Target="../printerSettings/printerSettings136.bin"/><Relationship Id="rId16" Type="http://schemas.openxmlformats.org/officeDocument/2006/relationships/printerSettings" Target="../printerSettings/printerSettings150.bin"/><Relationship Id="rId20" Type="http://schemas.openxmlformats.org/officeDocument/2006/relationships/printerSettings" Target="../printerSettings/printerSettings154.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11" Type="http://schemas.openxmlformats.org/officeDocument/2006/relationships/printerSettings" Target="../printerSettings/printerSettings145.bin"/><Relationship Id="rId5" Type="http://schemas.openxmlformats.org/officeDocument/2006/relationships/printerSettings" Target="../printerSettings/printerSettings139.bin"/><Relationship Id="rId15" Type="http://schemas.openxmlformats.org/officeDocument/2006/relationships/printerSettings" Target="../printerSettings/printerSettings149.bin"/><Relationship Id="rId10" Type="http://schemas.openxmlformats.org/officeDocument/2006/relationships/printerSettings" Target="../printerSettings/printerSettings144.bin"/><Relationship Id="rId19" Type="http://schemas.openxmlformats.org/officeDocument/2006/relationships/printerSettings" Target="../printerSettings/printerSettings153.bin"/><Relationship Id="rId4" Type="http://schemas.openxmlformats.org/officeDocument/2006/relationships/printerSettings" Target="../printerSettings/printerSettings138.bin"/><Relationship Id="rId9" Type="http://schemas.openxmlformats.org/officeDocument/2006/relationships/printerSettings" Target="../printerSettings/printerSettings143.bin"/><Relationship Id="rId14" Type="http://schemas.openxmlformats.org/officeDocument/2006/relationships/printerSettings" Target="../printerSettings/printerSettings14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63.bin"/><Relationship Id="rId3" Type="http://schemas.openxmlformats.org/officeDocument/2006/relationships/printerSettings" Target="../printerSettings/printerSettings158.bin"/><Relationship Id="rId7" Type="http://schemas.openxmlformats.org/officeDocument/2006/relationships/printerSettings" Target="../printerSettings/printerSettings162.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6" Type="http://schemas.openxmlformats.org/officeDocument/2006/relationships/printerSettings" Target="../printerSettings/printerSettings161.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 Id="rId9" Type="http://schemas.openxmlformats.org/officeDocument/2006/relationships/printerSettings" Target="../printerSettings/printerSettings16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34"/>
  <sheetViews>
    <sheetView view="pageBreakPreview" zoomScaleNormal="100" zoomScaleSheetLayoutView="100" workbookViewId="0">
      <selection activeCell="AX30" sqref="AX30"/>
    </sheetView>
  </sheetViews>
  <sheetFormatPr defaultRowHeight="13" x14ac:dyDescent="0.2"/>
  <cols>
    <col min="1" max="40" width="2" style="30" customWidth="1"/>
    <col min="41" max="41" width="5.453125" style="30" customWidth="1"/>
    <col min="42" max="56" width="2" style="30" customWidth="1"/>
    <col min="57" max="256" width="9" style="30"/>
    <col min="257" max="296" width="2" style="30" customWidth="1"/>
    <col min="297" max="297" width="5.453125" style="30" customWidth="1"/>
    <col min="298" max="312" width="2" style="30" customWidth="1"/>
    <col min="313" max="512" width="9" style="30"/>
    <col min="513" max="552" width="2" style="30" customWidth="1"/>
    <col min="553" max="553" width="5.453125" style="30" customWidth="1"/>
    <col min="554" max="568" width="2" style="30" customWidth="1"/>
    <col min="569" max="768" width="9" style="30"/>
    <col min="769" max="808" width="2" style="30" customWidth="1"/>
    <col min="809" max="809" width="5.453125" style="30" customWidth="1"/>
    <col min="810" max="824" width="2" style="30" customWidth="1"/>
    <col min="825" max="1024" width="9" style="30"/>
    <col min="1025" max="1064" width="2" style="30" customWidth="1"/>
    <col min="1065" max="1065" width="5.453125" style="30" customWidth="1"/>
    <col min="1066" max="1080" width="2" style="30" customWidth="1"/>
    <col min="1081" max="1280" width="9" style="30"/>
    <col min="1281" max="1320" width="2" style="30" customWidth="1"/>
    <col min="1321" max="1321" width="5.453125" style="30" customWidth="1"/>
    <col min="1322" max="1336" width="2" style="30" customWidth="1"/>
    <col min="1337" max="1536" width="9" style="30"/>
    <col min="1537" max="1576" width="2" style="30" customWidth="1"/>
    <col min="1577" max="1577" width="5.453125" style="30" customWidth="1"/>
    <col min="1578" max="1592" width="2" style="30" customWidth="1"/>
    <col min="1593" max="1792" width="9" style="30"/>
    <col min="1793" max="1832" width="2" style="30" customWidth="1"/>
    <col min="1833" max="1833" width="5.453125" style="30" customWidth="1"/>
    <col min="1834" max="1848" width="2" style="30" customWidth="1"/>
    <col min="1849" max="2048" width="9" style="30"/>
    <col min="2049" max="2088" width="2" style="30" customWidth="1"/>
    <col min="2089" max="2089" width="5.453125" style="30" customWidth="1"/>
    <col min="2090" max="2104" width="2" style="30" customWidth="1"/>
    <col min="2105" max="2304" width="9" style="30"/>
    <col min="2305" max="2344" width="2" style="30" customWidth="1"/>
    <col min="2345" max="2345" width="5.453125" style="30" customWidth="1"/>
    <col min="2346" max="2360" width="2" style="30" customWidth="1"/>
    <col min="2361" max="2560" width="9" style="30"/>
    <col min="2561" max="2600" width="2" style="30" customWidth="1"/>
    <col min="2601" max="2601" width="5.453125" style="30" customWidth="1"/>
    <col min="2602" max="2616" width="2" style="30" customWidth="1"/>
    <col min="2617" max="2816" width="9" style="30"/>
    <col min="2817" max="2856" width="2" style="30" customWidth="1"/>
    <col min="2857" max="2857" width="5.453125" style="30" customWidth="1"/>
    <col min="2858" max="2872" width="2" style="30" customWidth="1"/>
    <col min="2873" max="3072" width="9" style="30"/>
    <col min="3073" max="3112" width="2" style="30" customWidth="1"/>
    <col min="3113" max="3113" width="5.453125" style="30" customWidth="1"/>
    <col min="3114" max="3128" width="2" style="30" customWidth="1"/>
    <col min="3129" max="3328" width="9" style="30"/>
    <col min="3329" max="3368" width="2" style="30" customWidth="1"/>
    <col min="3369" max="3369" width="5.453125" style="30" customWidth="1"/>
    <col min="3370" max="3384" width="2" style="30" customWidth="1"/>
    <col min="3385" max="3584" width="9" style="30"/>
    <col min="3585" max="3624" width="2" style="30" customWidth="1"/>
    <col min="3625" max="3625" width="5.453125" style="30" customWidth="1"/>
    <col min="3626" max="3640" width="2" style="30" customWidth="1"/>
    <col min="3641" max="3840" width="9" style="30"/>
    <col min="3841" max="3880" width="2" style="30" customWidth="1"/>
    <col min="3881" max="3881" width="5.453125" style="30" customWidth="1"/>
    <col min="3882" max="3896" width="2" style="30" customWidth="1"/>
    <col min="3897" max="4096" width="9" style="30"/>
    <col min="4097" max="4136" width="2" style="30" customWidth="1"/>
    <col min="4137" max="4137" width="5.453125" style="30" customWidth="1"/>
    <col min="4138" max="4152" width="2" style="30" customWidth="1"/>
    <col min="4153" max="4352" width="9" style="30"/>
    <col min="4353" max="4392" width="2" style="30" customWidth="1"/>
    <col min="4393" max="4393" width="5.453125" style="30" customWidth="1"/>
    <col min="4394" max="4408" width="2" style="30" customWidth="1"/>
    <col min="4409" max="4608" width="9" style="30"/>
    <col min="4609" max="4648" width="2" style="30" customWidth="1"/>
    <col min="4649" max="4649" width="5.453125" style="30" customWidth="1"/>
    <col min="4650" max="4664" width="2" style="30" customWidth="1"/>
    <col min="4665" max="4864" width="9" style="30"/>
    <col min="4865" max="4904" width="2" style="30" customWidth="1"/>
    <col min="4905" max="4905" width="5.453125" style="30" customWidth="1"/>
    <col min="4906" max="4920" width="2" style="30" customWidth="1"/>
    <col min="4921" max="5120" width="9" style="30"/>
    <col min="5121" max="5160" width="2" style="30" customWidth="1"/>
    <col min="5161" max="5161" width="5.453125" style="30" customWidth="1"/>
    <col min="5162" max="5176" width="2" style="30" customWidth="1"/>
    <col min="5177" max="5376" width="9" style="30"/>
    <col min="5377" max="5416" width="2" style="30" customWidth="1"/>
    <col min="5417" max="5417" width="5.453125" style="30" customWidth="1"/>
    <col min="5418" max="5432" width="2" style="30" customWidth="1"/>
    <col min="5433" max="5632" width="9" style="30"/>
    <col min="5633" max="5672" width="2" style="30" customWidth="1"/>
    <col min="5673" max="5673" width="5.453125" style="30" customWidth="1"/>
    <col min="5674" max="5688" width="2" style="30" customWidth="1"/>
    <col min="5689" max="5888" width="9" style="30"/>
    <col min="5889" max="5928" width="2" style="30" customWidth="1"/>
    <col min="5929" max="5929" width="5.453125" style="30" customWidth="1"/>
    <col min="5930" max="5944" width="2" style="30" customWidth="1"/>
    <col min="5945" max="6144" width="9" style="30"/>
    <col min="6145" max="6184" width="2" style="30" customWidth="1"/>
    <col min="6185" max="6185" width="5.453125" style="30" customWidth="1"/>
    <col min="6186" max="6200" width="2" style="30" customWidth="1"/>
    <col min="6201" max="6400" width="9" style="30"/>
    <col min="6401" max="6440" width="2" style="30" customWidth="1"/>
    <col min="6441" max="6441" width="5.453125" style="30" customWidth="1"/>
    <col min="6442" max="6456" width="2" style="30" customWidth="1"/>
    <col min="6457" max="6656" width="9" style="30"/>
    <col min="6657" max="6696" width="2" style="30" customWidth="1"/>
    <col min="6697" max="6697" width="5.453125" style="30" customWidth="1"/>
    <col min="6698" max="6712" width="2" style="30" customWidth="1"/>
    <col min="6713" max="6912" width="9" style="30"/>
    <col min="6913" max="6952" width="2" style="30" customWidth="1"/>
    <col min="6953" max="6953" width="5.453125" style="30" customWidth="1"/>
    <col min="6954" max="6968" width="2" style="30" customWidth="1"/>
    <col min="6969" max="7168" width="9" style="30"/>
    <col min="7169" max="7208" width="2" style="30" customWidth="1"/>
    <col min="7209" max="7209" width="5.453125" style="30" customWidth="1"/>
    <col min="7210" max="7224" width="2" style="30" customWidth="1"/>
    <col min="7225" max="7424" width="9" style="30"/>
    <col min="7425" max="7464" width="2" style="30" customWidth="1"/>
    <col min="7465" max="7465" width="5.453125" style="30" customWidth="1"/>
    <col min="7466" max="7480" width="2" style="30" customWidth="1"/>
    <col min="7481" max="7680" width="9" style="30"/>
    <col min="7681" max="7720" width="2" style="30" customWidth="1"/>
    <col min="7721" max="7721" width="5.453125" style="30" customWidth="1"/>
    <col min="7722" max="7736" width="2" style="30" customWidth="1"/>
    <col min="7737" max="7936" width="9" style="30"/>
    <col min="7937" max="7976" width="2" style="30" customWidth="1"/>
    <col min="7977" max="7977" width="5.453125" style="30" customWidth="1"/>
    <col min="7978" max="7992" width="2" style="30" customWidth="1"/>
    <col min="7993" max="8192" width="9" style="30"/>
    <col min="8193" max="8232" width="2" style="30" customWidth="1"/>
    <col min="8233" max="8233" width="5.453125" style="30" customWidth="1"/>
    <col min="8234" max="8248" width="2" style="30" customWidth="1"/>
    <col min="8249" max="8448" width="9" style="30"/>
    <col min="8449" max="8488" width="2" style="30" customWidth="1"/>
    <col min="8489" max="8489" width="5.453125" style="30" customWidth="1"/>
    <col min="8490" max="8504" width="2" style="30" customWidth="1"/>
    <col min="8505" max="8704" width="9" style="30"/>
    <col min="8705" max="8744" width="2" style="30" customWidth="1"/>
    <col min="8745" max="8745" width="5.453125" style="30" customWidth="1"/>
    <col min="8746" max="8760" width="2" style="30" customWidth="1"/>
    <col min="8761" max="8960" width="9" style="30"/>
    <col min="8961" max="9000" width="2" style="30" customWidth="1"/>
    <col min="9001" max="9001" width="5.453125" style="30" customWidth="1"/>
    <col min="9002" max="9016" width="2" style="30" customWidth="1"/>
    <col min="9017" max="9216" width="9" style="30"/>
    <col min="9217" max="9256" width="2" style="30" customWidth="1"/>
    <col min="9257" max="9257" width="5.453125" style="30" customWidth="1"/>
    <col min="9258" max="9272" width="2" style="30" customWidth="1"/>
    <col min="9273" max="9472" width="9" style="30"/>
    <col min="9473" max="9512" width="2" style="30" customWidth="1"/>
    <col min="9513" max="9513" width="5.453125" style="30" customWidth="1"/>
    <col min="9514" max="9528" width="2" style="30" customWidth="1"/>
    <col min="9529" max="9728" width="9" style="30"/>
    <col min="9729" max="9768" width="2" style="30" customWidth="1"/>
    <col min="9769" max="9769" width="5.453125" style="30" customWidth="1"/>
    <col min="9770" max="9784" width="2" style="30" customWidth="1"/>
    <col min="9785" max="9984" width="9" style="30"/>
    <col min="9985" max="10024" width="2" style="30" customWidth="1"/>
    <col min="10025" max="10025" width="5.453125" style="30" customWidth="1"/>
    <col min="10026" max="10040" width="2" style="30" customWidth="1"/>
    <col min="10041" max="10240" width="9" style="30"/>
    <col min="10241" max="10280" width="2" style="30" customWidth="1"/>
    <col min="10281" max="10281" width="5.453125" style="30" customWidth="1"/>
    <col min="10282" max="10296" width="2" style="30" customWidth="1"/>
    <col min="10297" max="10496" width="9" style="30"/>
    <col min="10497" max="10536" width="2" style="30" customWidth="1"/>
    <col min="10537" max="10537" width="5.453125" style="30" customWidth="1"/>
    <col min="10538" max="10552" width="2" style="30" customWidth="1"/>
    <col min="10553" max="10752" width="9" style="30"/>
    <col min="10753" max="10792" width="2" style="30" customWidth="1"/>
    <col min="10793" max="10793" width="5.453125" style="30" customWidth="1"/>
    <col min="10794" max="10808" width="2" style="30" customWidth="1"/>
    <col min="10809" max="11008" width="9" style="30"/>
    <col min="11009" max="11048" width="2" style="30" customWidth="1"/>
    <col min="11049" max="11049" width="5.453125" style="30" customWidth="1"/>
    <col min="11050" max="11064" width="2" style="30" customWidth="1"/>
    <col min="11065" max="11264" width="9" style="30"/>
    <col min="11265" max="11304" width="2" style="30" customWidth="1"/>
    <col min="11305" max="11305" width="5.453125" style="30" customWidth="1"/>
    <col min="11306" max="11320" width="2" style="30" customWidth="1"/>
    <col min="11321" max="11520" width="9" style="30"/>
    <col min="11521" max="11560" width="2" style="30" customWidth="1"/>
    <col min="11561" max="11561" width="5.453125" style="30" customWidth="1"/>
    <col min="11562" max="11576" width="2" style="30" customWidth="1"/>
    <col min="11577" max="11776" width="9" style="30"/>
    <col min="11777" max="11816" width="2" style="30" customWidth="1"/>
    <col min="11817" max="11817" width="5.453125" style="30" customWidth="1"/>
    <col min="11818" max="11832" width="2" style="30" customWidth="1"/>
    <col min="11833" max="12032" width="9" style="30"/>
    <col min="12033" max="12072" width="2" style="30" customWidth="1"/>
    <col min="12073" max="12073" width="5.453125" style="30" customWidth="1"/>
    <col min="12074" max="12088" width="2" style="30" customWidth="1"/>
    <col min="12089" max="12288" width="9" style="30"/>
    <col min="12289" max="12328" width="2" style="30" customWidth="1"/>
    <col min="12329" max="12329" width="5.453125" style="30" customWidth="1"/>
    <col min="12330" max="12344" width="2" style="30" customWidth="1"/>
    <col min="12345" max="12544" width="9" style="30"/>
    <col min="12545" max="12584" width="2" style="30" customWidth="1"/>
    <col min="12585" max="12585" width="5.453125" style="30" customWidth="1"/>
    <col min="12586" max="12600" width="2" style="30" customWidth="1"/>
    <col min="12601" max="12800" width="9" style="30"/>
    <col min="12801" max="12840" width="2" style="30" customWidth="1"/>
    <col min="12841" max="12841" width="5.453125" style="30" customWidth="1"/>
    <col min="12842" max="12856" width="2" style="30" customWidth="1"/>
    <col min="12857" max="13056" width="9" style="30"/>
    <col min="13057" max="13096" width="2" style="30" customWidth="1"/>
    <col min="13097" max="13097" width="5.453125" style="30" customWidth="1"/>
    <col min="13098" max="13112" width="2" style="30" customWidth="1"/>
    <col min="13113" max="13312" width="9" style="30"/>
    <col min="13313" max="13352" width="2" style="30" customWidth="1"/>
    <col min="13353" max="13353" width="5.453125" style="30" customWidth="1"/>
    <col min="13354" max="13368" width="2" style="30" customWidth="1"/>
    <col min="13369" max="13568" width="9" style="30"/>
    <col min="13569" max="13608" width="2" style="30" customWidth="1"/>
    <col min="13609" max="13609" width="5.453125" style="30" customWidth="1"/>
    <col min="13610" max="13624" width="2" style="30" customWidth="1"/>
    <col min="13625" max="13824" width="9" style="30"/>
    <col min="13825" max="13864" width="2" style="30" customWidth="1"/>
    <col min="13865" max="13865" width="5.453125" style="30" customWidth="1"/>
    <col min="13866" max="13880" width="2" style="30" customWidth="1"/>
    <col min="13881" max="14080" width="9" style="30"/>
    <col min="14081" max="14120" width="2" style="30" customWidth="1"/>
    <col min="14121" max="14121" width="5.453125" style="30" customWidth="1"/>
    <col min="14122" max="14136" width="2" style="30" customWidth="1"/>
    <col min="14137" max="14336" width="9" style="30"/>
    <col min="14337" max="14376" width="2" style="30" customWidth="1"/>
    <col min="14377" max="14377" width="5.453125" style="30" customWidth="1"/>
    <col min="14378" max="14392" width="2" style="30" customWidth="1"/>
    <col min="14393" max="14592" width="9" style="30"/>
    <col min="14593" max="14632" width="2" style="30" customWidth="1"/>
    <col min="14633" max="14633" width="5.453125" style="30" customWidth="1"/>
    <col min="14634" max="14648" width="2" style="30" customWidth="1"/>
    <col min="14649" max="14848" width="9" style="30"/>
    <col min="14849" max="14888" width="2" style="30" customWidth="1"/>
    <col min="14889" max="14889" width="5.453125" style="30" customWidth="1"/>
    <col min="14890" max="14904" width="2" style="30" customWidth="1"/>
    <col min="14905" max="15104" width="9" style="30"/>
    <col min="15105" max="15144" width="2" style="30" customWidth="1"/>
    <col min="15145" max="15145" width="5.453125" style="30" customWidth="1"/>
    <col min="15146" max="15160" width="2" style="30" customWidth="1"/>
    <col min="15161" max="15360" width="9" style="30"/>
    <col min="15361" max="15400" width="2" style="30" customWidth="1"/>
    <col min="15401" max="15401" width="5.453125" style="30" customWidth="1"/>
    <col min="15402" max="15416" width="2" style="30" customWidth="1"/>
    <col min="15417" max="15616" width="9" style="30"/>
    <col min="15617" max="15656" width="2" style="30" customWidth="1"/>
    <col min="15657" max="15657" width="5.453125" style="30" customWidth="1"/>
    <col min="15658" max="15672" width="2" style="30" customWidth="1"/>
    <col min="15673" max="15872" width="9" style="30"/>
    <col min="15873" max="15912" width="2" style="30" customWidth="1"/>
    <col min="15913" max="15913" width="5.453125" style="30" customWidth="1"/>
    <col min="15914" max="15928" width="2" style="30" customWidth="1"/>
    <col min="15929" max="16128" width="9" style="30"/>
    <col min="16129" max="16168" width="2" style="30" customWidth="1"/>
    <col min="16169" max="16169" width="5.453125" style="30" customWidth="1"/>
    <col min="16170" max="16184" width="2" style="30" customWidth="1"/>
    <col min="16185" max="16384" width="9" style="30"/>
  </cols>
  <sheetData>
    <row r="1" spans="1:41" ht="17.25" customHeight="1" x14ac:dyDescent="0.2">
      <c r="A1" s="877" t="s">
        <v>0</v>
      </c>
      <c r="B1" s="877"/>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c r="AE1" s="877"/>
      <c r="AF1" s="877"/>
      <c r="AG1" s="877"/>
      <c r="AH1" s="877"/>
      <c r="AI1" s="877"/>
      <c r="AJ1" s="877"/>
      <c r="AK1" s="877"/>
      <c r="AL1" s="877"/>
      <c r="AM1" s="877"/>
      <c r="AN1" s="877"/>
      <c r="AO1" s="877"/>
    </row>
    <row r="2" spans="1:41" ht="17.25" customHeight="1" x14ac:dyDescent="0.2">
      <c r="A2" s="877"/>
      <c r="B2" s="877"/>
      <c r="C2" s="877"/>
      <c r="D2" s="877"/>
      <c r="E2" s="877"/>
      <c r="F2" s="877"/>
      <c r="G2" s="877"/>
      <c r="H2" s="877"/>
      <c r="I2" s="877"/>
      <c r="J2" s="877"/>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877"/>
      <c r="AM2" s="877"/>
      <c r="AN2" s="877"/>
      <c r="AO2" s="877"/>
    </row>
    <row r="3" spans="1:41" ht="17.25" customHeight="1" x14ac:dyDescent="0.2"/>
    <row r="4" spans="1:41" ht="13.5" customHeight="1" x14ac:dyDescent="0.2">
      <c r="A4" s="876" t="s">
        <v>1</v>
      </c>
      <c r="B4" s="876"/>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c r="AJ4" s="876"/>
      <c r="AK4" s="876"/>
      <c r="AL4" s="876"/>
      <c r="AM4" s="876"/>
      <c r="AN4" s="876"/>
      <c r="AO4" s="876"/>
    </row>
    <row r="5" spans="1:41" ht="13.5" customHeight="1" x14ac:dyDescent="0.2">
      <c r="A5" s="876"/>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row>
    <row r="6" spans="1:41" ht="13.5" customHeight="1" x14ac:dyDescent="0.2">
      <c r="A6" s="876"/>
      <c r="B6" s="876"/>
      <c r="C6" s="876"/>
      <c r="D6" s="876"/>
      <c r="E6" s="876"/>
      <c r="F6" s="876"/>
      <c r="G6" s="876"/>
      <c r="H6" s="876"/>
      <c r="I6" s="876"/>
      <c r="J6" s="876"/>
      <c r="K6" s="876"/>
      <c r="L6" s="876"/>
      <c r="M6" s="876"/>
      <c r="N6" s="876"/>
      <c r="O6" s="876"/>
      <c r="P6" s="876"/>
      <c r="Q6" s="876"/>
      <c r="R6" s="876"/>
      <c r="S6" s="876"/>
      <c r="T6" s="876"/>
      <c r="U6" s="876"/>
      <c r="V6" s="876"/>
      <c r="W6" s="876"/>
      <c r="X6" s="876"/>
      <c r="Y6" s="876"/>
      <c r="Z6" s="876"/>
      <c r="AA6" s="876"/>
      <c r="AB6" s="876"/>
      <c r="AC6" s="876"/>
      <c r="AD6" s="876"/>
      <c r="AE6" s="876"/>
      <c r="AF6" s="876"/>
      <c r="AG6" s="876"/>
      <c r="AH6" s="876"/>
      <c r="AI6" s="876"/>
      <c r="AJ6" s="876"/>
      <c r="AK6" s="876"/>
      <c r="AL6" s="876"/>
      <c r="AM6" s="876"/>
      <c r="AN6" s="876"/>
      <c r="AO6" s="876"/>
    </row>
    <row r="7" spans="1:41" ht="13.5" customHeight="1" x14ac:dyDescent="0.2">
      <c r="A7" s="876"/>
      <c r="B7" s="876"/>
      <c r="C7" s="876"/>
      <c r="D7" s="876"/>
      <c r="E7" s="876"/>
      <c r="F7" s="876"/>
      <c r="G7" s="876"/>
      <c r="H7" s="876"/>
      <c r="I7" s="876"/>
      <c r="J7" s="876"/>
      <c r="K7" s="876"/>
      <c r="L7" s="876"/>
      <c r="M7" s="876"/>
      <c r="N7" s="876"/>
      <c r="O7" s="876"/>
      <c r="P7" s="876"/>
      <c r="Q7" s="876"/>
      <c r="R7" s="876"/>
      <c r="S7" s="876"/>
      <c r="T7" s="876"/>
      <c r="U7" s="876"/>
      <c r="V7" s="876"/>
      <c r="W7" s="876"/>
      <c r="X7" s="876"/>
      <c r="Y7" s="876"/>
      <c r="Z7" s="876"/>
      <c r="AA7" s="876"/>
      <c r="AB7" s="876"/>
      <c r="AC7" s="876"/>
      <c r="AD7" s="876"/>
      <c r="AE7" s="876"/>
      <c r="AF7" s="876"/>
      <c r="AG7" s="876"/>
      <c r="AH7" s="876"/>
      <c r="AI7" s="876"/>
      <c r="AJ7" s="876"/>
      <c r="AK7" s="876"/>
      <c r="AL7" s="876"/>
      <c r="AM7" s="876"/>
      <c r="AN7" s="876"/>
      <c r="AO7" s="876"/>
    </row>
    <row r="8" spans="1:41" ht="13.5" customHeight="1" x14ac:dyDescent="0.2">
      <c r="A8" s="876"/>
      <c r="B8" s="876"/>
      <c r="C8" s="876"/>
      <c r="D8" s="876"/>
      <c r="E8" s="876"/>
      <c r="F8" s="876"/>
      <c r="G8" s="876"/>
      <c r="H8" s="876"/>
      <c r="I8" s="876"/>
      <c r="J8" s="876"/>
      <c r="K8" s="876"/>
      <c r="L8" s="876"/>
      <c r="M8" s="876"/>
      <c r="N8" s="876"/>
      <c r="O8" s="876"/>
      <c r="P8" s="876"/>
      <c r="Q8" s="876"/>
      <c r="R8" s="876"/>
      <c r="S8" s="876"/>
      <c r="T8" s="876"/>
      <c r="U8" s="876"/>
      <c r="V8" s="876"/>
      <c r="W8" s="876"/>
      <c r="X8" s="876"/>
      <c r="Y8" s="876"/>
      <c r="Z8" s="876"/>
      <c r="AA8" s="876"/>
      <c r="AB8" s="876"/>
      <c r="AC8" s="876"/>
      <c r="AD8" s="876"/>
      <c r="AE8" s="876"/>
      <c r="AF8" s="876"/>
      <c r="AG8" s="876"/>
      <c r="AH8" s="876"/>
      <c r="AI8" s="876"/>
      <c r="AJ8" s="876"/>
      <c r="AK8" s="876"/>
      <c r="AL8" s="876"/>
      <c r="AM8" s="876"/>
      <c r="AN8" s="876"/>
      <c r="AO8" s="876"/>
    </row>
    <row r="9" spans="1:41" ht="13.5" customHeight="1" x14ac:dyDescent="0.2">
      <c r="A9" s="876"/>
      <c r="B9" s="876"/>
      <c r="C9" s="876"/>
      <c r="D9" s="876"/>
      <c r="E9" s="876"/>
      <c r="F9" s="876"/>
      <c r="G9" s="876"/>
      <c r="H9" s="876"/>
      <c r="I9" s="876"/>
      <c r="J9" s="876"/>
      <c r="K9" s="876"/>
      <c r="L9" s="876"/>
      <c r="M9" s="876"/>
      <c r="N9" s="876"/>
      <c r="O9" s="876"/>
      <c r="P9" s="876"/>
      <c r="Q9" s="876"/>
      <c r="R9" s="876"/>
      <c r="S9" s="876"/>
      <c r="T9" s="876"/>
      <c r="U9" s="876"/>
      <c r="V9" s="876"/>
      <c r="W9" s="876"/>
      <c r="X9" s="876"/>
      <c r="Y9" s="876"/>
      <c r="Z9" s="876"/>
      <c r="AA9" s="876"/>
      <c r="AB9" s="876"/>
      <c r="AC9" s="876"/>
      <c r="AD9" s="876"/>
      <c r="AE9" s="876"/>
      <c r="AF9" s="876"/>
      <c r="AG9" s="876"/>
      <c r="AH9" s="876"/>
      <c r="AI9" s="876"/>
      <c r="AJ9" s="876"/>
      <c r="AK9" s="876"/>
      <c r="AL9" s="876"/>
      <c r="AM9" s="876"/>
      <c r="AN9" s="876"/>
      <c r="AO9" s="876"/>
    </row>
    <row r="10" spans="1:41" ht="30" customHeight="1" x14ac:dyDescent="0.2">
      <c r="A10" s="876"/>
      <c r="B10" s="876"/>
      <c r="C10" s="876"/>
      <c r="D10" s="876"/>
      <c r="E10" s="876"/>
      <c r="F10" s="876"/>
      <c r="G10" s="876"/>
      <c r="H10" s="876"/>
      <c r="I10" s="876"/>
      <c r="J10" s="876"/>
      <c r="K10" s="876"/>
      <c r="L10" s="876"/>
      <c r="M10" s="876"/>
      <c r="N10" s="876"/>
      <c r="O10" s="876"/>
      <c r="P10" s="876"/>
      <c r="Q10" s="876"/>
      <c r="R10" s="876"/>
      <c r="S10" s="876"/>
      <c r="T10" s="876"/>
      <c r="U10" s="876"/>
      <c r="V10" s="876"/>
      <c r="W10" s="876"/>
      <c r="X10" s="876"/>
      <c r="Y10" s="876"/>
      <c r="Z10" s="876"/>
      <c r="AA10" s="876"/>
      <c r="AB10" s="876"/>
      <c r="AC10" s="876"/>
      <c r="AD10" s="876"/>
      <c r="AE10" s="876"/>
      <c r="AF10" s="876"/>
      <c r="AG10" s="876"/>
      <c r="AH10" s="876"/>
      <c r="AI10" s="876"/>
      <c r="AJ10" s="876"/>
      <c r="AK10" s="876"/>
      <c r="AL10" s="876"/>
      <c r="AM10" s="876"/>
      <c r="AN10" s="876"/>
      <c r="AO10" s="876"/>
    </row>
    <row r="11" spans="1:41" ht="30" customHeight="1" x14ac:dyDescent="0.2">
      <c r="A11" s="283"/>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row>
    <row r="13" spans="1:41" ht="13.5" customHeight="1" x14ac:dyDescent="0.2">
      <c r="A13" s="876" t="s">
        <v>2</v>
      </c>
      <c r="B13" s="876"/>
      <c r="C13" s="876"/>
      <c r="D13" s="876"/>
      <c r="E13" s="876"/>
      <c r="F13" s="876"/>
      <c r="G13" s="876"/>
      <c r="H13" s="876"/>
      <c r="I13" s="876"/>
      <c r="J13" s="876"/>
      <c r="K13" s="876"/>
      <c r="L13" s="876"/>
      <c r="M13" s="876"/>
      <c r="N13" s="876"/>
      <c r="O13" s="876"/>
      <c r="P13" s="876"/>
      <c r="Q13" s="876"/>
      <c r="R13" s="876"/>
      <c r="S13" s="876"/>
      <c r="T13" s="876"/>
      <c r="U13" s="876"/>
      <c r="V13" s="876"/>
      <c r="W13" s="876"/>
      <c r="X13" s="876"/>
      <c r="Y13" s="876"/>
      <c r="Z13" s="876"/>
      <c r="AA13" s="876"/>
      <c r="AB13" s="876"/>
      <c r="AC13" s="876"/>
      <c r="AD13" s="876"/>
      <c r="AE13" s="876"/>
      <c r="AF13" s="876"/>
      <c r="AG13" s="876"/>
      <c r="AH13" s="876"/>
      <c r="AI13" s="876"/>
      <c r="AJ13" s="876"/>
      <c r="AK13" s="876"/>
      <c r="AL13" s="876"/>
      <c r="AM13" s="876"/>
      <c r="AN13" s="876"/>
      <c r="AO13" s="876"/>
    </row>
    <row r="14" spans="1:41" ht="13.5" customHeight="1" x14ac:dyDescent="0.2">
      <c r="A14" s="876"/>
      <c r="B14" s="876"/>
      <c r="C14" s="876"/>
      <c r="D14" s="876"/>
      <c r="E14" s="876"/>
      <c r="F14" s="876"/>
      <c r="G14" s="876"/>
      <c r="H14" s="876"/>
      <c r="I14" s="876"/>
      <c r="J14" s="876"/>
      <c r="K14" s="876"/>
      <c r="L14" s="876"/>
      <c r="M14" s="876"/>
      <c r="N14" s="876"/>
      <c r="O14" s="876"/>
      <c r="P14" s="876"/>
      <c r="Q14" s="876"/>
      <c r="R14" s="876"/>
      <c r="S14" s="876"/>
      <c r="T14" s="876"/>
      <c r="U14" s="876"/>
      <c r="V14" s="876"/>
      <c r="W14" s="876"/>
      <c r="X14" s="876"/>
      <c r="Y14" s="876"/>
      <c r="Z14" s="876"/>
      <c r="AA14" s="876"/>
      <c r="AB14" s="876"/>
      <c r="AC14" s="876"/>
      <c r="AD14" s="876"/>
      <c r="AE14" s="876"/>
      <c r="AF14" s="876"/>
      <c r="AG14" s="876"/>
      <c r="AH14" s="876"/>
      <c r="AI14" s="876"/>
      <c r="AJ14" s="876"/>
      <c r="AK14" s="876"/>
      <c r="AL14" s="876"/>
      <c r="AM14" s="876"/>
      <c r="AN14" s="876"/>
      <c r="AO14" s="876"/>
    </row>
    <row r="15" spans="1:41" ht="13.5" customHeight="1" x14ac:dyDescent="0.2">
      <c r="A15" s="876"/>
      <c r="B15" s="876"/>
      <c r="C15" s="876"/>
      <c r="D15" s="876"/>
      <c r="E15" s="876"/>
      <c r="F15" s="876"/>
      <c r="G15" s="876"/>
      <c r="H15" s="876"/>
      <c r="I15" s="876"/>
      <c r="J15" s="876"/>
      <c r="K15" s="876"/>
      <c r="L15" s="876"/>
      <c r="M15" s="876"/>
      <c r="N15" s="876"/>
      <c r="O15" s="876"/>
      <c r="P15" s="876"/>
      <c r="Q15" s="876"/>
      <c r="R15" s="876"/>
      <c r="S15" s="876"/>
      <c r="T15" s="876"/>
      <c r="U15" s="876"/>
      <c r="V15" s="876"/>
      <c r="W15" s="876"/>
      <c r="X15" s="876"/>
      <c r="Y15" s="876"/>
      <c r="Z15" s="876"/>
      <c r="AA15" s="876"/>
      <c r="AB15" s="876"/>
      <c r="AC15" s="876"/>
      <c r="AD15" s="876"/>
      <c r="AE15" s="876"/>
      <c r="AF15" s="876"/>
      <c r="AG15" s="876"/>
      <c r="AH15" s="876"/>
      <c r="AI15" s="876"/>
      <c r="AJ15" s="876"/>
      <c r="AK15" s="876"/>
      <c r="AL15" s="876"/>
      <c r="AM15" s="876"/>
      <c r="AN15" s="876"/>
      <c r="AO15" s="876"/>
    </row>
    <row r="16" spans="1:41" x14ac:dyDescent="0.2">
      <c r="A16" s="876"/>
      <c r="B16" s="876"/>
      <c r="C16" s="876"/>
      <c r="D16" s="876"/>
      <c r="E16" s="876"/>
      <c r="F16" s="876"/>
      <c r="G16" s="876"/>
      <c r="H16" s="876"/>
      <c r="I16" s="876"/>
      <c r="J16" s="876"/>
      <c r="K16" s="876"/>
      <c r="L16" s="876"/>
      <c r="M16" s="876"/>
      <c r="N16" s="876"/>
      <c r="O16" s="876"/>
      <c r="P16" s="876"/>
      <c r="Q16" s="876"/>
      <c r="R16" s="876"/>
      <c r="S16" s="876"/>
      <c r="T16" s="876"/>
      <c r="U16" s="876"/>
      <c r="V16" s="876"/>
      <c r="W16" s="876"/>
      <c r="X16" s="876"/>
      <c r="Y16" s="876"/>
      <c r="Z16" s="876"/>
      <c r="AA16" s="876"/>
      <c r="AB16" s="876"/>
      <c r="AC16" s="876"/>
      <c r="AD16" s="876"/>
      <c r="AE16" s="876"/>
      <c r="AF16" s="876"/>
      <c r="AG16" s="876"/>
      <c r="AH16" s="876"/>
      <c r="AI16" s="876"/>
      <c r="AJ16" s="876"/>
      <c r="AK16" s="876"/>
      <c r="AL16" s="876"/>
      <c r="AM16" s="876"/>
      <c r="AN16" s="876"/>
      <c r="AO16" s="876"/>
    </row>
    <row r="18" spans="1:41" ht="13.5" customHeight="1" x14ac:dyDescent="0.2">
      <c r="A18" s="876" t="s">
        <v>3</v>
      </c>
      <c r="B18" s="876"/>
      <c r="C18" s="876"/>
      <c r="D18" s="876"/>
      <c r="E18" s="876"/>
      <c r="F18" s="876"/>
      <c r="G18" s="876"/>
      <c r="H18" s="876"/>
      <c r="I18" s="876"/>
      <c r="J18" s="876"/>
      <c r="K18" s="876"/>
      <c r="L18" s="876"/>
      <c r="M18" s="876"/>
      <c r="N18" s="876"/>
      <c r="O18" s="876"/>
      <c r="P18" s="876"/>
      <c r="Q18" s="876"/>
      <c r="R18" s="876"/>
      <c r="S18" s="876"/>
      <c r="T18" s="876"/>
      <c r="U18" s="876"/>
      <c r="V18" s="876"/>
      <c r="W18" s="876"/>
      <c r="X18" s="876"/>
      <c r="Y18" s="876"/>
      <c r="Z18" s="876"/>
      <c r="AA18" s="876"/>
      <c r="AB18" s="876"/>
      <c r="AC18" s="876"/>
      <c r="AD18" s="876"/>
      <c r="AE18" s="876"/>
      <c r="AF18" s="876"/>
      <c r="AG18" s="876"/>
      <c r="AH18" s="876"/>
      <c r="AI18" s="876"/>
      <c r="AJ18" s="876"/>
      <c r="AK18" s="876"/>
      <c r="AL18" s="876"/>
      <c r="AM18" s="876"/>
      <c r="AN18" s="876"/>
      <c r="AO18" s="876"/>
    </row>
    <row r="19" spans="1:41" x14ac:dyDescent="0.2">
      <c r="A19" s="876"/>
      <c r="B19" s="876"/>
      <c r="C19" s="876"/>
      <c r="D19" s="876"/>
      <c r="E19" s="876"/>
      <c r="F19" s="876"/>
      <c r="G19" s="876"/>
      <c r="H19" s="876"/>
      <c r="I19" s="876"/>
      <c r="J19" s="876"/>
      <c r="K19" s="876"/>
      <c r="L19" s="876"/>
      <c r="M19" s="876"/>
      <c r="N19" s="876"/>
      <c r="O19" s="876"/>
      <c r="P19" s="876"/>
      <c r="Q19" s="876"/>
      <c r="R19" s="876"/>
      <c r="S19" s="876"/>
      <c r="T19" s="876"/>
      <c r="U19" s="876"/>
      <c r="V19" s="876"/>
      <c r="W19" s="876"/>
      <c r="X19" s="876"/>
      <c r="Y19" s="876"/>
      <c r="Z19" s="876"/>
      <c r="AA19" s="876"/>
      <c r="AB19" s="876"/>
      <c r="AC19" s="876"/>
      <c r="AD19" s="876"/>
      <c r="AE19" s="876"/>
      <c r="AF19" s="876"/>
      <c r="AG19" s="876"/>
      <c r="AH19" s="876"/>
      <c r="AI19" s="876"/>
      <c r="AJ19" s="876"/>
      <c r="AK19" s="876"/>
      <c r="AL19" s="876"/>
      <c r="AM19" s="876"/>
      <c r="AN19" s="876"/>
      <c r="AO19" s="876"/>
    </row>
    <row r="20" spans="1:41" x14ac:dyDescent="0.2">
      <c r="A20" s="876"/>
      <c r="B20" s="876"/>
      <c r="C20" s="876"/>
      <c r="D20" s="876"/>
      <c r="E20" s="876"/>
      <c r="F20" s="876"/>
      <c r="G20" s="876"/>
      <c r="H20" s="876"/>
      <c r="I20" s="876"/>
      <c r="J20" s="876"/>
      <c r="K20" s="876"/>
      <c r="L20" s="876"/>
      <c r="M20" s="876"/>
      <c r="N20" s="876"/>
      <c r="O20" s="876"/>
      <c r="P20" s="876"/>
      <c r="Q20" s="876"/>
      <c r="R20" s="876"/>
      <c r="S20" s="876"/>
      <c r="T20" s="876"/>
      <c r="U20" s="876"/>
      <c r="V20" s="876"/>
      <c r="W20" s="876"/>
      <c r="X20" s="876"/>
      <c r="Y20" s="876"/>
      <c r="Z20" s="876"/>
      <c r="AA20" s="876"/>
      <c r="AB20" s="876"/>
      <c r="AC20" s="876"/>
      <c r="AD20" s="876"/>
      <c r="AE20" s="876"/>
      <c r="AF20" s="876"/>
      <c r="AG20" s="876"/>
      <c r="AH20" s="876"/>
      <c r="AI20" s="876"/>
      <c r="AJ20" s="876"/>
      <c r="AK20" s="876"/>
      <c r="AL20" s="876"/>
      <c r="AM20" s="876"/>
      <c r="AN20" s="876"/>
      <c r="AO20" s="876"/>
    </row>
    <row r="21" spans="1:41" x14ac:dyDescent="0.2">
      <c r="A21" s="876"/>
      <c r="B21" s="876"/>
      <c r="C21" s="876"/>
      <c r="D21" s="876"/>
      <c r="E21" s="876"/>
      <c r="F21" s="876"/>
      <c r="G21" s="876"/>
      <c r="H21" s="876"/>
      <c r="I21" s="876"/>
      <c r="J21" s="876"/>
      <c r="K21" s="876"/>
      <c r="L21" s="876"/>
      <c r="M21" s="876"/>
      <c r="N21" s="876"/>
      <c r="O21" s="876"/>
      <c r="P21" s="876"/>
      <c r="Q21" s="876"/>
      <c r="R21" s="876"/>
      <c r="S21" s="876"/>
      <c r="T21" s="876"/>
      <c r="U21" s="876"/>
      <c r="V21" s="876"/>
      <c r="W21" s="876"/>
      <c r="X21" s="876"/>
      <c r="Y21" s="876"/>
      <c r="Z21" s="876"/>
      <c r="AA21" s="876"/>
      <c r="AB21" s="876"/>
      <c r="AC21" s="876"/>
      <c r="AD21" s="876"/>
      <c r="AE21" s="876"/>
      <c r="AF21" s="876"/>
      <c r="AG21" s="876"/>
      <c r="AH21" s="876"/>
      <c r="AI21" s="876"/>
      <c r="AJ21" s="876"/>
      <c r="AK21" s="876"/>
      <c r="AL21" s="876"/>
      <c r="AM21" s="876"/>
      <c r="AN21" s="876"/>
      <c r="AO21" s="876"/>
    </row>
    <row r="22" spans="1:41" x14ac:dyDescent="0.2">
      <c r="A22" s="876"/>
      <c r="B22" s="876"/>
      <c r="C22" s="876"/>
      <c r="D22" s="876"/>
      <c r="E22" s="876"/>
      <c r="F22" s="876"/>
      <c r="G22" s="876"/>
      <c r="H22" s="876"/>
      <c r="I22" s="876"/>
      <c r="J22" s="876"/>
      <c r="K22" s="876"/>
      <c r="L22" s="876"/>
      <c r="M22" s="876"/>
      <c r="N22" s="876"/>
      <c r="O22" s="876"/>
      <c r="P22" s="876"/>
      <c r="Q22" s="876"/>
      <c r="R22" s="876"/>
      <c r="S22" s="876"/>
      <c r="T22" s="876"/>
      <c r="U22" s="876"/>
      <c r="V22" s="876"/>
      <c r="W22" s="876"/>
      <c r="X22" s="876"/>
      <c r="Y22" s="876"/>
      <c r="Z22" s="876"/>
      <c r="AA22" s="876"/>
      <c r="AB22" s="876"/>
      <c r="AC22" s="876"/>
      <c r="AD22" s="876"/>
      <c r="AE22" s="876"/>
      <c r="AF22" s="876"/>
      <c r="AG22" s="876"/>
      <c r="AH22" s="876"/>
      <c r="AI22" s="876"/>
      <c r="AJ22" s="876"/>
      <c r="AK22" s="876"/>
      <c r="AL22" s="876"/>
      <c r="AM22" s="876"/>
      <c r="AN22" s="876"/>
      <c r="AO22" s="876"/>
    </row>
    <row r="23" spans="1:4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row>
    <row r="24" spans="1:41" ht="13.5" customHeight="1" x14ac:dyDescent="0.2">
      <c r="A24" s="876" t="s">
        <v>4</v>
      </c>
      <c r="B24" s="876"/>
      <c r="C24" s="876"/>
      <c r="D24" s="876"/>
      <c r="E24" s="876"/>
      <c r="F24" s="876"/>
      <c r="G24" s="876"/>
      <c r="H24" s="876"/>
      <c r="I24" s="876"/>
      <c r="J24" s="876"/>
      <c r="K24" s="876"/>
      <c r="L24" s="876"/>
      <c r="M24" s="876"/>
      <c r="N24" s="876"/>
      <c r="O24" s="876"/>
      <c r="P24" s="876"/>
      <c r="Q24" s="876"/>
      <c r="R24" s="876"/>
      <c r="S24" s="876"/>
      <c r="T24" s="876"/>
      <c r="U24" s="876"/>
      <c r="V24" s="876"/>
      <c r="W24" s="876"/>
      <c r="X24" s="876"/>
      <c r="Y24" s="876"/>
      <c r="Z24" s="876"/>
      <c r="AA24" s="876"/>
      <c r="AB24" s="876"/>
      <c r="AC24" s="876"/>
      <c r="AD24" s="876"/>
      <c r="AE24" s="876"/>
      <c r="AF24" s="876"/>
      <c r="AG24" s="876"/>
      <c r="AH24" s="876"/>
      <c r="AI24" s="876"/>
      <c r="AJ24" s="876"/>
      <c r="AK24" s="876"/>
      <c r="AL24" s="876"/>
      <c r="AM24" s="876"/>
      <c r="AN24" s="876"/>
      <c r="AO24" s="876"/>
    </row>
    <row r="25" spans="1:41" x14ac:dyDescent="0.2">
      <c r="A25" s="876"/>
      <c r="B25" s="876"/>
      <c r="C25" s="876"/>
      <c r="D25" s="876"/>
      <c r="E25" s="876"/>
      <c r="F25" s="876"/>
      <c r="G25" s="876"/>
      <c r="H25" s="876"/>
      <c r="I25" s="876"/>
      <c r="J25" s="876"/>
      <c r="K25" s="876"/>
      <c r="L25" s="876"/>
      <c r="M25" s="876"/>
      <c r="N25" s="876"/>
      <c r="O25" s="876"/>
      <c r="P25" s="876"/>
      <c r="Q25" s="876"/>
      <c r="R25" s="876"/>
      <c r="S25" s="876"/>
      <c r="T25" s="876"/>
      <c r="U25" s="876"/>
      <c r="V25" s="876"/>
      <c r="W25" s="876"/>
      <c r="X25" s="876"/>
      <c r="Y25" s="876"/>
      <c r="Z25" s="876"/>
      <c r="AA25" s="876"/>
      <c r="AB25" s="876"/>
      <c r="AC25" s="876"/>
      <c r="AD25" s="876"/>
      <c r="AE25" s="876"/>
      <c r="AF25" s="876"/>
      <c r="AG25" s="876"/>
      <c r="AH25" s="876"/>
      <c r="AI25" s="876"/>
      <c r="AJ25" s="876"/>
      <c r="AK25" s="876"/>
      <c r="AL25" s="876"/>
      <c r="AM25" s="876"/>
      <c r="AN25" s="876"/>
      <c r="AO25" s="876"/>
    </row>
    <row r="26" spans="1:41" x14ac:dyDescent="0.2">
      <c r="A26" s="876"/>
      <c r="B26" s="876"/>
      <c r="C26" s="876"/>
      <c r="D26" s="876"/>
      <c r="E26" s="876"/>
      <c r="F26" s="876"/>
      <c r="G26" s="876"/>
      <c r="H26" s="876"/>
      <c r="I26" s="876"/>
      <c r="J26" s="876"/>
      <c r="K26" s="876"/>
      <c r="L26" s="876"/>
      <c r="M26" s="876"/>
      <c r="N26" s="876"/>
      <c r="O26" s="876"/>
      <c r="P26" s="876"/>
      <c r="Q26" s="876"/>
      <c r="R26" s="876"/>
      <c r="S26" s="876"/>
      <c r="T26" s="876"/>
      <c r="U26" s="876"/>
      <c r="V26" s="876"/>
      <c r="W26" s="876"/>
      <c r="X26" s="876"/>
      <c r="Y26" s="876"/>
      <c r="Z26" s="876"/>
      <c r="AA26" s="876"/>
      <c r="AB26" s="876"/>
      <c r="AC26" s="876"/>
      <c r="AD26" s="876"/>
      <c r="AE26" s="876"/>
      <c r="AF26" s="876"/>
      <c r="AG26" s="876"/>
      <c r="AH26" s="876"/>
      <c r="AI26" s="876"/>
      <c r="AJ26" s="876"/>
      <c r="AK26" s="876"/>
      <c r="AL26" s="876"/>
      <c r="AM26" s="876"/>
      <c r="AN26" s="876"/>
      <c r="AO26" s="876"/>
    </row>
    <row r="27" spans="1:41" x14ac:dyDescent="0.2">
      <c r="A27" s="876"/>
      <c r="B27" s="876"/>
      <c r="C27" s="876"/>
      <c r="D27" s="876"/>
      <c r="E27" s="876"/>
      <c r="F27" s="876"/>
      <c r="G27" s="876"/>
      <c r="H27" s="876"/>
      <c r="I27" s="876"/>
      <c r="J27" s="876"/>
      <c r="K27" s="876"/>
      <c r="L27" s="876"/>
      <c r="M27" s="876"/>
      <c r="N27" s="876"/>
      <c r="O27" s="876"/>
      <c r="P27" s="876"/>
      <c r="Q27" s="876"/>
      <c r="R27" s="876"/>
      <c r="S27" s="876"/>
      <c r="T27" s="876"/>
      <c r="U27" s="876"/>
      <c r="V27" s="876"/>
      <c r="W27" s="876"/>
      <c r="X27" s="876"/>
      <c r="Y27" s="876"/>
      <c r="Z27" s="876"/>
      <c r="AA27" s="876"/>
      <c r="AB27" s="876"/>
      <c r="AC27" s="876"/>
      <c r="AD27" s="876"/>
      <c r="AE27" s="876"/>
      <c r="AF27" s="876"/>
      <c r="AG27" s="876"/>
      <c r="AH27" s="876"/>
      <c r="AI27" s="876"/>
      <c r="AJ27" s="876"/>
      <c r="AK27" s="876"/>
      <c r="AL27" s="876"/>
      <c r="AM27" s="876"/>
      <c r="AN27" s="876"/>
      <c r="AO27" s="876"/>
    </row>
    <row r="28" spans="1:41" x14ac:dyDescent="0.2">
      <c r="A28" s="876"/>
      <c r="B28" s="876"/>
      <c r="C28" s="876"/>
      <c r="D28" s="876"/>
      <c r="E28" s="876"/>
      <c r="F28" s="876"/>
      <c r="G28" s="876"/>
      <c r="H28" s="876"/>
      <c r="I28" s="876"/>
      <c r="J28" s="876"/>
      <c r="K28" s="876"/>
      <c r="L28" s="876"/>
      <c r="M28" s="876"/>
      <c r="N28" s="876"/>
      <c r="O28" s="876"/>
      <c r="P28" s="876"/>
      <c r="Q28" s="876"/>
      <c r="R28" s="876"/>
      <c r="S28" s="876"/>
      <c r="T28" s="876"/>
      <c r="U28" s="876"/>
      <c r="V28" s="876"/>
      <c r="W28" s="876"/>
      <c r="X28" s="876"/>
      <c r="Y28" s="876"/>
      <c r="Z28" s="876"/>
      <c r="AA28" s="876"/>
      <c r="AB28" s="876"/>
      <c r="AC28" s="876"/>
      <c r="AD28" s="876"/>
      <c r="AE28" s="876"/>
      <c r="AF28" s="876"/>
      <c r="AG28" s="876"/>
      <c r="AH28" s="876"/>
      <c r="AI28" s="876"/>
      <c r="AJ28" s="876"/>
      <c r="AK28" s="876"/>
      <c r="AL28" s="876"/>
      <c r="AM28" s="876"/>
      <c r="AN28" s="876"/>
      <c r="AO28" s="876"/>
    </row>
    <row r="30" spans="1:41" x14ac:dyDescent="0.2">
      <c r="A30" s="876"/>
      <c r="B30" s="876"/>
      <c r="C30" s="876"/>
      <c r="D30" s="876"/>
      <c r="E30" s="876"/>
      <c r="F30" s="876"/>
      <c r="G30" s="876"/>
      <c r="H30" s="876"/>
      <c r="I30" s="876"/>
      <c r="J30" s="876"/>
      <c r="K30" s="876"/>
      <c r="L30" s="876"/>
      <c r="M30" s="876"/>
      <c r="N30" s="876"/>
      <c r="O30" s="876"/>
      <c r="P30" s="876"/>
      <c r="Q30" s="876"/>
      <c r="R30" s="876"/>
      <c r="S30" s="876"/>
      <c r="T30" s="876"/>
      <c r="U30" s="876"/>
      <c r="V30" s="876"/>
      <c r="W30" s="876"/>
      <c r="X30" s="876"/>
      <c r="Y30" s="876"/>
      <c r="Z30" s="876"/>
      <c r="AA30" s="876"/>
      <c r="AB30" s="876"/>
      <c r="AC30" s="876"/>
      <c r="AD30" s="876"/>
      <c r="AE30" s="876"/>
      <c r="AF30" s="876"/>
      <c r="AG30" s="876"/>
      <c r="AH30" s="876"/>
      <c r="AI30" s="876"/>
      <c r="AJ30" s="876"/>
      <c r="AK30" s="876"/>
      <c r="AL30" s="876"/>
      <c r="AM30" s="876"/>
      <c r="AN30" s="876"/>
      <c r="AO30" s="876"/>
    </row>
    <row r="31" spans="1:41" x14ac:dyDescent="0.2">
      <c r="A31" s="876"/>
      <c r="B31" s="876"/>
      <c r="C31" s="876"/>
      <c r="D31" s="876"/>
      <c r="E31" s="876"/>
      <c r="F31" s="876"/>
      <c r="G31" s="876"/>
      <c r="H31" s="876"/>
      <c r="I31" s="876"/>
      <c r="J31" s="876"/>
      <c r="K31" s="876"/>
      <c r="L31" s="876"/>
      <c r="M31" s="876"/>
      <c r="N31" s="876"/>
      <c r="O31" s="876"/>
      <c r="P31" s="876"/>
      <c r="Q31" s="876"/>
      <c r="R31" s="876"/>
      <c r="S31" s="876"/>
      <c r="T31" s="876"/>
      <c r="U31" s="876"/>
      <c r="V31" s="876"/>
      <c r="W31" s="876"/>
      <c r="X31" s="876"/>
      <c r="Y31" s="876"/>
      <c r="Z31" s="876"/>
      <c r="AA31" s="876"/>
      <c r="AB31" s="876"/>
      <c r="AC31" s="876"/>
      <c r="AD31" s="876"/>
      <c r="AE31" s="876"/>
      <c r="AF31" s="876"/>
      <c r="AG31" s="876"/>
      <c r="AH31" s="876"/>
      <c r="AI31" s="876"/>
      <c r="AJ31" s="876"/>
      <c r="AK31" s="876"/>
      <c r="AL31" s="876"/>
      <c r="AM31" s="876"/>
      <c r="AN31" s="876"/>
      <c r="AO31" s="876"/>
    </row>
    <row r="32" spans="1:41" x14ac:dyDescent="0.2">
      <c r="A32" s="876"/>
      <c r="B32" s="876"/>
      <c r="C32" s="876"/>
      <c r="D32" s="876"/>
      <c r="E32" s="876"/>
      <c r="F32" s="876"/>
      <c r="G32" s="876"/>
      <c r="H32" s="876"/>
      <c r="I32" s="876"/>
      <c r="J32" s="876"/>
      <c r="K32" s="876"/>
      <c r="L32" s="876"/>
      <c r="M32" s="876"/>
      <c r="N32" s="876"/>
      <c r="O32" s="876"/>
      <c r="P32" s="876"/>
      <c r="Q32" s="876"/>
      <c r="R32" s="876"/>
      <c r="S32" s="876"/>
      <c r="T32" s="876"/>
      <c r="U32" s="876"/>
      <c r="V32" s="876"/>
      <c r="W32" s="876"/>
      <c r="X32" s="876"/>
      <c r="Y32" s="876"/>
      <c r="Z32" s="876"/>
      <c r="AA32" s="876"/>
      <c r="AB32" s="876"/>
      <c r="AC32" s="876"/>
      <c r="AD32" s="876"/>
      <c r="AE32" s="876"/>
      <c r="AF32" s="876"/>
      <c r="AG32" s="876"/>
      <c r="AH32" s="876"/>
      <c r="AI32" s="876"/>
      <c r="AJ32" s="876"/>
      <c r="AK32" s="876"/>
      <c r="AL32" s="876"/>
      <c r="AM32" s="876"/>
      <c r="AN32" s="876"/>
      <c r="AO32" s="876"/>
    </row>
    <row r="33" spans="1:41" x14ac:dyDescent="0.2">
      <c r="A33" s="876"/>
      <c r="B33" s="876"/>
      <c r="C33" s="876"/>
      <c r="D33" s="876"/>
      <c r="E33" s="876"/>
      <c r="F33" s="876"/>
      <c r="G33" s="876"/>
      <c r="H33" s="876"/>
      <c r="I33" s="876"/>
      <c r="J33" s="876"/>
      <c r="K33" s="876"/>
      <c r="L33" s="876"/>
      <c r="M33" s="876"/>
      <c r="N33" s="876"/>
      <c r="O33" s="876"/>
      <c r="P33" s="876"/>
      <c r="Q33" s="876"/>
      <c r="R33" s="876"/>
      <c r="S33" s="876"/>
      <c r="T33" s="876"/>
      <c r="U33" s="876"/>
      <c r="V33" s="876"/>
      <c r="W33" s="876"/>
      <c r="X33" s="876"/>
      <c r="Y33" s="876"/>
      <c r="Z33" s="876"/>
      <c r="AA33" s="876"/>
      <c r="AB33" s="876"/>
      <c r="AC33" s="876"/>
      <c r="AD33" s="876"/>
      <c r="AE33" s="876"/>
      <c r="AF33" s="876"/>
      <c r="AG33" s="876"/>
      <c r="AH33" s="876"/>
      <c r="AI33" s="876"/>
      <c r="AJ33" s="876"/>
      <c r="AK33" s="876"/>
      <c r="AL33" s="876"/>
      <c r="AM33" s="876"/>
      <c r="AN33" s="876"/>
      <c r="AO33" s="876"/>
    </row>
    <row r="34" spans="1:41" x14ac:dyDescent="0.2">
      <c r="A34" s="876"/>
      <c r="B34" s="876"/>
      <c r="C34" s="876"/>
      <c r="D34" s="876"/>
      <c r="E34" s="876"/>
      <c r="F34" s="876"/>
      <c r="G34" s="876"/>
      <c r="H34" s="876"/>
      <c r="I34" s="876"/>
      <c r="J34" s="876"/>
      <c r="K34" s="876"/>
      <c r="L34" s="876"/>
      <c r="M34" s="876"/>
      <c r="N34" s="876"/>
      <c r="O34" s="876"/>
      <c r="P34" s="876"/>
      <c r="Q34" s="876"/>
      <c r="R34" s="876"/>
      <c r="S34" s="876"/>
      <c r="T34" s="876"/>
      <c r="U34" s="876"/>
      <c r="V34" s="876"/>
      <c r="W34" s="876"/>
      <c r="X34" s="876"/>
      <c r="Y34" s="876"/>
      <c r="Z34" s="876"/>
      <c r="AA34" s="876"/>
      <c r="AB34" s="876"/>
      <c r="AC34" s="876"/>
      <c r="AD34" s="876"/>
      <c r="AE34" s="876"/>
      <c r="AF34" s="876"/>
      <c r="AG34" s="876"/>
      <c r="AH34" s="876"/>
      <c r="AI34" s="876"/>
      <c r="AJ34" s="876"/>
      <c r="AK34" s="876"/>
      <c r="AL34" s="876"/>
      <c r="AM34" s="876"/>
      <c r="AN34" s="876"/>
      <c r="AO34" s="876"/>
    </row>
  </sheetData>
  <customSheetViews>
    <customSheetView guid="{0FF53720-42B0-4B1A-A491-0089CDA29CCF}" showPageBreaks="1" showGridLines="0" printArea="1" view="pageBreakPreview">
      <selection activeCell="A18" sqref="A18:AO22"/>
      <pageMargins left="0" right="0" top="0" bottom="0" header="0" footer="0"/>
      <printOptions horizontalCentered="1"/>
      <pageSetup paperSize="9" scale="90" orientation="portrait" r:id="rId1"/>
    </customSheetView>
    <customSheetView guid="{1F81339A-CB4E-4CB3-ABCA-C25ADEC8B9AC}" showPageBreaks="1" showGridLines="0" printArea="1" view="pageBreakPreview">
      <pane ySplit="3" topLeftCell="A4" activePane="bottomLeft" state="frozen"/>
      <selection pane="bottomLeft" activeCell="A18" sqref="A18:AO22"/>
      <pageMargins left="0" right="0" top="0" bottom="0" header="0" footer="0"/>
      <printOptions horizontalCentered="1"/>
      <pageSetup paperSize="9" scale="90" orientation="portrait" r:id="rId2"/>
    </customSheetView>
    <customSheetView guid="{87FB8462-6403-4F20-8080-1AF11B55B90C}" showPageBreaks="1" showGridLines="0" printArea="1" view="pageBreakPreview">
      <pane ySplit="3" topLeftCell="A4" activePane="bottomLeft" state="frozen"/>
      <selection pane="bottomLeft" activeCell="A18" sqref="A18:AO22"/>
      <pageMargins left="0" right="0" top="0" bottom="0" header="0" footer="0"/>
      <printOptions horizontalCentered="1"/>
      <pageSetup paperSize="9" scale="90" orientation="portrait" r:id="rId3"/>
    </customSheetView>
    <customSheetView guid="{3B4A68D1-1B68-46E4-B8BF-4F65CEA2EB4B}" showPageBreaks="1" showGridLines="0" printArea="1" view="pageBreakPreview">
      <pane ySplit="3" topLeftCell="A4" activePane="bottomLeft" state="frozen"/>
      <selection pane="bottomLeft" activeCell="A18" sqref="A18:AO22"/>
      <pageMargins left="0" right="0" top="0" bottom="0" header="0" footer="0"/>
      <printOptions horizontalCentered="1"/>
      <pageSetup paperSize="9" scale="90" orientation="portrait" r:id="rId4"/>
    </customSheetView>
    <customSheetView guid="{3DDC5261-2F80-4A3C-AB53-F803DE8B7615}" showPageBreaks="1" showGridLines="0" printArea="1" view="pageBreakPreview">
      <pane ySplit="3" topLeftCell="A4" activePane="bottomLeft" state="frozen"/>
      <selection pane="bottomLeft" activeCell="A18" sqref="A18:AO22"/>
      <pageMargins left="0" right="0" top="0" bottom="0" header="0" footer="0"/>
      <printOptions horizontalCentered="1"/>
      <pageSetup paperSize="9" scale="90" orientation="portrait" r:id="rId5"/>
    </customSheetView>
    <customSheetView guid="{44914D11-FA26-4FFB-9D64-353FA38F5634}" showPageBreaks="1" showGridLines="0" printArea="1" view="pageBreakPreview">
      <pane ySplit="3" topLeftCell="A4" activePane="bottomLeft" state="frozen"/>
      <selection pane="bottomLeft" activeCell="O11" sqref="O11"/>
      <pageMargins left="0" right="0" top="0" bottom="0" header="0" footer="0"/>
      <printOptions horizontalCentered="1"/>
      <pageSetup paperSize="9" scale="90" orientation="portrait" r:id="rId6"/>
    </customSheetView>
    <customSheetView guid="{C8B40DBF-EDE0-406A-8960-74B2A681CE9F}" showPageBreaks="1" showGridLines="0" printArea="1" view="pageBreakPreview">
      <pane ySplit="3" topLeftCell="A4" activePane="bottomLeft" state="frozen"/>
      <selection pane="bottomLeft" activeCell="O11" sqref="O11"/>
      <pageMargins left="0" right="0" top="0" bottom="0" header="0" footer="0"/>
      <printOptions horizontalCentered="1"/>
      <pageSetup paperSize="9" scale="90" orientation="portrait" r:id="rId7"/>
    </customSheetView>
    <customSheetView guid="{A0BA9017-E5F3-4B91-9F5C-F0F36F625BCB}" showPageBreaks="1" showGridLines="0" printArea="1" view="pageBreakPreview">
      <pane ySplit="3" topLeftCell="A4" activePane="bottomLeft" state="frozen"/>
      <selection pane="bottomLeft" activeCell="O11" sqref="O11"/>
      <pageMargins left="0" right="0" top="0" bottom="0" header="0" footer="0"/>
      <printOptions horizontalCentered="1"/>
      <pageSetup paperSize="9" scale="90" orientation="portrait" r:id="rId8"/>
    </customSheetView>
  </customSheetViews>
  <mergeCells count="6">
    <mergeCell ref="A30:AO34"/>
    <mergeCell ref="A1:AO2"/>
    <mergeCell ref="A4:AO10"/>
    <mergeCell ref="A13:AO16"/>
    <mergeCell ref="A18:AO22"/>
    <mergeCell ref="A24:AO28"/>
  </mergeCells>
  <phoneticPr fontId="3"/>
  <printOptions horizontalCentered="1"/>
  <pageMargins left="0.70866141732283472" right="0.70866141732283472" top="0.39370078740157483" bottom="0.19685039370078741" header="0.23622047244094491" footer="0.15748031496062992"/>
  <pageSetup paperSize="9" scale="90" orientation="portrait"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2"/>
  <sheetViews>
    <sheetView view="pageBreakPreview" zoomScaleNormal="85" zoomScaleSheetLayoutView="100" workbookViewId="0">
      <selection activeCell="O13" sqref="O13"/>
    </sheetView>
  </sheetViews>
  <sheetFormatPr defaultColWidth="9" defaultRowHeight="18.75" customHeight="1" x14ac:dyDescent="0.2"/>
  <cols>
    <col min="1" max="2" width="3.90625" style="1" customWidth="1"/>
    <col min="3" max="3" width="7.453125" style="1" bestFit="1" customWidth="1"/>
    <col min="4" max="4" width="3" style="1" bestFit="1" customWidth="1"/>
    <col min="5" max="5" width="12" style="1" customWidth="1"/>
    <col min="6" max="6" width="11.90625" style="1" customWidth="1"/>
    <col min="7" max="7" width="2" style="1" bestFit="1" customWidth="1"/>
    <col min="8" max="8" width="11.90625" style="15" customWidth="1"/>
    <col min="9" max="9" width="2" style="1" bestFit="1" customWidth="1"/>
    <col min="10" max="10" width="11.90625" style="6" customWidth="1"/>
    <col min="11" max="11" width="3" style="1" customWidth="1"/>
    <col min="12" max="13" width="9" style="1"/>
    <col min="14" max="14" width="7.453125" style="1" hidden="1" customWidth="1"/>
    <col min="15" max="15" width="9" style="1" hidden="1" customWidth="1"/>
    <col min="16" max="16384" width="9" style="1"/>
  </cols>
  <sheetData>
    <row r="1" spans="1:11" ht="18.75" customHeight="1" x14ac:dyDescent="0.2">
      <c r="A1" s="987" t="s">
        <v>5189</v>
      </c>
      <c r="B1" s="988"/>
      <c r="C1" s="987" t="s">
        <v>37</v>
      </c>
      <c r="D1" s="989"/>
      <c r="E1" s="988"/>
      <c r="F1" s="76"/>
      <c r="G1" s="76"/>
      <c r="H1" s="258" t="s">
        <v>5191</v>
      </c>
      <c r="I1" s="990">
        <f>総括表!H4</f>
        <v>0</v>
      </c>
      <c r="J1" s="1009"/>
      <c r="K1" s="990"/>
    </row>
    <row r="2" spans="1:11" ht="18.75" customHeight="1" x14ac:dyDescent="0.2">
      <c r="A2" s="76"/>
      <c r="B2" s="76"/>
      <c r="C2" s="76"/>
      <c r="D2" s="76"/>
      <c r="E2" s="76"/>
      <c r="F2" s="76"/>
      <c r="G2" s="76"/>
      <c r="H2" s="79"/>
      <c r="I2" s="76"/>
      <c r="J2" s="137"/>
      <c r="K2" s="76"/>
    </row>
    <row r="3" spans="1:11" ht="18.75" customHeight="1" x14ac:dyDescent="0.2">
      <c r="A3" s="77" t="s">
        <v>18</v>
      </c>
      <c r="B3" s="71" t="s">
        <v>5466</v>
      </c>
      <c r="C3" s="76"/>
      <c r="D3" s="76"/>
      <c r="E3" s="76"/>
      <c r="F3" s="76"/>
      <c r="G3" s="76"/>
      <c r="H3" s="79"/>
      <c r="I3" s="76"/>
      <c r="J3" s="89"/>
      <c r="K3" s="76"/>
    </row>
    <row r="4" spans="1:11" ht="11.25" customHeight="1" x14ac:dyDescent="0.2">
      <c r="A4" s="78"/>
      <c r="B4" s="76"/>
      <c r="C4" s="76"/>
      <c r="D4" s="76"/>
      <c r="E4" s="76"/>
      <c r="F4" s="76"/>
      <c r="G4" s="76"/>
      <c r="H4" s="79"/>
      <c r="I4" s="76"/>
      <c r="J4" s="89"/>
      <c r="K4" s="76"/>
    </row>
    <row r="5" spans="1:11" ht="15" customHeight="1" x14ac:dyDescent="0.2">
      <c r="A5" s="78"/>
      <c r="B5" s="1006" t="s">
        <v>7390</v>
      </c>
      <c r="C5" s="1006"/>
      <c r="D5" s="1006"/>
      <c r="E5" s="1006"/>
      <c r="F5" s="76"/>
      <c r="G5" s="76"/>
      <c r="H5" s="79"/>
      <c r="I5" s="76"/>
      <c r="J5" s="89"/>
      <c r="K5" s="76"/>
    </row>
    <row r="6" spans="1:11" s="3" customFormat="1" ht="15" customHeight="1" thickBot="1" x14ac:dyDescent="0.25">
      <c r="A6" s="77"/>
      <c r="B6" s="1006"/>
      <c r="C6" s="1006"/>
      <c r="D6" s="1006"/>
      <c r="E6" s="1006"/>
      <c r="F6" s="71"/>
      <c r="G6" s="71"/>
      <c r="H6" s="73" t="s">
        <v>5328</v>
      </c>
      <c r="I6" s="71"/>
      <c r="J6" s="90"/>
      <c r="K6" s="71"/>
    </row>
    <row r="7" spans="1:11" s="3" customFormat="1" ht="18.75" customHeight="1" thickTop="1" thickBot="1" x14ac:dyDescent="0.25">
      <c r="A7" s="77"/>
      <c r="B7" s="1006"/>
      <c r="C7" s="1006"/>
      <c r="D7" s="1006"/>
      <c r="E7" s="1006"/>
      <c r="F7" s="35"/>
      <c r="G7" s="144" t="s">
        <v>5201</v>
      </c>
      <c r="H7" s="525">
        <v>0.3</v>
      </c>
      <c r="I7" s="144" t="s">
        <v>5202</v>
      </c>
      <c r="J7" s="94">
        <f>ROUND(F7*H7,0)</f>
        <v>0</v>
      </c>
      <c r="K7" s="66" t="s">
        <v>5260</v>
      </c>
    </row>
    <row r="8" spans="1:11" ht="15" customHeight="1" thickTop="1" x14ac:dyDescent="0.2">
      <c r="A8" s="78"/>
      <c r="B8" s="76"/>
      <c r="C8" s="76"/>
      <c r="D8" s="76"/>
      <c r="E8" s="76"/>
      <c r="F8" s="89"/>
      <c r="G8" s="76"/>
      <c r="H8" s="79"/>
      <c r="I8" s="76"/>
      <c r="J8" s="91" t="s">
        <v>5382</v>
      </c>
      <c r="K8" s="76"/>
    </row>
    <row r="9" spans="1:11" ht="15" customHeight="1" thickBot="1" x14ac:dyDescent="0.25">
      <c r="A9" s="78"/>
      <c r="B9" s="76"/>
      <c r="C9" s="76"/>
      <c r="D9" s="76"/>
      <c r="E9" s="76"/>
      <c r="F9" s="89"/>
      <c r="G9" s="76"/>
      <c r="H9" s="79"/>
      <c r="I9" s="76"/>
      <c r="J9" s="89"/>
      <c r="K9" s="76"/>
    </row>
    <row r="10" spans="1:11" s="3" customFormat="1" ht="18.75" customHeight="1" x14ac:dyDescent="0.2">
      <c r="A10" s="71"/>
      <c r="B10" s="66"/>
      <c r="C10" s="66"/>
      <c r="D10" s="66"/>
      <c r="E10" s="66"/>
      <c r="F10" s="66"/>
      <c r="G10" s="66"/>
      <c r="H10" s="985" t="s">
        <v>5260</v>
      </c>
      <c r="I10" s="986"/>
      <c r="J10" s="657"/>
      <c r="K10" s="66"/>
    </row>
    <row r="11" spans="1:11" ht="18.75" customHeight="1" thickBot="1" x14ac:dyDescent="0.25">
      <c r="A11" s="76"/>
      <c r="B11" s="76"/>
      <c r="C11" s="76"/>
      <c r="D11" s="76"/>
      <c r="E11" s="76"/>
      <c r="F11" s="76"/>
      <c r="G11" s="76"/>
      <c r="H11" s="1007" t="s">
        <v>5467</v>
      </c>
      <c r="I11" s="1008"/>
      <c r="J11" s="7">
        <f>SUM(J7)</f>
        <v>0</v>
      </c>
      <c r="K11" s="66" t="s">
        <v>5275</v>
      </c>
    </row>
    <row r="12" spans="1:11" ht="18.75" customHeight="1" x14ac:dyDescent="0.2">
      <c r="J12" s="404"/>
    </row>
  </sheetData>
  <sheetProtection autoFilter="0"/>
  <customSheetViews>
    <customSheetView guid="{0FF53720-42B0-4B1A-A491-0089CDA29CCF}" showPageBreaks="1" printArea="1" hiddenColumns="1" view="pageBreakPreview">
      <selection activeCell="B3" sqref="B3"/>
      <pageMargins left="0" right="0" top="0" bottom="0" header="0" footer="0"/>
      <pageSetup paperSize="9" orientation="portrait" r:id="rId1"/>
      <headerFooter alignWithMargins="0"/>
    </customSheetView>
    <customSheetView guid="{1F81339A-CB4E-4CB3-ABCA-C25ADEC8B9AC}" showPageBreaks="1" printArea="1" hiddenColumns="1" view="pageBreakPreview">
      <selection activeCell="B3" sqref="B3"/>
      <pageMargins left="0" right="0" top="0" bottom="0" header="0" footer="0"/>
      <pageSetup paperSize="9" orientation="portrait" r:id="rId2"/>
      <headerFooter alignWithMargins="0"/>
    </customSheetView>
    <customSheetView guid="{87FB8462-6403-4F20-8080-1AF11B55B90C}" showPageBreaks="1" printArea="1" hiddenColumns="1" view="pageBreakPreview">
      <selection activeCell="B3" sqref="B3"/>
      <pageMargins left="0" right="0" top="0" bottom="0" header="0" footer="0"/>
      <pageSetup paperSize="9" orientation="portrait" r:id="rId3"/>
      <headerFooter alignWithMargins="0"/>
    </customSheetView>
    <customSheetView guid="{3B4A68D1-1B68-46E4-B8BF-4F65CEA2EB4B}" showPageBreaks="1" printArea="1" hiddenColumns="1" view="pageBreakPreview">
      <selection activeCell="B3" sqref="B3"/>
      <pageMargins left="0" right="0" top="0" bottom="0" header="0" footer="0"/>
      <pageSetup paperSize="9" orientation="portrait" r:id="rId4"/>
      <headerFooter alignWithMargins="0"/>
    </customSheetView>
    <customSheetView guid="{3DDC5261-2F80-4A3C-AB53-F803DE8B7615}" showPageBreaks="1" printArea="1" hiddenColumns="1" view="pageBreakPreview">
      <selection activeCell="B3" sqref="B3"/>
      <pageMargins left="0" right="0" top="0" bottom="0" header="0" footer="0"/>
      <pageSetup paperSize="9" orientation="portrait" r:id="rId5"/>
      <headerFooter alignWithMargins="0"/>
    </customSheetView>
    <customSheetView guid="{44914D11-FA26-4FFB-9D64-353FA38F5634}" showPageBreaks="1" printArea="1" hiddenColumns="1" view="pageBreakPreview" topLeftCell="A72">
      <selection activeCell="B74" sqref="B74"/>
      <pageMargins left="0" right="0" top="0" bottom="0" header="0" footer="0"/>
      <pageSetup paperSize="9" orientation="portrait" r:id="rId6"/>
      <headerFooter alignWithMargins="0"/>
    </customSheetView>
    <customSheetView guid="{6580A8AE-FA6B-4B5A-83A0-1CF78E68E0A6}" scale="115" showPageBreaks="1" printArea="1" hiddenColumns="1" view="pageBreakPreview">
      <selection activeCell="J23" sqref="J23"/>
      <pageMargins left="0" right="0" top="0" bottom="0" header="0" footer="0"/>
      <pageSetup paperSize="9" orientation="portrait" r:id="rId7"/>
      <headerFooter alignWithMargins="0"/>
    </customSheetView>
    <customSheetView guid="{33BE930D-9EAB-4AFB-BDCD-43112CB50749}" scale="115" showPageBreaks="1" printArea="1" hiddenColumns="1" view="pageBreakPreview">
      <selection activeCell="J23" sqref="J23"/>
      <pageMargins left="0" right="0" top="0" bottom="0" header="0" footer="0"/>
      <pageSetup paperSize="9" orientation="portrait" r:id="rId8"/>
      <headerFooter alignWithMargins="0"/>
    </customSheetView>
    <customSheetView guid="{0B613FCD-ABCC-41BB-9177-F54C998CD9E2}" scale="115" showPageBreaks="1" printArea="1" hiddenColumns="1" view="pageBreakPreview">
      <selection activeCell="J23" sqref="J23"/>
      <pageMargins left="0" right="0" top="0" bottom="0" header="0" footer="0"/>
      <pageSetup paperSize="9" orientation="portrait" r:id="rId9"/>
      <headerFooter alignWithMargins="0"/>
    </customSheetView>
    <customSheetView guid="{B71A276C-C16D-4248-B875-8414D93978D3}" scale="115" showPageBreaks="1" printArea="1" hiddenColumns="1" view="pageBreakPreview">
      <selection activeCell="J23" sqref="J23"/>
      <pageMargins left="0" right="0" top="0" bottom="0" header="0" footer="0"/>
      <pageSetup paperSize="9" orientation="portrait" r:id="rId10"/>
      <headerFooter alignWithMargins="0"/>
    </customSheetView>
    <customSheetView guid="{EE5E2BC8-B1EB-4466-BA38-D89D5EC0095B}" scale="115" showPageBreaks="1" printArea="1" hiddenColumns="1" view="pageBreakPreview">
      <selection activeCell="J23" sqref="J23"/>
      <pageMargins left="0" right="0" top="0" bottom="0" header="0" footer="0"/>
      <pageSetup paperSize="9" orientation="portrait" r:id="rId11"/>
      <headerFooter alignWithMargins="0"/>
    </customSheetView>
    <customSheetView guid="{60A3B263-4602-4F01-9F3F-2B992FCD2F0D}" scale="115" showPageBreaks="1" printArea="1" hiddenColumns="1" view="pageBreakPreview">
      <selection activeCell="J23" sqref="J23"/>
      <pageMargins left="0" right="0" top="0" bottom="0" header="0" footer="0"/>
      <pageSetup paperSize="9" orientation="portrait" r:id="rId12"/>
      <headerFooter alignWithMargins="0"/>
    </customSheetView>
    <customSheetView guid="{4501AAA6-52C2-4DE0-8371-DF05BC835EB0}" scale="115" showPageBreaks="1" printArea="1" hiddenColumns="1" view="pageBreakPreview">
      <selection activeCell="J23" sqref="J23"/>
      <pageMargins left="0" right="0" top="0" bottom="0" header="0" footer="0"/>
      <pageSetup paperSize="9" orientation="portrait" r:id="rId13"/>
      <headerFooter alignWithMargins="0"/>
    </customSheetView>
    <customSheetView guid="{994C6250-FA50-4C22-9B36-67FD48252EA7}" scale="115" showPageBreaks="1" printArea="1" hiddenColumns="1" view="pageBreakPreview">
      <selection activeCell="J23" sqref="J23"/>
      <pageMargins left="0" right="0" top="0" bottom="0" header="0" footer="0"/>
      <pageSetup paperSize="9" orientation="portrait" r:id="rId14"/>
      <headerFooter alignWithMargins="0"/>
    </customSheetView>
    <customSheetView guid="{589CC1DC-63E7-447D-98B0-3ACFA594E418}" scale="115" showPageBreaks="1" printArea="1" hiddenColumns="1" view="pageBreakPreview">
      <selection activeCell="J23" sqref="J23"/>
      <pageMargins left="0" right="0" top="0" bottom="0" header="0" footer="0"/>
      <pageSetup paperSize="9" orientation="portrait" r:id="rId15"/>
      <headerFooter alignWithMargins="0"/>
    </customSheetView>
    <customSheetView guid="{C992E83C-24A9-4447-9C08-4F6D58B78F8B}" scale="115" showPageBreaks="1" printArea="1" hiddenColumns="1" view="pageBreakPreview">
      <selection activeCell="J23" sqref="J23"/>
      <pageMargins left="0" right="0" top="0" bottom="0" header="0" footer="0"/>
      <pageSetup paperSize="9" orientation="portrait" r:id="rId16"/>
      <headerFooter alignWithMargins="0"/>
    </customSheetView>
    <customSheetView guid="{3C9FE015-CE13-4E3B-ACAB-8D7E22E34744}" scale="115" showPageBreaks="1" printArea="1" hiddenColumns="1" view="pageBreakPreview">
      <selection activeCell="J23" sqref="J23"/>
      <pageMargins left="0" right="0" top="0" bottom="0" header="0" footer="0"/>
      <pageSetup paperSize="9" orientation="portrait" r:id="rId17"/>
      <headerFooter alignWithMargins="0"/>
    </customSheetView>
    <customSheetView guid="{7EEBD42C-6D62-4B33-B7C1-B904E6629538}" scale="115" showPageBreaks="1" printArea="1" hiddenColumns="1" view="pageBreakPreview">
      <selection activeCell="J23" sqref="J23"/>
      <pageMargins left="0" right="0" top="0" bottom="0" header="0" footer="0"/>
      <pageSetup paperSize="9" orientation="portrait" r:id="rId18"/>
      <headerFooter alignWithMargins="0"/>
    </customSheetView>
    <customSheetView guid="{C8B40DBF-EDE0-406A-8960-74B2A681CE9F}" showPageBreaks="1" printArea="1" hiddenColumns="1" view="pageBreakPreview" topLeftCell="A10">
      <selection activeCell="H28" sqref="H28"/>
      <pageMargins left="0" right="0" top="0" bottom="0" header="0" footer="0"/>
      <pageSetup paperSize="9" orientation="portrait" r:id="rId19"/>
      <headerFooter alignWithMargins="0"/>
    </customSheetView>
    <customSheetView guid="{A0BA9017-E5F3-4B91-9F5C-F0F36F625BCB}" showPageBreaks="1" printArea="1" hiddenColumns="1" view="pageBreakPreview" topLeftCell="A10">
      <selection activeCell="H28" sqref="H28"/>
      <pageMargins left="0" right="0" top="0" bottom="0" header="0" footer="0"/>
      <pageSetup paperSize="9" orientation="portrait" r:id="rId20"/>
      <headerFooter alignWithMargins="0"/>
    </customSheetView>
  </customSheetViews>
  <mergeCells count="6">
    <mergeCell ref="H11:I11"/>
    <mergeCell ref="A1:B1"/>
    <mergeCell ref="C1:E1"/>
    <mergeCell ref="I1:K1"/>
    <mergeCell ref="B5:E7"/>
    <mergeCell ref="H10:I10"/>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415"/>
  <sheetViews>
    <sheetView view="pageBreakPreview" topLeftCell="A392" zoomScaleNormal="100" zoomScaleSheetLayoutView="100" workbookViewId="0">
      <selection activeCell="L360" sqref="L360:L371"/>
    </sheetView>
  </sheetViews>
  <sheetFormatPr defaultColWidth="9" defaultRowHeight="18.75" customHeight="1" x14ac:dyDescent="0.2"/>
  <cols>
    <col min="1" max="1" width="3.90625" style="1" customWidth="1"/>
    <col min="2" max="2" width="4.453125" style="1" customWidth="1"/>
    <col min="3" max="3" width="7.453125" style="1" bestFit="1" customWidth="1"/>
    <col min="4" max="4" width="3" style="1" bestFit="1" customWidth="1"/>
    <col min="5" max="5" width="12" style="1" customWidth="1"/>
    <col min="6" max="6" width="22.453125" style="1" customWidth="1"/>
    <col min="7" max="7" width="3" style="1" customWidth="1"/>
    <col min="8" max="8" width="11.90625" style="22" customWidth="1"/>
    <col min="9" max="9" width="2" style="1" bestFit="1" customWidth="1"/>
    <col min="10" max="10" width="11.90625" style="1" customWidth="1"/>
    <col min="11" max="11" width="5.453125" style="1" customWidth="1"/>
    <col min="12" max="16384" width="9" style="1"/>
  </cols>
  <sheetData>
    <row r="1" spans="1:12" ht="18.75" customHeight="1" x14ac:dyDescent="0.2">
      <c r="A1" s="987" t="s">
        <v>5189</v>
      </c>
      <c r="B1" s="988"/>
      <c r="C1" s="987" t="s">
        <v>40</v>
      </c>
      <c r="D1" s="989"/>
      <c r="E1" s="988"/>
      <c r="F1" s="76"/>
      <c r="G1" s="76"/>
      <c r="H1" s="395" t="s">
        <v>5191</v>
      </c>
      <c r="I1" s="990">
        <f>総括表!H4</f>
        <v>0</v>
      </c>
      <c r="J1" s="990"/>
      <c r="K1" s="990"/>
    </row>
    <row r="2" spans="1:12" ht="15" customHeight="1" x14ac:dyDescent="0.2">
      <c r="A2" s="76"/>
      <c r="B2" s="76"/>
      <c r="C2" s="76"/>
      <c r="D2" s="76"/>
      <c r="E2" s="76"/>
      <c r="F2" s="76"/>
      <c r="G2" s="76"/>
      <c r="H2" s="95"/>
      <c r="I2" s="76"/>
      <c r="J2" s="190"/>
      <c r="K2" s="76"/>
    </row>
    <row r="3" spans="1:12" ht="18.75" customHeight="1" x14ac:dyDescent="0.2">
      <c r="A3" s="77" t="s">
        <v>18</v>
      </c>
      <c r="B3" s="71" t="s">
        <v>5468</v>
      </c>
      <c r="C3" s="76"/>
      <c r="D3" s="76"/>
      <c r="E3" s="76"/>
      <c r="F3" s="76"/>
      <c r="G3" s="76"/>
      <c r="H3" s="95"/>
      <c r="I3" s="76"/>
      <c r="J3" s="76"/>
      <c r="K3" s="76"/>
    </row>
    <row r="4" spans="1:12" ht="6.75" customHeight="1" x14ac:dyDescent="0.2">
      <c r="A4" s="78"/>
      <c r="B4" s="76"/>
      <c r="C4" s="76"/>
      <c r="D4" s="76"/>
      <c r="E4" s="76"/>
      <c r="F4" s="76"/>
      <c r="G4" s="76"/>
      <c r="H4" s="95"/>
      <c r="I4" s="76"/>
      <c r="J4" s="76"/>
      <c r="K4" s="76"/>
    </row>
    <row r="5" spans="1:12" ht="15" customHeight="1" x14ac:dyDescent="0.2">
      <c r="A5" s="78"/>
      <c r="B5" s="1041" t="s">
        <v>7391</v>
      </c>
      <c r="C5" s="1041"/>
      <c r="D5" s="1041"/>
      <c r="E5" s="1041"/>
      <c r="F5" s="76"/>
      <c r="G5" s="76"/>
      <c r="H5" s="95"/>
      <c r="I5" s="76"/>
      <c r="J5" s="76"/>
      <c r="K5" s="76"/>
    </row>
    <row r="6" spans="1:12" ht="15" customHeight="1" x14ac:dyDescent="0.2">
      <c r="A6" s="78"/>
      <c r="B6" s="1041"/>
      <c r="C6" s="1041"/>
      <c r="D6" s="1041"/>
      <c r="E6" s="1041"/>
      <c r="F6" s="76"/>
      <c r="G6" s="76"/>
      <c r="H6" s="95"/>
      <c r="I6" s="76"/>
      <c r="J6" s="76"/>
      <c r="K6" s="76"/>
      <c r="L6" s="3"/>
    </row>
    <row r="7" spans="1:12" s="3" customFormat="1" ht="15" customHeight="1" thickBot="1" x14ac:dyDescent="0.25">
      <c r="A7" s="77"/>
      <c r="B7" s="1041"/>
      <c r="C7" s="1041"/>
      <c r="D7" s="1041"/>
      <c r="E7" s="1041"/>
      <c r="F7" s="96"/>
      <c r="G7" s="71"/>
      <c r="H7" s="97" t="s">
        <v>5328</v>
      </c>
      <c r="I7" s="71"/>
      <c r="J7" s="71"/>
      <c r="K7" s="71"/>
    </row>
    <row r="8" spans="1:12" s="3" customFormat="1" ht="18.75" customHeight="1" thickTop="1" thickBot="1" x14ac:dyDescent="0.25">
      <c r="A8" s="77"/>
      <c r="B8" s="1041"/>
      <c r="C8" s="1041"/>
      <c r="D8" s="1041"/>
      <c r="E8" s="1041"/>
      <c r="F8" s="35"/>
      <c r="G8" s="34" t="s">
        <v>5201</v>
      </c>
      <c r="H8" s="581">
        <v>0.5</v>
      </c>
      <c r="I8" s="34" t="s">
        <v>5202</v>
      </c>
      <c r="J8" s="94">
        <f>ROUND(F8*H8,0)</f>
        <v>0</v>
      </c>
      <c r="K8" s="66" t="s">
        <v>5260</v>
      </c>
      <c r="L8" s="3" t="s">
        <v>5201</v>
      </c>
    </row>
    <row r="9" spans="1:12" ht="15" customHeight="1" thickTop="1" x14ac:dyDescent="0.2">
      <c r="A9" s="78"/>
      <c r="B9" s="76"/>
      <c r="C9" s="76"/>
      <c r="D9" s="76"/>
      <c r="E9" s="76"/>
      <c r="F9" s="89"/>
      <c r="G9" s="76"/>
      <c r="H9" s="95"/>
      <c r="I9" s="76"/>
      <c r="J9" s="91" t="s">
        <v>5382</v>
      </c>
      <c r="K9" s="76"/>
    </row>
    <row r="10" spans="1:12" ht="11.25" customHeight="1" x14ac:dyDescent="0.2">
      <c r="A10" s="78"/>
      <c r="B10" s="76"/>
      <c r="C10" s="76"/>
      <c r="D10" s="76"/>
      <c r="E10" s="76"/>
      <c r="F10" s="89"/>
      <c r="G10" s="76"/>
      <c r="H10" s="95"/>
      <c r="I10" s="76"/>
      <c r="J10" s="89"/>
      <c r="K10" s="76"/>
    </row>
    <row r="11" spans="1:12" ht="18.75" customHeight="1" x14ac:dyDescent="0.2">
      <c r="A11" s="77" t="s">
        <v>22</v>
      </c>
      <c r="B11" s="71" t="s">
        <v>5469</v>
      </c>
      <c r="C11" s="76"/>
      <c r="D11" s="76"/>
      <c r="E11" s="76"/>
      <c r="F11" s="89"/>
      <c r="G11" s="76"/>
      <c r="H11" s="95"/>
      <c r="I11" s="76"/>
      <c r="J11" s="89"/>
      <c r="K11" s="76"/>
    </row>
    <row r="12" spans="1:12" ht="18.75" customHeight="1" x14ac:dyDescent="0.2">
      <c r="A12" s="77"/>
      <c r="B12" s="71" t="s">
        <v>5470</v>
      </c>
      <c r="C12" s="76"/>
      <c r="D12" s="76"/>
      <c r="E12" s="76"/>
      <c r="F12" s="89"/>
      <c r="G12" s="76"/>
      <c r="H12" s="95"/>
      <c r="I12" s="76"/>
      <c r="J12" s="89"/>
      <c r="K12" s="76"/>
    </row>
    <row r="13" spans="1:12" ht="11.25" customHeight="1" x14ac:dyDescent="0.2">
      <c r="A13" s="78"/>
      <c r="B13" s="76"/>
      <c r="C13" s="76"/>
      <c r="D13" s="76"/>
      <c r="E13" s="76"/>
      <c r="F13" s="89"/>
      <c r="G13" s="76"/>
      <c r="H13" s="95"/>
      <c r="I13" s="76"/>
      <c r="J13" s="89"/>
      <c r="K13" s="76"/>
    </row>
    <row r="14" spans="1:12" ht="14.25" customHeight="1" x14ac:dyDescent="0.2">
      <c r="A14" s="78"/>
      <c r="B14" s="991" t="s">
        <v>5396</v>
      </c>
      <c r="C14" s="992"/>
      <c r="D14" s="991" t="s">
        <v>5194</v>
      </c>
      <c r="E14" s="992"/>
      <c r="F14" s="127" t="s">
        <v>5397</v>
      </c>
      <c r="G14" s="213"/>
      <c r="H14" s="132" t="s">
        <v>5196</v>
      </c>
      <c r="I14" s="213"/>
      <c r="J14" s="127" t="s">
        <v>17</v>
      </c>
      <c r="K14" s="66"/>
    </row>
    <row r="15" spans="1:12" ht="14.25" customHeight="1" x14ac:dyDescent="0.2">
      <c r="A15" s="78"/>
      <c r="B15" s="294"/>
      <c r="C15" s="289"/>
      <c r="D15" s="229"/>
      <c r="E15" s="286"/>
      <c r="F15" s="168"/>
      <c r="G15" s="143"/>
      <c r="H15" s="285"/>
      <c r="I15" s="143"/>
      <c r="J15" s="92" t="s">
        <v>5197</v>
      </c>
      <c r="K15" s="66"/>
    </row>
    <row r="16" spans="1:12" s="3" customFormat="1" ht="15" customHeight="1" x14ac:dyDescent="0.2">
      <c r="A16" s="71"/>
      <c r="B16" s="139">
        <v>1</v>
      </c>
      <c r="C16" s="63" t="s">
        <v>5390</v>
      </c>
      <c r="D16" s="1010"/>
      <c r="E16" s="1011"/>
      <c r="F16" s="150">
        <f>+基礎データ貼付用シート!E311+基礎データ貼付用シート!E312</f>
        <v>0</v>
      </c>
      <c r="G16" s="147" t="s">
        <v>5201</v>
      </c>
      <c r="H16" s="146">
        <v>0.126</v>
      </c>
      <c r="I16" s="147" t="s">
        <v>5202</v>
      </c>
      <c r="J16" s="148">
        <f t="shared" ref="J16:J21" si="0">ROUND(F16*H16,0)</f>
        <v>0</v>
      </c>
      <c r="K16" s="66" t="s">
        <v>5203</v>
      </c>
    </row>
    <row r="17" spans="1:12" s="3" customFormat="1" ht="15" customHeight="1" x14ac:dyDescent="0.2">
      <c r="A17" s="71"/>
      <c r="B17" s="139">
        <v>2</v>
      </c>
      <c r="C17" s="63" t="s">
        <v>5371</v>
      </c>
      <c r="D17" s="1010"/>
      <c r="E17" s="1011"/>
      <c r="F17" s="150">
        <f>+基礎データ貼付用シート!E325+基礎データ貼付用シート!E326</f>
        <v>0</v>
      </c>
      <c r="G17" s="147" t="s">
        <v>5201</v>
      </c>
      <c r="H17" s="146">
        <v>0.155</v>
      </c>
      <c r="I17" s="147" t="s">
        <v>5202</v>
      </c>
      <c r="J17" s="148">
        <f t="shared" si="0"/>
        <v>0</v>
      </c>
      <c r="K17" s="66" t="s">
        <v>5206</v>
      </c>
    </row>
    <row r="18" spans="1:12" s="3" customFormat="1" ht="15" customHeight="1" x14ac:dyDescent="0.2">
      <c r="A18" s="71"/>
      <c r="B18" s="139">
        <v>3</v>
      </c>
      <c r="C18" s="63" t="s">
        <v>5372</v>
      </c>
      <c r="D18" s="1010"/>
      <c r="E18" s="1011"/>
      <c r="F18" s="150">
        <f>+基礎データ貼付用シート!E339+基礎データ貼付用シート!E340</f>
        <v>0</v>
      </c>
      <c r="G18" s="147" t="s">
        <v>5201</v>
      </c>
      <c r="H18" s="146">
        <v>0.14599999999999999</v>
      </c>
      <c r="I18" s="147" t="s">
        <v>5202</v>
      </c>
      <c r="J18" s="148">
        <f t="shared" si="0"/>
        <v>0</v>
      </c>
      <c r="K18" s="66" t="s">
        <v>5208</v>
      </c>
    </row>
    <row r="19" spans="1:12" s="3" customFormat="1" ht="15" customHeight="1" x14ac:dyDescent="0.2">
      <c r="A19" s="71"/>
      <c r="B19" s="139">
        <v>4</v>
      </c>
      <c r="C19" s="63" t="s">
        <v>5373</v>
      </c>
      <c r="D19" s="1010"/>
      <c r="E19" s="1011"/>
      <c r="F19" s="150">
        <f>+基礎データ貼付用シート!E353+基礎データ貼付用シート!E354</f>
        <v>0</v>
      </c>
      <c r="G19" s="147" t="s">
        <v>5201</v>
      </c>
      <c r="H19" s="146">
        <v>0.17599999999999999</v>
      </c>
      <c r="I19" s="147" t="s">
        <v>5202</v>
      </c>
      <c r="J19" s="148">
        <f t="shared" si="0"/>
        <v>0</v>
      </c>
      <c r="K19" s="66" t="s">
        <v>5209</v>
      </c>
    </row>
    <row r="20" spans="1:12" s="3" customFormat="1" ht="15" customHeight="1" x14ac:dyDescent="0.2">
      <c r="A20" s="71"/>
      <c r="B20" s="139">
        <v>5</v>
      </c>
      <c r="C20" s="63" t="s">
        <v>5263</v>
      </c>
      <c r="D20" s="64"/>
      <c r="E20" s="65" t="s">
        <v>5471</v>
      </c>
      <c r="F20" s="150">
        <f>+基礎データ貼付用シート!E366+基礎データ貼付用シート!E367</f>
        <v>0</v>
      </c>
      <c r="G20" s="147" t="s">
        <v>5201</v>
      </c>
      <c r="H20" s="146">
        <v>0.16</v>
      </c>
      <c r="I20" s="147" t="s">
        <v>5202</v>
      </c>
      <c r="J20" s="148">
        <f t="shared" si="0"/>
        <v>0</v>
      </c>
      <c r="K20" s="66" t="s">
        <v>5211</v>
      </c>
    </row>
    <row r="21" spans="1:12" s="3" customFormat="1" ht="15" customHeight="1" x14ac:dyDescent="0.2">
      <c r="A21" s="71"/>
      <c r="B21" s="139">
        <v>6</v>
      </c>
      <c r="C21" s="63" t="s">
        <v>5265</v>
      </c>
      <c r="D21" s="64" t="s">
        <v>5199</v>
      </c>
      <c r="E21" s="65" t="s">
        <v>5200</v>
      </c>
      <c r="F21" s="223">
        <f>IF(総括表!$B$4=総括表!$Q$4,基礎データ貼付用シート!E382+基礎データ貼付用シート!E383)</f>
        <v>0</v>
      </c>
      <c r="G21" s="147" t="s">
        <v>5201</v>
      </c>
      <c r="H21" s="146">
        <v>0.21</v>
      </c>
      <c r="I21" s="147" t="s">
        <v>5202</v>
      </c>
      <c r="J21" s="148">
        <f t="shared" si="0"/>
        <v>0</v>
      </c>
      <c r="K21" s="66" t="s">
        <v>5212</v>
      </c>
    </row>
    <row r="22" spans="1:12" s="3" customFormat="1" ht="15" customHeight="1" thickBot="1" x14ac:dyDescent="0.25">
      <c r="A22" s="71"/>
      <c r="B22" s="67"/>
      <c r="C22" s="742" t="s">
        <v>5471</v>
      </c>
      <c r="D22" s="64" t="s">
        <v>5204</v>
      </c>
      <c r="E22" s="65" t="s">
        <v>5205</v>
      </c>
      <c r="F22" s="150" t="b">
        <f>IF(総括表!$B$4=総括表!$Q$5,基礎データ貼付用シート!E382+基礎データ貼付用シート!E383)</f>
        <v>0</v>
      </c>
      <c r="G22" s="147" t="s">
        <v>5201</v>
      </c>
      <c r="H22" s="115">
        <v>0.161</v>
      </c>
      <c r="I22" s="70" t="s">
        <v>5202</v>
      </c>
      <c r="J22" s="145">
        <f>ROUND(F22*H22,0)</f>
        <v>0</v>
      </c>
      <c r="K22" s="66" t="s">
        <v>5214</v>
      </c>
    </row>
    <row r="23" spans="1:12" s="3" customFormat="1" ht="15" customHeight="1" x14ac:dyDescent="0.2">
      <c r="A23" s="71"/>
      <c r="B23" s="66"/>
      <c r="C23" s="68"/>
      <c r="D23" s="66"/>
      <c r="E23" s="66"/>
      <c r="F23" s="29"/>
      <c r="G23" s="68"/>
      <c r="H23" s="985" t="s">
        <v>5472</v>
      </c>
      <c r="I23" s="986"/>
      <c r="J23" s="657"/>
      <c r="K23" s="66"/>
    </row>
    <row r="24" spans="1:12" s="3" customFormat="1" ht="15" customHeight="1" thickBot="1" x14ac:dyDescent="0.25">
      <c r="A24" s="71"/>
      <c r="B24" s="66"/>
      <c r="C24" s="66"/>
      <c r="D24" s="66"/>
      <c r="E24" s="66"/>
      <c r="F24" s="29"/>
      <c r="G24" s="66"/>
      <c r="H24" s="983" t="s">
        <v>5259</v>
      </c>
      <c r="I24" s="984"/>
      <c r="J24" s="7">
        <f>SUM(J16:J22)</f>
        <v>0</v>
      </c>
      <c r="K24" s="66" t="s">
        <v>5275</v>
      </c>
      <c r="L24" s="3" t="s">
        <v>5201</v>
      </c>
    </row>
    <row r="25" spans="1:12" s="3" customFormat="1" ht="12" customHeight="1" x14ac:dyDescent="0.2">
      <c r="A25" s="71"/>
      <c r="B25" s="71"/>
      <c r="C25" s="71"/>
      <c r="D25" s="71"/>
      <c r="E25" s="71"/>
      <c r="F25" s="90"/>
      <c r="G25" s="71"/>
      <c r="H25" s="97"/>
      <c r="I25" s="71"/>
      <c r="J25" s="91"/>
      <c r="K25" s="71"/>
    </row>
    <row r="26" spans="1:12" ht="13.5" customHeight="1" x14ac:dyDescent="0.2">
      <c r="A26" s="78"/>
      <c r="B26" s="991" t="s">
        <v>5401</v>
      </c>
      <c r="C26" s="992"/>
      <c r="D26" s="991" t="s">
        <v>5194</v>
      </c>
      <c r="E26" s="992"/>
      <c r="F26" s="127" t="s">
        <v>5195</v>
      </c>
      <c r="G26" s="213"/>
      <c r="H26" s="132" t="s">
        <v>5473</v>
      </c>
      <c r="I26" s="213"/>
      <c r="J26" s="127" t="s">
        <v>5474</v>
      </c>
      <c r="K26" s="66"/>
    </row>
    <row r="27" spans="1:12" ht="13.5" customHeight="1" x14ac:dyDescent="0.2">
      <c r="A27" s="78"/>
      <c r="B27" s="294"/>
      <c r="C27" s="289"/>
      <c r="D27" s="229"/>
      <c r="E27" s="286"/>
      <c r="F27" s="168"/>
      <c r="G27" s="143"/>
      <c r="H27" s="285"/>
      <c r="I27" s="143"/>
      <c r="J27" s="92" t="s">
        <v>5197</v>
      </c>
      <c r="K27" s="66"/>
    </row>
    <row r="28" spans="1:12" s="3" customFormat="1" ht="15" customHeight="1" x14ac:dyDescent="0.2">
      <c r="A28" s="71"/>
      <c r="B28" s="139">
        <v>7</v>
      </c>
      <c r="C28" s="63" t="s">
        <v>5198</v>
      </c>
      <c r="D28" s="64" t="s">
        <v>5199</v>
      </c>
      <c r="E28" s="65" t="s">
        <v>5200</v>
      </c>
      <c r="F28" s="223">
        <f>IF(総括表!$B$4=総括表!$Q$4,基礎データ貼付用シート!E399+基礎データ貼付用シート!E401)</f>
        <v>0</v>
      </c>
      <c r="G28" s="147" t="s">
        <v>5201</v>
      </c>
      <c r="H28" s="146">
        <v>0.5</v>
      </c>
      <c r="I28" s="147" t="s">
        <v>5202</v>
      </c>
      <c r="J28" s="148">
        <f t="shared" ref="J28:J55" si="1">ROUND(F28*H28,0)</f>
        <v>0</v>
      </c>
      <c r="K28" s="66" t="s">
        <v>5215</v>
      </c>
    </row>
    <row r="29" spans="1:12" s="3" customFormat="1" ht="15" customHeight="1" x14ac:dyDescent="0.2">
      <c r="A29" s="71"/>
      <c r="B29" s="67"/>
      <c r="C29" s="286"/>
      <c r="D29" s="64" t="s">
        <v>5204</v>
      </c>
      <c r="E29" s="65" t="s">
        <v>5205</v>
      </c>
      <c r="F29" s="223" t="b">
        <f>IF(総括表!$B$4=総括表!$Q$5,基礎データ貼付用シート!E399+基礎データ貼付用シート!E401)</f>
        <v>0</v>
      </c>
      <c r="G29" s="147" t="s">
        <v>5201</v>
      </c>
      <c r="H29" s="146">
        <v>0.37</v>
      </c>
      <c r="I29" s="147" t="s">
        <v>5202</v>
      </c>
      <c r="J29" s="148">
        <f t="shared" si="1"/>
        <v>0</v>
      </c>
      <c r="K29" s="66" t="s">
        <v>5217</v>
      </c>
    </row>
    <row r="30" spans="1:12" s="3" customFormat="1" ht="15" customHeight="1" x14ac:dyDescent="0.2">
      <c r="A30" s="71"/>
      <c r="B30" s="139">
        <v>8</v>
      </c>
      <c r="C30" s="63" t="s">
        <v>5207</v>
      </c>
      <c r="D30" s="64" t="s">
        <v>5199</v>
      </c>
      <c r="E30" s="65" t="s">
        <v>5200</v>
      </c>
      <c r="F30" s="223">
        <f>IF(総括表!$B$4=総括表!$Q$4,基礎データ貼付用シート!E416+基礎データ貼付用シート!E418)</f>
        <v>0</v>
      </c>
      <c r="G30" s="147" t="s">
        <v>5201</v>
      </c>
      <c r="H30" s="146">
        <v>0.53800000000000003</v>
      </c>
      <c r="I30" s="147" t="s">
        <v>5202</v>
      </c>
      <c r="J30" s="148">
        <f t="shared" si="1"/>
        <v>0</v>
      </c>
      <c r="K30" s="66" t="s">
        <v>5218</v>
      </c>
    </row>
    <row r="31" spans="1:12" s="3" customFormat="1" ht="15" customHeight="1" x14ac:dyDescent="0.2">
      <c r="A31" s="71"/>
      <c r="B31" s="67"/>
      <c r="C31" s="286"/>
      <c r="D31" s="64" t="s">
        <v>5204</v>
      </c>
      <c r="E31" s="65" t="s">
        <v>5205</v>
      </c>
      <c r="F31" s="223" t="b">
        <f>IF(総括表!$B$4=総括表!$Q$5,基礎データ貼付用シート!E416+基礎データ貼付用シート!E418)</f>
        <v>0</v>
      </c>
      <c r="G31" s="147" t="s">
        <v>5201</v>
      </c>
      <c r="H31" s="146">
        <v>0.38100000000000001</v>
      </c>
      <c r="I31" s="147" t="s">
        <v>5202</v>
      </c>
      <c r="J31" s="148">
        <f t="shared" si="1"/>
        <v>0</v>
      </c>
      <c r="K31" s="66" t="s">
        <v>5220</v>
      </c>
    </row>
    <row r="32" spans="1:12" s="3" customFormat="1" ht="15" customHeight="1" x14ac:dyDescent="0.2">
      <c r="A32" s="71"/>
      <c r="B32" s="139">
        <v>9</v>
      </c>
      <c r="C32" s="63" t="s">
        <v>5210</v>
      </c>
      <c r="D32" s="64" t="s">
        <v>5199</v>
      </c>
      <c r="E32" s="65" t="s">
        <v>5200</v>
      </c>
      <c r="F32" s="223">
        <f>IF(総括表!$B$4=総括表!$Q$4,基礎データ貼付用シート!E433+基礎データ貼付用シート!E435)</f>
        <v>0</v>
      </c>
      <c r="G32" s="147" t="s">
        <v>5201</v>
      </c>
      <c r="H32" s="146">
        <v>0.55600000000000005</v>
      </c>
      <c r="I32" s="147" t="s">
        <v>5202</v>
      </c>
      <c r="J32" s="148">
        <f t="shared" si="1"/>
        <v>0</v>
      </c>
      <c r="K32" s="66" t="s">
        <v>5221</v>
      </c>
    </row>
    <row r="33" spans="1:11" s="3" customFormat="1" ht="15" customHeight="1" x14ac:dyDescent="0.2">
      <c r="A33" s="71"/>
      <c r="B33" s="67"/>
      <c r="C33" s="286"/>
      <c r="D33" s="64" t="s">
        <v>5204</v>
      </c>
      <c r="E33" s="65" t="s">
        <v>5205</v>
      </c>
      <c r="F33" s="223" t="b">
        <f>IF(総括表!$B$4=総括表!$Q$5,基礎データ貼付用シート!E433+基礎データ貼付用シート!E435)</f>
        <v>0</v>
      </c>
      <c r="G33" s="147" t="s">
        <v>5201</v>
      </c>
      <c r="H33" s="146">
        <v>0.48199999999999998</v>
      </c>
      <c r="I33" s="147" t="s">
        <v>5202</v>
      </c>
      <c r="J33" s="148">
        <f t="shared" si="1"/>
        <v>0</v>
      </c>
      <c r="K33" s="66" t="s">
        <v>5223</v>
      </c>
    </row>
    <row r="34" spans="1:11" s="3" customFormat="1" ht="15" customHeight="1" x14ac:dyDescent="0.2">
      <c r="A34" s="71"/>
      <c r="B34" s="739">
        <v>10</v>
      </c>
      <c r="C34" s="63" t="s">
        <v>5213</v>
      </c>
      <c r="D34" s="64" t="s">
        <v>5199</v>
      </c>
      <c r="E34" s="65" t="s">
        <v>5200</v>
      </c>
      <c r="F34" s="223">
        <f>IF(総括表!$B$4=総括表!$Q$4,基礎データ貼付用シート!E450+基礎データ貼付用シート!E452)</f>
        <v>0</v>
      </c>
      <c r="G34" s="147" t="s">
        <v>5201</v>
      </c>
      <c r="H34" s="146">
        <v>0.61199999999999999</v>
      </c>
      <c r="I34" s="147" t="s">
        <v>5202</v>
      </c>
      <c r="J34" s="148">
        <f t="shared" si="1"/>
        <v>0</v>
      </c>
      <c r="K34" s="66" t="s">
        <v>5224</v>
      </c>
    </row>
    <row r="35" spans="1:11" s="3" customFormat="1" ht="15" customHeight="1" x14ac:dyDescent="0.2">
      <c r="A35" s="71"/>
      <c r="B35" s="98"/>
      <c r="C35" s="286"/>
      <c r="D35" s="64" t="s">
        <v>5204</v>
      </c>
      <c r="E35" s="65" t="s">
        <v>5205</v>
      </c>
      <c r="F35" s="223" t="b">
        <f>IF(総括表!$B$4=総括表!$Q$5,基礎データ貼付用シート!E450+基礎データ貼付用シート!E452)</f>
        <v>0</v>
      </c>
      <c r="G35" s="147" t="s">
        <v>5201</v>
      </c>
      <c r="H35" s="146">
        <v>0.54900000000000004</v>
      </c>
      <c r="I35" s="147" t="s">
        <v>5202</v>
      </c>
      <c r="J35" s="148">
        <f t="shared" si="1"/>
        <v>0</v>
      </c>
      <c r="K35" s="66" t="s">
        <v>5226</v>
      </c>
    </row>
    <row r="36" spans="1:11" s="3" customFormat="1" ht="15" customHeight="1" x14ac:dyDescent="0.2">
      <c r="A36" s="71"/>
      <c r="B36" s="739">
        <v>11</v>
      </c>
      <c r="C36" s="63" t="s">
        <v>5216</v>
      </c>
      <c r="D36" s="64" t="s">
        <v>5199</v>
      </c>
      <c r="E36" s="65" t="s">
        <v>5200</v>
      </c>
      <c r="F36" s="223">
        <f>IF(総括表!$B$4=総括表!$Q$4,基礎データ貼付用シート!E467+基礎データ貼付用シート!E469)</f>
        <v>0</v>
      </c>
      <c r="G36" s="147" t="s">
        <v>5201</v>
      </c>
      <c r="H36" s="146">
        <v>0.64700000000000002</v>
      </c>
      <c r="I36" s="147" t="s">
        <v>5202</v>
      </c>
      <c r="J36" s="148">
        <f t="shared" si="1"/>
        <v>0</v>
      </c>
      <c r="K36" s="66" t="s">
        <v>5227</v>
      </c>
    </row>
    <row r="37" spans="1:11" s="3" customFormat="1" ht="15" customHeight="1" x14ac:dyDescent="0.2">
      <c r="A37" s="71"/>
      <c r="B37" s="67"/>
      <c r="C37" s="286"/>
      <c r="D37" s="64" t="s">
        <v>5204</v>
      </c>
      <c r="E37" s="65" t="s">
        <v>5205</v>
      </c>
      <c r="F37" s="223" t="b">
        <f>IF(総括表!$B$4=総括表!$Q$5,基礎データ貼付用シート!E467+基礎データ貼付用シート!E469)</f>
        <v>0</v>
      </c>
      <c r="G37" s="147" t="s">
        <v>5201</v>
      </c>
      <c r="H37" s="146">
        <v>0.59</v>
      </c>
      <c r="I37" s="147" t="s">
        <v>5202</v>
      </c>
      <c r="J37" s="148">
        <f t="shared" si="1"/>
        <v>0</v>
      </c>
      <c r="K37" s="66" t="s">
        <v>5229</v>
      </c>
    </row>
    <row r="38" spans="1:11" s="3" customFormat="1" ht="15" customHeight="1" x14ac:dyDescent="0.2">
      <c r="A38" s="71"/>
      <c r="B38" s="739">
        <v>12</v>
      </c>
      <c r="C38" s="63" t="s">
        <v>5219</v>
      </c>
      <c r="D38" s="64" t="s">
        <v>5199</v>
      </c>
      <c r="E38" s="65" t="s">
        <v>5200</v>
      </c>
      <c r="F38" s="223">
        <f>IF(総括表!$B$4=総括表!$Q$4,基礎データ貼付用シート!E484+基礎データ貼付用シート!E486)</f>
        <v>0</v>
      </c>
      <c r="G38" s="147" t="s">
        <v>5201</v>
      </c>
      <c r="H38" s="146">
        <v>0.68100000000000005</v>
      </c>
      <c r="I38" s="147" t="s">
        <v>5202</v>
      </c>
      <c r="J38" s="148">
        <f t="shared" si="1"/>
        <v>0</v>
      </c>
      <c r="K38" s="66" t="s">
        <v>5230</v>
      </c>
    </row>
    <row r="39" spans="1:11" s="3" customFormat="1" ht="15" customHeight="1" x14ac:dyDescent="0.2">
      <c r="A39" s="71"/>
      <c r="B39" s="67"/>
      <c r="C39" s="286"/>
      <c r="D39" s="64" t="s">
        <v>5204</v>
      </c>
      <c r="E39" s="65" t="s">
        <v>5205</v>
      </c>
      <c r="F39" s="223" t="b">
        <f>IF(総括表!$B$4=総括表!$Q$5,基礎データ貼付用シート!E484+基礎データ貼付用シート!E486)</f>
        <v>0</v>
      </c>
      <c r="G39" s="147" t="s">
        <v>5201</v>
      </c>
      <c r="H39" s="146">
        <v>0.63100000000000001</v>
      </c>
      <c r="I39" s="147" t="s">
        <v>5202</v>
      </c>
      <c r="J39" s="148">
        <f t="shared" si="1"/>
        <v>0</v>
      </c>
      <c r="K39" s="66" t="s">
        <v>5232</v>
      </c>
    </row>
    <row r="40" spans="1:11" s="3" customFormat="1" ht="15" customHeight="1" x14ac:dyDescent="0.2">
      <c r="A40" s="71"/>
      <c r="B40" s="739">
        <v>13</v>
      </c>
      <c r="C40" s="63" t="s">
        <v>5222</v>
      </c>
      <c r="D40" s="64" t="s">
        <v>5199</v>
      </c>
      <c r="E40" s="65" t="s">
        <v>5200</v>
      </c>
      <c r="F40" s="223">
        <f>IF(総括表!$B$4=総括表!$Q$4,基礎データ貼付用シート!E501+基礎データ貼付用シート!E503)</f>
        <v>0</v>
      </c>
      <c r="G40" s="147" t="s">
        <v>5201</v>
      </c>
      <c r="H40" s="146">
        <v>0.71299999999999997</v>
      </c>
      <c r="I40" s="147" t="s">
        <v>5202</v>
      </c>
      <c r="J40" s="148">
        <f t="shared" si="1"/>
        <v>0</v>
      </c>
      <c r="K40" s="66" t="s">
        <v>5233</v>
      </c>
    </row>
    <row r="41" spans="1:11" s="3" customFormat="1" ht="15" customHeight="1" x14ac:dyDescent="0.2">
      <c r="A41" s="71"/>
      <c r="B41" s="67"/>
      <c r="C41" s="286"/>
      <c r="D41" s="64" t="s">
        <v>5204</v>
      </c>
      <c r="E41" s="65" t="s">
        <v>5205</v>
      </c>
      <c r="F41" s="223" t="b">
        <f>IF(総括表!$B$4=総括表!$Q$5,基礎データ貼付用シート!E501+基礎データ貼付用シート!E503)</f>
        <v>0</v>
      </c>
      <c r="G41" s="147" t="s">
        <v>5201</v>
      </c>
      <c r="H41" s="146">
        <v>0.66200000000000003</v>
      </c>
      <c r="I41" s="147" t="s">
        <v>5202</v>
      </c>
      <c r="J41" s="148">
        <f t="shared" si="1"/>
        <v>0</v>
      </c>
      <c r="K41" s="66" t="s">
        <v>5235</v>
      </c>
    </row>
    <row r="42" spans="1:11" s="3" customFormat="1" ht="15" customHeight="1" x14ac:dyDescent="0.2">
      <c r="A42" s="71"/>
      <c r="B42" s="739">
        <v>14</v>
      </c>
      <c r="C42" s="63" t="s">
        <v>5225</v>
      </c>
      <c r="D42" s="64" t="s">
        <v>5199</v>
      </c>
      <c r="E42" s="65" t="s">
        <v>5200</v>
      </c>
      <c r="F42" s="223">
        <f>IF(総括表!$B$4=総括表!$Q$4,基礎データ貼付用シート!E518+基礎データ貼付用シート!E520)</f>
        <v>0</v>
      </c>
      <c r="G42" s="147" t="s">
        <v>5201</v>
      </c>
      <c r="H42" s="146">
        <v>0.753</v>
      </c>
      <c r="I42" s="147" t="s">
        <v>5202</v>
      </c>
      <c r="J42" s="148">
        <f t="shared" si="1"/>
        <v>0</v>
      </c>
      <c r="K42" s="66" t="s">
        <v>5236</v>
      </c>
    </row>
    <row r="43" spans="1:11" s="3" customFormat="1" ht="15" customHeight="1" x14ac:dyDescent="0.2">
      <c r="A43" s="71"/>
      <c r="B43" s="67"/>
      <c r="C43" s="286"/>
      <c r="D43" s="64" t="s">
        <v>5204</v>
      </c>
      <c r="E43" s="65" t="s">
        <v>5205</v>
      </c>
      <c r="F43" s="223" t="b">
        <f>IF(総括表!$B$4=総括表!$Q$5,基礎データ貼付用シート!E518+基礎データ貼付用シート!E520)</f>
        <v>0</v>
      </c>
      <c r="G43" s="147" t="s">
        <v>5201</v>
      </c>
      <c r="H43" s="146">
        <v>0.70799999999999996</v>
      </c>
      <c r="I43" s="147" t="s">
        <v>5202</v>
      </c>
      <c r="J43" s="148">
        <f t="shared" si="1"/>
        <v>0</v>
      </c>
      <c r="K43" s="66" t="s">
        <v>5238</v>
      </c>
    </row>
    <row r="44" spans="1:11" s="3" customFormat="1" ht="15" customHeight="1" x14ac:dyDescent="0.2">
      <c r="A44" s="71"/>
      <c r="B44" s="739">
        <v>15</v>
      </c>
      <c r="C44" s="63" t="s">
        <v>5228</v>
      </c>
      <c r="D44" s="64" t="s">
        <v>5199</v>
      </c>
      <c r="E44" s="65" t="s">
        <v>5200</v>
      </c>
      <c r="F44" s="223">
        <f>IF(総括表!$B$4=総括表!$Q$4,基礎データ貼付用シート!E535+基礎データ貼付用シート!E537)</f>
        <v>0</v>
      </c>
      <c r="G44" s="147" t="s">
        <v>5201</v>
      </c>
      <c r="H44" s="146">
        <v>0.78600000000000003</v>
      </c>
      <c r="I44" s="147" t="s">
        <v>5202</v>
      </c>
      <c r="J44" s="148">
        <f t="shared" si="1"/>
        <v>0</v>
      </c>
      <c r="K44" s="66" t="s">
        <v>5239</v>
      </c>
    </row>
    <row r="45" spans="1:11" s="3" customFormat="1" ht="15" customHeight="1" x14ac:dyDescent="0.2">
      <c r="A45" s="71"/>
      <c r="B45" s="67"/>
      <c r="C45" s="286"/>
      <c r="D45" s="64" t="s">
        <v>5204</v>
      </c>
      <c r="E45" s="65" t="s">
        <v>5205</v>
      </c>
      <c r="F45" s="223" t="b">
        <f>IF(総括表!$B$4=総括表!$Q$5,基礎データ貼付用シート!E535+基礎データ貼付用シート!E537)</f>
        <v>0</v>
      </c>
      <c r="G45" s="147" t="s">
        <v>5201</v>
      </c>
      <c r="H45" s="146">
        <v>0.745</v>
      </c>
      <c r="I45" s="147" t="s">
        <v>5202</v>
      </c>
      <c r="J45" s="148">
        <f t="shared" si="1"/>
        <v>0</v>
      </c>
      <c r="K45" s="66" t="s">
        <v>5241</v>
      </c>
    </row>
    <row r="46" spans="1:11" s="3" customFormat="1" ht="15" customHeight="1" x14ac:dyDescent="0.2">
      <c r="A46" s="71"/>
      <c r="B46" s="739">
        <v>16</v>
      </c>
      <c r="C46" s="63" t="s">
        <v>5231</v>
      </c>
      <c r="D46" s="64" t="s">
        <v>5199</v>
      </c>
      <c r="E46" s="65" t="s">
        <v>5200</v>
      </c>
      <c r="F46" s="223">
        <f>IF(総括表!$B$4=総括表!$Q$4,基礎データ貼付用シート!E552+基礎データ貼付用シート!E554)</f>
        <v>0</v>
      </c>
      <c r="G46" s="147" t="s">
        <v>5201</v>
      </c>
      <c r="H46" s="146">
        <v>0.81699999999999995</v>
      </c>
      <c r="I46" s="147" t="s">
        <v>5202</v>
      </c>
      <c r="J46" s="148">
        <f t="shared" si="1"/>
        <v>0</v>
      </c>
      <c r="K46" s="66" t="s">
        <v>5242</v>
      </c>
    </row>
    <row r="47" spans="1:11" s="3" customFormat="1" ht="15" customHeight="1" x14ac:dyDescent="0.2">
      <c r="A47" s="71"/>
      <c r="B47" s="67"/>
      <c r="C47" s="286"/>
      <c r="D47" s="64" t="s">
        <v>5204</v>
      </c>
      <c r="E47" s="65" t="s">
        <v>5205</v>
      </c>
      <c r="F47" s="223" t="b">
        <f>IF(総括表!$B$4=総括表!$Q$5,基礎データ貼付用シート!E552+基礎データ貼付用シート!E554)</f>
        <v>0</v>
      </c>
      <c r="G47" s="147" t="s">
        <v>5201</v>
      </c>
      <c r="H47" s="146">
        <v>0.78300000000000003</v>
      </c>
      <c r="I47" s="147" t="s">
        <v>5202</v>
      </c>
      <c r="J47" s="148">
        <f t="shared" si="1"/>
        <v>0</v>
      </c>
      <c r="K47" s="66" t="s">
        <v>5244</v>
      </c>
    </row>
    <row r="48" spans="1:11" s="3" customFormat="1" ht="15" customHeight="1" x14ac:dyDescent="0.2">
      <c r="A48" s="71"/>
      <c r="B48" s="739">
        <v>17</v>
      </c>
      <c r="C48" s="63" t="s">
        <v>5234</v>
      </c>
      <c r="D48" s="64" t="s">
        <v>5199</v>
      </c>
      <c r="E48" s="65" t="s">
        <v>5200</v>
      </c>
      <c r="F48" s="223">
        <f>IF(総括表!$B$4=総括表!$Q$4,基礎データ貼付用シート!E582+基礎データ貼付用シート!E584)</f>
        <v>0</v>
      </c>
      <c r="G48" s="147" t="s">
        <v>5201</v>
      </c>
      <c r="H48" s="146">
        <v>0.85599999999999998</v>
      </c>
      <c r="I48" s="147" t="s">
        <v>5202</v>
      </c>
      <c r="J48" s="148">
        <f t="shared" si="1"/>
        <v>0</v>
      </c>
      <c r="K48" s="66" t="s">
        <v>5245</v>
      </c>
    </row>
    <row r="49" spans="1:12" s="3" customFormat="1" ht="15" customHeight="1" x14ac:dyDescent="0.2">
      <c r="A49" s="71"/>
      <c r="B49" s="67"/>
      <c r="C49" s="286"/>
      <c r="D49" s="64" t="s">
        <v>5204</v>
      </c>
      <c r="E49" s="65" t="s">
        <v>5205</v>
      </c>
      <c r="F49" s="223" t="b">
        <f>IF(総括表!$B$4=総括表!$Q$5,基礎データ貼付用シート!E582+基礎データ貼付用シート!E584)</f>
        <v>0</v>
      </c>
      <c r="G49" s="147" t="s">
        <v>5201</v>
      </c>
      <c r="H49" s="146">
        <v>0.82499999999999996</v>
      </c>
      <c r="I49" s="147" t="s">
        <v>5202</v>
      </c>
      <c r="J49" s="148">
        <f t="shared" si="1"/>
        <v>0</v>
      </c>
      <c r="K49" s="66" t="s">
        <v>5247</v>
      </c>
    </row>
    <row r="50" spans="1:12" s="3" customFormat="1" ht="15" customHeight="1" x14ac:dyDescent="0.2">
      <c r="A50" s="71"/>
      <c r="B50" s="739">
        <v>18</v>
      </c>
      <c r="C50" s="63" t="s">
        <v>5237</v>
      </c>
      <c r="D50" s="64" t="s">
        <v>5199</v>
      </c>
      <c r="E50" s="65" t="s">
        <v>5200</v>
      </c>
      <c r="F50" s="223">
        <f>IF(総括表!$B$4=総括表!$Q$4,基礎データ貼付用シート!E612+基礎データ貼付用シート!E614)</f>
        <v>0</v>
      </c>
      <c r="G50" s="147" t="s">
        <v>5201</v>
      </c>
      <c r="H50" s="146">
        <v>0.89100000000000001</v>
      </c>
      <c r="I50" s="147" t="s">
        <v>5202</v>
      </c>
      <c r="J50" s="148">
        <f t="shared" si="1"/>
        <v>0</v>
      </c>
      <c r="K50" s="66" t="s">
        <v>5248</v>
      </c>
    </row>
    <row r="51" spans="1:12" s="3" customFormat="1" ht="15" customHeight="1" x14ac:dyDescent="0.2">
      <c r="A51" s="71"/>
      <c r="B51" s="67"/>
      <c r="C51" s="286"/>
      <c r="D51" s="64" t="s">
        <v>5204</v>
      </c>
      <c r="E51" s="65" t="s">
        <v>5205</v>
      </c>
      <c r="F51" s="223" t="b">
        <f>IF(総括表!$B$4=総括表!$Q$5,基礎データ貼付用シート!E612+基礎データ貼付用シート!E614)</f>
        <v>0</v>
      </c>
      <c r="G51" s="147" t="s">
        <v>5201</v>
      </c>
      <c r="H51" s="146">
        <v>0.86399999999999999</v>
      </c>
      <c r="I51" s="147" t="s">
        <v>5202</v>
      </c>
      <c r="J51" s="148">
        <f t="shared" si="1"/>
        <v>0</v>
      </c>
      <c r="K51" s="66" t="s">
        <v>5250</v>
      </c>
    </row>
    <row r="52" spans="1:12" s="3" customFormat="1" ht="15" customHeight="1" x14ac:dyDescent="0.2">
      <c r="A52" s="71"/>
      <c r="B52" s="739">
        <v>19</v>
      </c>
      <c r="C52" s="63" t="s">
        <v>5240</v>
      </c>
      <c r="D52" s="64" t="s">
        <v>5199</v>
      </c>
      <c r="E52" s="65" t="s">
        <v>5200</v>
      </c>
      <c r="F52" s="223">
        <f>IF(総括表!$B$4=総括表!$Q$4,基礎データ貼付用シート!E642+基礎データ貼付用シート!E644)</f>
        <v>0</v>
      </c>
      <c r="G52" s="147" t="s">
        <v>5201</v>
      </c>
      <c r="H52" s="146">
        <v>0.93</v>
      </c>
      <c r="I52" s="147" t="s">
        <v>5202</v>
      </c>
      <c r="J52" s="148">
        <f t="shared" si="1"/>
        <v>0</v>
      </c>
      <c r="K52" s="66" t="s">
        <v>5251</v>
      </c>
    </row>
    <row r="53" spans="1:12" s="3" customFormat="1" ht="15" customHeight="1" x14ac:dyDescent="0.2">
      <c r="A53" s="71"/>
      <c r="B53" s="67"/>
      <c r="C53" s="286"/>
      <c r="D53" s="64" t="s">
        <v>5204</v>
      </c>
      <c r="E53" s="65" t="s">
        <v>5205</v>
      </c>
      <c r="F53" s="223" t="b">
        <f>IF(総括表!$B$4=総括表!$Q$5,基礎データ貼付用シート!E642+基礎データ貼付用シート!E644)</f>
        <v>0</v>
      </c>
      <c r="G53" s="147" t="s">
        <v>5201</v>
      </c>
      <c r="H53" s="146">
        <v>0.91</v>
      </c>
      <c r="I53" s="147" t="s">
        <v>5202</v>
      </c>
      <c r="J53" s="148">
        <f t="shared" si="1"/>
        <v>0</v>
      </c>
      <c r="K53" s="66" t="s">
        <v>5253</v>
      </c>
    </row>
    <row r="54" spans="1:12" s="3" customFormat="1" ht="15" customHeight="1" x14ac:dyDescent="0.2">
      <c r="A54" s="71"/>
      <c r="B54" s="739">
        <v>20</v>
      </c>
      <c r="C54" s="63" t="s">
        <v>5351</v>
      </c>
      <c r="D54" s="64" t="s">
        <v>5199</v>
      </c>
      <c r="E54" s="65" t="s">
        <v>5200</v>
      </c>
      <c r="F54" s="223">
        <f>IF(総括表!$B$4=総括表!$Q$4,基礎データ貼付用シート!E672+基礎データ貼付用シート!E674)</f>
        <v>0</v>
      </c>
      <c r="G54" s="147" t="s">
        <v>5201</v>
      </c>
      <c r="H54" s="146">
        <v>0.96899999999999997</v>
      </c>
      <c r="I54" s="147" t="s">
        <v>5202</v>
      </c>
      <c r="J54" s="148">
        <f t="shared" si="1"/>
        <v>0</v>
      </c>
      <c r="K54" s="66" t="s">
        <v>5254</v>
      </c>
      <c r="L54" s="401"/>
    </row>
    <row r="55" spans="1:12" s="3" customFormat="1" ht="15" customHeight="1" x14ac:dyDescent="0.2">
      <c r="A55" s="71"/>
      <c r="B55" s="67"/>
      <c r="C55" s="286"/>
      <c r="D55" s="64" t="s">
        <v>5204</v>
      </c>
      <c r="E55" s="65" t="s">
        <v>5205</v>
      </c>
      <c r="F55" s="223" t="b">
        <f>IF(総括表!$B$4=総括表!$Q$5,基礎データ貼付用シート!E672+基礎データ貼付用シート!E674)</f>
        <v>0</v>
      </c>
      <c r="G55" s="147" t="s">
        <v>5201</v>
      </c>
      <c r="H55" s="146">
        <v>0.95599999999999996</v>
      </c>
      <c r="I55" s="147" t="s">
        <v>5202</v>
      </c>
      <c r="J55" s="148">
        <f t="shared" si="1"/>
        <v>0</v>
      </c>
      <c r="K55" s="66" t="s">
        <v>5256</v>
      </c>
      <c r="L55" s="401"/>
    </row>
    <row r="56" spans="1:12" s="3" customFormat="1" ht="15" customHeight="1" x14ac:dyDescent="0.2">
      <c r="A56" s="71"/>
      <c r="B56" s="739">
        <v>21</v>
      </c>
      <c r="C56" s="63" t="s">
        <v>5307</v>
      </c>
      <c r="D56" s="64" t="s">
        <v>5199</v>
      </c>
      <c r="E56" s="65" t="s">
        <v>5200</v>
      </c>
      <c r="F56" s="223">
        <f>IF(総括表!$B$4=総括表!$Q$4,基礎データ貼付用シート!E702+基礎データ貼付用シート!E704)</f>
        <v>0</v>
      </c>
      <c r="G56" s="147" t="s">
        <v>5201</v>
      </c>
      <c r="H56" s="146">
        <v>0.98399999999999999</v>
      </c>
      <c r="I56" s="147" t="s">
        <v>5202</v>
      </c>
      <c r="J56" s="148">
        <f t="shared" ref="J56:J61" si="2">ROUND(F56*H56,0)</f>
        <v>0</v>
      </c>
      <c r="K56" s="66" t="s">
        <v>5257</v>
      </c>
      <c r="L56" s="401"/>
    </row>
    <row r="57" spans="1:12" s="3" customFormat="1" ht="15" customHeight="1" x14ac:dyDescent="0.2">
      <c r="A57" s="71"/>
      <c r="B57" s="67"/>
      <c r="C57" s="286"/>
      <c r="D57" s="64" t="s">
        <v>5204</v>
      </c>
      <c r="E57" s="65" t="s">
        <v>5205</v>
      </c>
      <c r="F57" s="223" t="b">
        <f>IF(総括表!$B$4=総括表!$Q$5,基礎データ貼付用シート!E702+基礎データ貼付用シート!E704)</f>
        <v>0</v>
      </c>
      <c r="G57" s="147" t="s">
        <v>5201</v>
      </c>
      <c r="H57" s="146">
        <v>0.97599999999999998</v>
      </c>
      <c r="I57" s="147" t="s">
        <v>5202</v>
      </c>
      <c r="J57" s="148">
        <f t="shared" si="2"/>
        <v>0</v>
      </c>
      <c r="K57" s="66" t="s">
        <v>5475</v>
      </c>
      <c r="L57" s="401"/>
    </row>
    <row r="58" spans="1:12" s="3" customFormat="1" ht="15" customHeight="1" x14ac:dyDescent="0.2">
      <c r="A58" s="71"/>
      <c r="B58" s="739">
        <v>22</v>
      </c>
      <c r="C58" s="63" t="s">
        <v>5308</v>
      </c>
      <c r="D58" s="64" t="s">
        <v>5199</v>
      </c>
      <c r="E58" s="65" t="s">
        <v>5200</v>
      </c>
      <c r="F58" s="223">
        <f>IF(総括表!$B$4=総括表!$Q$4,基礎データ貼付用シート!E734+基礎データ貼付用シート!E736)</f>
        <v>0</v>
      </c>
      <c r="G58" s="147" t="s">
        <v>5201</v>
      </c>
      <c r="H58" s="146">
        <v>1</v>
      </c>
      <c r="I58" s="147" t="s">
        <v>5202</v>
      </c>
      <c r="J58" s="148">
        <f t="shared" si="2"/>
        <v>0</v>
      </c>
      <c r="K58" s="66" t="s">
        <v>5359</v>
      </c>
      <c r="L58" s="401"/>
    </row>
    <row r="59" spans="1:12" s="3" customFormat="1" ht="15" customHeight="1" x14ac:dyDescent="0.2">
      <c r="A59" s="71"/>
      <c r="B59" s="67"/>
      <c r="C59" s="286"/>
      <c r="D59" s="64" t="s">
        <v>5204</v>
      </c>
      <c r="E59" s="65" t="s">
        <v>5205</v>
      </c>
      <c r="F59" s="223" t="b">
        <f>IF(総括表!$B$4=総括表!$Q$5,基礎データ貼付用シート!E734+基礎データ貼付用シート!E736)</f>
        <v>0</v>
      </c>
      <c r="G59" s="147" t="s">
        <v>5201</v>
      </c>
      <c r="H59" s="146">
        <v>1</v>
      </c>
      <c r="I59" s="147" t="s">
        <v>5202</v>
      </c>
      <c r="J59" s="148">
        <f t="shared" si="2"/>
        <v>0</v>
      </c>
      <c r="K59" s="66" t="s">
        <v>5436</v>
      </c>
      <c r="L59" s="401"/>
    </row>
    <row r="60" spans="1:12" s="3" customFormat="1" ht="15" customHeight="1" x14ac:dyDescent="0.2">
      <c r="A60" s="71"/>
      <c r="B60" s="739">
        <v>23</v>
      </c>
      <c r="C60" s="63" t="s">
        <v>5309</v>
      </c>
      <c r="D60" s="64" t="s">
        <v>5199</v>
      </c>
      <c r="E60" s="65" t="s">
        <v>5200</v>
      </c>
      <c r="F60" s="223">
        <f>IF(総括表!$B$4=総括表!$Q$4,基礎データ貼付用シート!E767+基礎データ貼付用シート!E769)</f>
        <v>0</v>
      </c>
      <c r="G60" s="147" t="s">
        <v>5201</v>
      </c>
      <c r="H60" s="146">
        <v>1</v>
      </c>
      <c r="I60" s="147" t="s">
        <v>5202</v>
      </c>
      <c r="J60" s="148">
        <f t="shared" si="2"/>
        <v>0</v>
      </c>
      <c r="K60" s="66" t="s">
        <v>5361</v>
      </c>
      <c r="L60" s="401"/>
    </row>
    <row r="61" spans="1:12" s="3" customFormat="1" ht="15" customHeight="1" x14ac:dyDescent="0.2">
      <c r="A61" s="71"/>
      <c r="B61" s="67"/>
      <c r="C61" s="286"/>
      <c r="D61" s="64" t="s">
        <v>5204</v>
      </c>
      <c r="E61" s="65" t="s">
        <v>5205</v>
      </c>
      <c r="F61" s="223" t="b">
        <f>IF(総括表!$B$4=総括表!$Q$5,基礎データ貼付用シート!E767+基礎データ貼付用シート!E769)</f>
        <v>0</v>
      </c>
      <c r="G61" s="147" t="s">
        <v>5201</v>
      </c>
      <c r="H61" s="146">
        <v>1</v>
      </c>
      <c r="I61" s="147" t="s">
        <v>5202</v>
      </c>
      <c r="J61" s="148">
        <f t="shared" si="2"/>
        <v>0</v>
      </c>
      <c r="K61" s="66" t="s">
        <v>5380</v>
      </c>
      <c r="L61" s="401"/>
    </row>
    <row r="62" spans="1:12" s="3" customFormat="1" ht="15" customHeight="1" x14ac:dyDescent="0.2">
      <c r="A62" s="71"/>
      <c r="B62" s="739">
        <v>24</v>
      </c>
      <c r="C62" s="63" t="s">
        <v>5310</v>
      </c>
      <c r="D62" s="64" t="s">
        <v>5199</v>
      </c>
      <c r="E62" s="65" t="s">
        <v>5200</v>
      </c>
      <c r="F62" s="223">
        <f>IF(総括表!$B$4=総括表!$Q$4,基礎データ貼付用シート!E805+基礎データ貼付用シート!E807)</f>
        <v>0</v>
      </c>
      <c r="G62" s="147" t="s">
        <v>5201</v>
      </c>
      <c r="H62" s="146">
        <v>1</v>
      </c>
      <c r="I62" s="147" t="s">
        <v>5202</v>
      </c>
      <c r="J62" s="148">
        <f t="shared" ref="J62:J63" si="3">ROUND(F62*H62,0)</f>
        <v>0</v>
      </c>
      <c r="K62" s="66" t="s">
        <v>5381</v>
      </c>
      <c r="L62" s="401"/>
    </row>
    <row r="63" spans="1:12" s="3" customFormat="1" ht="15" customHeight="1" x14ac:dyDescent="0.2">
      <c r="A63" s="71"/>
      <c r="B63" s="67"/>
      <c r="C63" s="286"/>
      <c r="D63" s="64" t="s">
        <v>5204</v>
      </c>
      <c r="E63" s="65" t="s">
        <v>5205</v>
      </c>
      <c r="F63" s="223" t="b">
        <f>IF(総括表!$B$4=総括表!$Q$5,基礎データ貼付用シート!E805+基礎データ貼付用シート!E807)</f>
        <v>0</v>
      </c>
      <c r="G63" s="147" t="s">
        <v>5201</v>
      </c>
      <c r="H63" s="146">
        <v>1</v>
      </c>
      <c r="I63" s="147" t="s">
        <v>5202</v>
      </c>
      <c r="J63" s="148">
        <f t="shared" si="3"/>
        <v>0</v>
      </c>
      <c r="K63" s="66" t="s">
        <v>5392</v>
      </c>
      <c r="L63" s="401"/>
    </row>
    <row r="64" spans="1:12" s="3" customFormat="1" ht="15" customHeight="1" x14ac:dyDescent="0.2">
      <c r="A64" s="71"/>
      <c r="B64" s="739">
        <v>25</v>
      </c>
      <c r="C64" s="63" t="s">
        <v>5476</v>
      </c>
      <c r="D64" s="64" t="s">
        <v>5199</v>
      </c>
      <c r="E64" s="65" t="s">
        <v>5200</v>
      </c>
      <c r="F64" s="223">
        <f>IF(総括表!$B$4=総括表!$Q$4,基礎データ貼付用シート!E845+基礎データ貼付用シート!E847)</f>
        <v>0</v>
      </c>
      <c r="G64" s="147" t="s">
        <v>5201</v>
      </c>
      <c r="H64" s="146">
        <v>1</v>
      </c>
      <c r="I64" s="147" t="s">
        <v>5202</v>
      </c>
      <c r="J64" s="148">
        <f t="shared" ref="J64:J65" si="4">ROUND(F64*H64,0)</f>
        <v>0</v>
      </c>
      <c r="K64" s="66" t="s">
        <v>5477</v>
      </c>
      <c r="L64" s="401"/>
    </row>
    <row r="65" spans="1:12" s="3" customFormat="1" ht="15" customHeight="1" x14ac:dyDescent="0.2">
      <c r="A65" s="71"/>
      <c r="B65" s="67"/>
      <c r="C65" s="286"/>
      <c r="D65" s="64" t="s">
        <v>5204</v>
      </c>
      <c r="E65" s="65" t="s">
        <v>5205</v>
      </c>
      <c r="F65" s="223" t="b">
        <f>IF(総括表!$B$4=総括表!$Q$5,基礎データ貼付用シート!E845+基礎データ貼付用シート!E847)</f>
        <v>0</v>
      </c>
      <c r="G65" s="147" t="s">
        <v>5201</v>
      </c>
      <c r="H65" s="146">
        <v>1</v>
      </c>
      <c r="I65" s="147" t="s">
        <v>5202</v>
      </c>
      <c r="J65" s="148">
        <f t="shared" si="4"/>
        <v>0</v>
      </c>
      <c r="K65" s="66" t="s">
        <v>5478</v>
      </c>
      <c r="L65" s="401"/>
    </row>
    <row r="66" spans="1:12" s="3" customFormat="1" ht="15" customHeight="1" x14ac:dyDescent="0.2">
      <c r="A66" s="71"/>
      <c r="B66" s="1012" t="s">
        <v>5479</v>
      </c>
      <c r="C66" s="1013"/>
      <c r="D66" s="1010"/>
      <c r="E66" s="1011"/>
      <c r="F66" s="220"/>
      <c r="G66" s="231"/>
      <c r="H66" s="269"/>
      <c r="I66" s="231"/>
      <c r="J66" s="148">
        <f>SUM(J28:J65)</f>
        <v>0</v>
      </c>
      <c r="K66" s="66" t="s">
        <v>5480</v>
      </c>
    </row>
    <row r="67" spans="1:12" s="3" customFormat="1" ht="9" customHeight="1" x14ac:dyDescent="0.2">
      <c r="A67" s="71"/>
      <c r="B67" s="99"/>
      <c r="C67" s="68"/>
      <c r="D67" s="68"/>
      <c r="E67" s="68"/>
      <c r="F67" s="66"/>
      <c r="G67" s="68"/>
      <c r="H67" s="52"/>
      <c r="I67" s="68"/>
      <c r="J67" s="66"/>
      <c r="K67" s="66"/>
    </row>
    <row r="68" spans="1:12" ht="18.75" customHeight="1" x14ac:dyDescent="0.2">
      <c r="A68" s="77"/>
      <c r="B68" s="71" t="s">
        <v>5481</v>
      </c>
      <c r="C68" s="76"/>
      <c r="D68" s="76"/>
      <c r="E68" s="76"/>
      <c r="F68" s="89"/>
      <c r="G68" s="76"/>
      <c r="H68" s="95"/>
      <c r="I68" s="76"/>
      <c r="J68" s="89"/>
      <c r="K68" s="76"/>
    </row>
    <row r="69" spans="1:12" ht="13.5" customHeight="1" x14ac:dyDescent="0.2">
      <c r="A69" s="78"/>
      <c r="B69" s="991" t="s">
        <v>5401</v>
      </c>
      <c r="C69" s="992"/>
      <c r="D69" s="991" t="s">
        <v>5194</v>
      </c>
      <c r="E69" s="992"/>
      <c r="F69" s="127" t="s">
        <v>5195</v>
      </c>
      <c r="G69" s="213"/>
      <c r="H69" s="132" t="s">
        <v>5473</v>
      </c>
      <c r="I69" s="213"/>
      <c r="J69" s="127" t="s">
        <v>5474</v>
      </c>
      <c r="K69" s="66"/>
    </row>
    <row r="70" spans="1:12" ht="13.5" customHeight="1" x14ac:dyDescent="0.2">
      <c r="A70" s="78"/>
      <c r="B70" s="294"/>
      <c r="C70" s="289"/>
      <c r="D70" s="229"/>
      <c r="E70" s="286"/>
      <c r="F70" s="168"/>
      <c r="G70" s="143"/>
      <c r="H70" s="285"/>
      <c r="I70" s="143"/>
      <c r="J70" s="92" t="s">
        <v>5197</v>
      </c>
      <c r="K70" s="66"/>
    </row>
    <row r="71" spans="1:12" s="3" customFormat="1" ht="15" customHeight="1" x14ac:dyDescent="0.2">
      <c r="A71" s="71"/>
      <c r="B71" s="139">
        <v>1</v>
      </c>
      <c r="C71" s="63" t="s">
        <v>5231</v>
      </c>
      <c r="D71" s="64" t="s">
        <v>5199</v>
      </c>
      <c r="E71" s="65" t="s">
        <v>5200</v>
      </c>
      <c r="F71" s="223">
        <f>IF(総括表!$B$4=総括表!$Q$4,基礎データ貼付用シート!E569+基礎データ貼付用シート!E571)</f>
        <v>0</v>
      </c>
      <c r="G71" s="147" t="s">
        <v>5201</v>
      </c>
      <c r="H71" s="146">
        <v>0.14299999999999999</v>
      </c>
      <c r="I71" s="147" t="s">
        <v>5202</v>
      </c>
      <c r="J71" s="148">
        <f t="shared" ref="J71:J80" si="5">ROUND(F71*H71,0)</f>
        <v>0</v>
      </c>
      <c r="K71" s="66" t="s">
        <v>5482</v>
      </c>
    </row>
    <row r="72" spans="1:12" s="3" customFormat="1" ht="15" customHeight="1" x14ac:dyDescent="0.2">
      <c r="A72" s="71"/>
      <c r="B72" s="67"/>
      <c r="C72" s="286"/>
      <c r="D72" s="64" t="s">
        <v>5204</v>
      </c>
      <c r="E72" s="65" t="s">
        <v>5205</v>
      </c>
      <c r="F72" s="223" t="b">
        <f>IF(総括表!$B$4=総括表!$Q$5,基礎データ貼付用シート!E569+基礎データ貼付用シート!E571)</f>
        <v>0</v>
      </c>
      <c r="G72" s="147" t="s">
        <v>5201</v>
      </c>
      <c r="H72" s="146">
        <v>0.14299999999999999</v>
      </c>
      <c r="I72" s="147" t="s">
        <v>5202</v>
      </c>
      <c r="J72" s="148">
        <f t="shared" si="5"/>
        <v>0</v>
      </c>
      <c r="K72" s="66" t="s">
        <v>5483</v>
      </c>
    </row>
    <row r="73" spans="1:12" s="3" customFormat="1" ht="15" customHeight="1" x14ac:dyDescent="0.2">
      <c r="A73" s="71"/>
      <c r="B73" s="139">
        <v>2</v>
      </c>
      <c r="C73" s="63" t="s">
        <v>5234</v>
      </c>
      <c r="D73" s="64" t="s">
        <v>5199</v>
      </c>
      <c r="E73" s="65" t="s">
        <v>5200</v>
      </c>
      <c r="F73" s="223">
        <f>IF(総括表!$B$4=総括表!$Q$4,基礎データ貼付用シート!E599+基礎データ貼付用シート!E601)</f>
        <v>0</v>
      </c>
      <c r="G73" s="147" t="s">
        <v>5201</v>
      </c>
      <c r="H73" s="146">
        <v>0.28599999999999998</v>
      </c>
      <c r="I73" s="147" t="s">
        <v>5202</v>
      </c>
      <c r="J73" s="148">
        <f t="shared" si="5"/>
        <v>0</v>
      </c>
      <c r="K73" s="66" t="s">
        <v>5484</v>
      </c>
    </row>
    <row r="74" spans="1:12" s="3" customFormat="1" ht="15" customHeight="1" x14ac:dyDescent="0.2">
      <c r="A74" s="71"/>
      <c r="B74" s="67"/>
      <c r="C74" s="286"/>
      <c r="D74" s="64" t="s">
        <v>5204</v>
      </c>
      <c r="E74" s="65" t="s">
        <v>5205</v>
      </c>
      <c r="F74" s="223" t="b">
        <f>IF(総括表!$B$4=総括表!$Q$5,基礎データ貼付用シート!E599+基礎データ貼付用シート!E601)</f>
        <v>0</v>
      </c>
      <c r="G74" s="147" t="s">
        <v>5201</v>
      </c>
      <c r="H74" s="146">
        <v>0.28599999999999998</v>
      </c>
      <c r="I74" s="147" t="s">
        <v>5202</v>
      </c>
      <c r="J74" s="148">
        <f t="shared" si="5"/>
        <v>0</v>
      </c>
      <c r="K74" s="66" t="s">
        <v>5485</v>
      </c>
    </row>
    <row r="75" spans="1:12" s="3" customFormat="1" ht="15" customHeight="1" x14ac:dyDescent="0.2">
      <c r="A75" s="71"/>
      <c r="B75" s="139">
        <v>3</v>
      </c>
      <c r="C75" s="63" t="s">
        <v>5237</v>
      </c>
      <c r="D75" s="64" t="s">
        <v>5199</v>
      </c>
      <c r="E75" s="65" t="s">
        <v>5200</v>
      </c>
      <c r="F75" s="223">
        <f>IF(総括表!$B$4=総括表!$Q$4,基礎データ貼付用シート!E629+基礎データ貼付用シート!E631)</f>
        <v>0</v>
      </c>
      <c r="G75" s="147" t="s">
        <v>5201</v>
      </c>
      <c r="H75" s="146">
        <v>0.42899999999999999</v>
      </c>
      <c r="I75" s="147" t="s">
        <v>5202</v>
      </c>
      <c r="J75" s="148">
        <f t="shared" si="5"/>
        <v>0</v>
      </c>
      <c r="K75" s="66" t="s">
        <v>5486</v>
      </c>
    </row>
    <row r="76" spans="1:12" s="3" customFormat="1" ht="15" customHeight="1" x14ac:dyDescent="0.2">
      <c r="A76" s="71"/>
      <c r="B76" s="67"/>
      <c r="C76" s="286"/>
      <c r="D76" s="64" t="s">
        <v>5204</v>
      </c>
      <c r="E76" s="65" t="s">
        <v>5205</v>
      </c>
      <c r="F76" s="223" t="b">
        <f>IF(総括表!$B$4=総括表!$Q$5,基礎データ貼付用シート!E629+基礎データ貼付用シート!E631)</f>
        <v>0</v>
      </c>
      <c r="G76" s="147" t="s">
        <v>5201</v>
      </c>
      <c r="H76" s="146">
        <v>0.42899999999999999</v>
      </c>
      <c r="I76" s="147" t="s">
        <v>5202</v>
      </c>
      <c r="J76" s="148">
        <f t="shared" si="5"/>
        <v>0</v>
      </c>
      <c r="K76" s="66" t="s">
        <v>5487</v>
      </c>
    </row>
    <row r="77" spans="1:12" s="3" customFormat="1" ht="15" customHeight="1" x14ac:dyDescent="0.2">
      <c r="A77" s="71"/>
      <c r="B77" s="139">
        <v>4</v>
      </c>
      <c r="C77" s="63" t="s">
        <v>5240</v>
      </c>
      <c r="D77" s="64" t="s">
        <v>5199</v>
      </c>
      <c r="E77" s="65" t="s">
        <v>5200</v>
      </c>
      <c r="F77" s="223">
        <f>IF(総括表!$B$4=総括表!$Q$4,基礎データ貼付用シート!E659+基礎データ貼付用シート!E661)</f>
        <v>0</v>
      </c>
      <c r="G77" s="147" t="s">
        <v>5201</v>
      </c>
      <c r="H77" s="146">
        <v>0.57099999999999995</v>
      </c>
      <c r="I77" s="147" t="s">
        <v>5202</v>
      </c>
      <c r="J77" s="148">
        <f t="shared" si="5"/>
        <v>0</v>
      </c>
      <c r="K77" s="66" t="s">
        <v>5488</v>
      </c>
    </row>
    <row r="78" spans="1:12" s="3" customFormat="1" ht="15" customHeight="1" x14ac:dyDescent="0.2">
      <c r="A78" s="71"/>
      <c r="B78" s="67"/>
      <c r="C78" s="286"/>
      <c r="D78" s="64" t="s">
        <v>5204</v>
      </c>
      <c r="E78" s="65" t="s">
        <v>5205</v>
      </c>
      <c r="F78" s="223" t="b">
        <f>IF(総括表!$B$4=総括表!$Q$5,基礎データ貼付用シート!E659+基礎データ貼付用シート!E661)</f>
        <v>0</v>
      </c>
      <c r="G78" s="147" t="s">
        <v>5201</v>
      </c>
      <c r="H78" s="146">
        <v>0.57099999999999995</v>
      </c>
      <c r="I78" s="147" t="s">
        <v>5202</v>
      </c>
      <c r="J78" s="148">
        <f t="shared" si="5"/>
        <v>0</v>
      </c>
      <c r="K78" s="66" t="s">
        <v>5489</v>
      </c>
    </row>
    <row r="79" spans="1:12" s="3" customFormat="1" ht="15" customHeight="1" x14ac:dyDescent="0.2">
      <c r="A79" s="71"/>
      <c r="B79" s="139">
        <v>5</v>
      </c>
      <c r="C79" s="63" t="s">
        <v>5351</v>
      </c>
      <c r="D79" s="64" t="s">
        <v>5199</v>
      </c>
      <c r="E79" s="65" t="s">
        <v>5200</v>
      </c>
      <c r="F79" s="223">
        <f>IF(総括表!$B$4=総括表!$Q$4,基礎データ貼付用シート!E689+基礎データ貼付用シート!E691)</f>
        <v>0</v>
      </c>
      <c r="G79" s="147" t="s">
        <v>5201</v>
      </c>
      <c r="H79" s="146">
        <v>0.71399999999999997</v>
      </c>
      <c r="I79" s="147" t="s">
        <v>5202</v>
      </c>
      <c r="J79" s="148">
        <f t="shared" si="5"/>
        <v>0</v>
      </c>
      <c r="K79" s="66" t="s">
        <v>5490</v>
      </c>
    </row>
    <row r="80" spans="1:12" s="3" customFormat="1" ht="15" customHeight="1" x14ac:dyDescent="0.2">
      <c r="A80" s="71"/>
      <c r="B80" s="67"/>
      <c r="C80" s="286"/>
      <c r="D80" s="64" t="s">
        <v>5204</v>
      </c>
      <c r="E80" s="65" t="s">
        <v>5205</v>
      </c>
      <c r="F80" s="223" t="b">
        <f>IF(総括表!$B$4=総括表!$Q$5,基礎データ貼付用シート!E689+基礎データ貼付用シート!E691)</f>
        <v>0</v>
      </c>
      <c r="G80" s="147" t="s">
        <v>5201</v>
      </c>
      <c r="H80" s="146">
        <v>0.71399999999999997</v>
      </c>
      <c r="I80" s="147" t="s">
        <v>5202</v>
      </c>
      <c r="J80" s="148">
        <f t="shared" si="5"/>
        <v>0</v>
      </c>
      <c r="K80" s="66" t="s">
        <v>5491</v>
      </c>
    </row>
    <row r="81" spans="1:11" s="3" customFormat="1" ht="15" customHeight="1" x14ac:dyDescent="0.2">
      <c r="A81" s="71"/>
      <c r="B81" s="139">
        <v>6</v>
      </c>
      <c r="C81" s="63" t="s">
        <v>5307</v>
      </c>
      <c r="D81" s="64" t="s">
        <v>5199</v>
      </c>
      <c r="E81" s="65" t="s">
        <v>5200</v>
      </c>
      <c r="F81" s="223">
        <f>IF(総括表!$B$4=総括表!$Q$4,基礎データ貼付用シート!E721+基礎データ貼付用シート!E723)</f>
        <v>0</v>
      </c>
      <c r="G81" s="147" t="s">
        <v>5201</v>
      </c>
      <c r="H81" s="146">
        <v>0.85699999999999998</v>
      </c>
      <c r="I81" s="147" t="s">
        <v>5202</v>
      </c>
      <c r="J81" s="148">
        <f t="shared" ref="J81:J86" si="6">ROUND(F81*H81,0)</f>
        <v>0</v>
      </c>
      <c r="K81" s="66" t="s">
        <v>5492</v>
      </c>
    </row>
    <row r="82" spans="1:11" s="3" customFormat="1" ht="15" customHeight="1" x14ac:dyDescent="0.2">
      <c r="A82" s="71"/>
      <c r="B82" s="67"/>
      <c r="C82" s="286"/>
      <c r="D82" s="64" t="s">
        <v>5204</v>
      </c>
      <c r="E82" s="65" t="s">
        <v>5205</v>
      </c>
      <c r="F82" s="223" t="b">
        <f>IF(総括表!$B$4=総括表!$Q$5,基礎データ貼付用シート!E721+基礎データ貼付用シート!E723)</f>
        <v>0</v>
      </c>
      <c r="G82" s="147" t="s">
        <v>5201</v>
      </c>
      <c r="H82" s="146">
        <v>0.85699999999999998</v>
      </c>
      <c r="I82" s="147" t="s">
        <v>5202</v>
      </c>
      <c r="J82" s="148">
        <f t="shared" si="6"/>
        <v>0</v>
      </c>
      <c r="K82" s="66" t="s">
        <v>5493</v>
      </c>
    </row>
    <row r="83" spans="1:11" s="3" customFormat="1" ht="15" customHeight="1" x14ac:dyDescent="0.2">
      <c r="A83" s="71"/>
      <c r="B83" s="139">
        <v>7</v>
      </c>
      <c r="C83" s="63" t="s">
        <v>5308</v>
      </c>
      <c r="D83" s="64" t="s">
        <v>5199</v>
      </c>
      <c r="E83" s="65" t="s">
        <v>5200</v>
      </c>
      <c r="F83" s="223">
        <f>IF(総括表!$B$4=総括表!$Q$4,基礎データ貼付用シート!E754+基礎データ貼付用シート!E756)</f>
        <v>0</v>
      </c>
      <c r="G83" s="147" t="s">
        <v>5201</v>
      </c>
      <c r="H83" s="146">
        <v>1</v>
      </c>
      <c r="I83" s="147" t="s">
        <v>5202</v>
      </c>
      <c r="J83" s="148">
        <f t="shared" si="6"/>
        <v>0</v>
      </c>
      <c r="K83" s="66" t="s">
        <v>5494</v>
      </c>
    </row>
    <row r="84" spans="1:11" s="3" customFormat="1" ht="15" customHeight="1" x14ac:dyDescent="0.2">
      <c r="A84" s="71"/>
      <c r="B84" s="67"/>
      <c r="C84" s="286"/>
      <c r="D84" s="64" t="s">
        <v>5204</v>
      </c>
      <c r="E84" s="65" t="s">
        <v>5205</v>
      </c>
      <c r="F84" s="223" t="b">
        <f>IF(総括表!$B$4=総括表!$Q$5,基礎データ貼付用シート!E754+基礎データ貼付用シート!E756)</f>
        <v>0</v>
      </c>
      <c r="G84" s="147" t="s">
        <v>5201</v>
      </c>
      <c r="H84" s="146">
        <v>1</v>
      </c>
      <c r="I84" s="147" t="s">
        <v>5202</v>
      </c>
      <c r="J84" s="148">
        <f t="shared" si="6"/>
        <v>0</v>
      </c>
      <c r="K84" s="66" t="s">
        <v>5495</v>
      </c>
    </row>
    <row r="85" spans="1:11" s="3" customFormat="1" ht="15" customHeight="1" x14ac:dyDescent="0.2">
      <c r="A85" s="71"/>
      <c r="B85" s="139">
        <v>8</v>
      </c>
      <c r="C85" s="63" t="s">
        <v>5309</v>
      </c>
      <c r="D85" s="64" t="s">
        <v>5199</v>
      </c>
      <c r="E85" s="65" t="s">
        <v>5200</v>
      </c>
      <c r="F85" s="223">
        <f>IF(総括表!$B$4=総括表!$Q$4,基礎データ貼付用シート!E791+基礎データ貼付用シート!E793)</f>
        <v>0</v>
      </c>
      <c r="G85" s="147" t="s">
        <v>5201</v>
      </c>
      <c r="H85" s="146">
        <v>1</v>
      </c>
      <c r="I85" s="147" t="s">
        <v>5202</v>
      </c>
      <c r="J85" s="148">
        <f t="shared" si="6"/>
        <v>0</v>
      </c>
      <c r="K85" s="66" t="s">
        <v>5496</v>
      </c>
    </row>
    <row r="86" spans="1:11" s="3" customFormat="1" ht="15" customHeight="1" x14ac:dyDescent="0.2">
      <c r="A86" s="71"/>
      <c r="B86" s="67"/>
      <c r="C86" s="286"/>
      <c r="D86" s="64" t="s">
        <v>5204</v>
      </c>
      <c r="E86" s="65" t="s">
        <v>5205</v>
      </c>
      <c r="F86" s="223" t="b">
        <f>IF(総括表!$B$4=総括表!$Q$5,基礎データ貼付用シート!E791+基礎データ貼付用シート!E793)</f>
        <v>0</v>
      </c>
      <c r="G86" s="147" t="s">
        <v>5201</v>
      </c>
      <c r="H86" s="146">
        <v>1</v>
      </c>
      <c r="I86" s="147" t="s">
        <v>5202</v>
      </c>
      <c r="J86" s="148">
        <f t="shared" si="6"/>
        <v>0</v>
      </c>
      <c r="K86" s="66" t="s">
        <v>5497</v>
      </c>
    </row>
    <row r="87" spans="1:11" s="3" customFormat="1" ht="15" customHeight="1" x14ac:dyDescent="0.2">
      <c r="A87" s="71"/>
      <c r="B87" s="139">
        <v>9</v>
      </c>
      <c r="C87" s="63" t="s">
        <v>5310</v>
      </c>
      <c r="D87" s="64" t="s">
        <v>5199</v>
      </c>
      <c r="E87" s="65" t="s">
        <v>5200</v>
      </c>
      <c r="F87" s="223">
        <f>IF(総括表!$B$4=総括表!$Q$4,基礎データ貼付用シート!E829+基礎データ貼付用シート!E831)</f>
        <v>0</v>
      </c>
      <c r="G87" s="147" t="s">
        <v>5201</v>
      </c>
      <c r="H87" s="146">
        <v>1</v>
      </c>
      <c r="I87" s="147" t="s">
        <v>5202</v>
      </c>
      <c r="J87" s="148">
        <f t="shared" ref="J87:J88" si="7">ROUND(F87*H87,0)</f>
        <v>0</v>
      </c>
      <c r="K87" s="66" t="s">
        <v>5498</v>
      </c>
    </row>
    <row r="88" spans="1:11" s="3" customFormat="1" ht="15" customHeight="1" x14ac:dyDescent="0.2">
      <c r="A88" s="71"/>
      <c r="B88" s="67"/>
      <c r="C88" s="286"/>
      <c r="D88" s="64" t="s">
        <v>5204</v>
      </c>
      <c r="E88" s="65" t="s">
        <v>5205</v>
      </c>
      <c r="F88" s="223" t="b">
        <f>IF(総括表!$B$4=総括表!$Q$5,基礎データ貼付用シート!E829+基礎データ貼付用シート!E831)</f>
        <v>0</v>
      </c>
      <c r="G88" s="147" t="s">
        <v>5201</v>
      </c>
      <c r="H88" s="146">
        <v>1</v>
      </c>
      <c r="I88" s="147" t="s">
        <v>5202</v>
      </c>
      <c r="J88" s="148">
        <f t="shared" si="7"/>
        <v>0</v>
      </c>
      <c r="K88" s="66" t="s">
        <v>5499</v>
      </c>
    </row>
    <row r="89" spans="1:11" s="3" customFormat="1" ht="15" customHeight="1" x14ac:dyDescent="0.2">
      <c r="A89" s="71"/>
      <c r="B89" s="139">
        <v>10</v>
      </c>
      <c r="C89" s="63" t="s">
        <v>5476</v>
      </c>
      <c r="D89" s="64" t="s">
        <v>5199</v>
      </c>
      <c r="E89" s="65" t="s">
        <v>5200</v>
      </c>
      <c r="F89" s="223">
        <f>IF(総括表!$B$4=総括表!$Q$4,基礎データ貼付用シート!E869+基礎データ貼付用シート!E871)</f>
        <v>0</v>
      </c>
      <c r="G89" s="147" t="s">
        <v>5201</v>
      </c>
      <c r="H89" s="146">
        <v>1</v>
      </c>
      <c r="I89" s="147" t="s">
        <v>5202</v>
      </c>
      <c r="J89" s="148">
        <f t="shared" ref="J89" si="8">ROUND(F89*H89,0)</f>
        <v>0</v>
      </c>
      <c r="K89" s="66" t="s">
        <v>5500</v>
      </c>
    </row>
    <row r="90" spans="1:11" s="3" customFormat="1" ht="15" customHeight="1" x14ac:dyDescent="0.2">
      <c r="A90" s="71"/>
      <c r="B90" s="67"/>
      <c r="C90" s="286"/>
      <c r="D90" s="64" t="s">
        <v>5204</v>
      </c>
      <c r="E90" s="65" t="s">
        <v>5205</v>
      </c>
      <c r="F90" s="223" t="b">
        <f>IF(総括表!$B$4=総括表!$Q$5,基礎データ貼付用シート!E869+基礎データ貼付用シート!E871)</f>
        <v>0</v>
      </c>
      <c r="G90" s="147" t="s">
        <v>5201</v>
      </c>
      <c r="H90" s="146">
        <v>1</v>
      </c>
      <c r="I90" s="147" t="s">
        <v>5202</v>
      </c>
      <c r="J90" s="148">
        <f>ROUND(F90*H90,0)</f>
        <v>0</v>
      </c>
      <c r="K90" s="66" t="s">
        <v>5501</v>
      </c>
    </row>
    <row r="91" spans="1:11" s="3" customFormat="1" ht="15" customHeight="1" x14ac:dyDescent="0.2">
      <c r="A91" s="71"/>
      <c r="B91" s="1012" t="s">
        <v>5479</v>
      </c>
      <c r="C91" s="1013"/>
      <c r="D91" s="1010"/>
      <c r="E91" s="1011"/>
      <c r="F91" s="220"/>
      <c r="G91" s="231"/>
      <c r="H91" s="269"/>
      <c r="I91" s="231"/>
      <c r="J91" s="148">
        <f>SUM(J71:J90)</f>
        <v>0</v>
      </c>
      <c r="K91" s="66" t="s">
        <v>5502</v>
      </c>
    </row>
    <row r="92" spans="1:11" s="3" customFormat="1" ht="9" customHeight="1" x14ac:dyDescent="0.2">
      <c r="A92" s="71"/>
      <c r="B92" s="99"/>
      <c r="C92" s="68"/>
      <c r="D92" s="68"/>
      <c r="E92" s="68"/>
      <c r="F92" s="66"/>
      <c r="G92" s="68"/>
      <c r="H92" s="52"/>
      <c r="I92" s="68"/>
      <c r="J92" s="66"/>
      <c r="K92" s="66"/>
    </row>
    <row r="93" spans="1:11" s="3" customFormat="1" ht="9" customHeight="1" x14ac:dyDescent="0.2">
      <c r="A93" s="71"/>
      <c r="B93" s="99"/>
      <c r="C93" s="68"/>
      <c r="D93" s="68"/>
      <c r="E93" s="68"/>
      <c r="F93" s="66"/>
      <c r="G93" s="68"/>
      <c r="H93" s="52"/>
      <c r="I93" s="68"/>
      <c r="J93" s="66"/>
      <c r="K93" s="66"/>
    </row>
    <row r="94" spans="1:11" s="3" customFormat="1" ht="15" customHeight="1" x14ac:dyDescent="0.2">
      <c r="A94" s="71"/>
      <c r="B94" s="71"/>
      <c r="C94" s="71"/>
      <c r="D94" s="71"/>
      <c r="E94" s="71"/>
      <c r="F94" s="66"/>
      <c r="G94" s="68"/>
      <c r="H94" s="100" t="s">
        <v>5503</v>
      </c>
      <c r="I94" s="68"/>
      <c r="J94" s="148">
        <f>J66+J91</f>
        <v>0</v>
      </c>
      <c r="K94" s="66" t="s">
        <v>5504</v>
      </c>
    </row>
    <row r="95" spans="1:11" s="3" customFormat="1" ht="9" customHeight="1" x14ac:dyDescent="0.2">
      <c r="A95" s="71"/>
      <c r="B95" s="99"/>
      <c r="C95" s="68"/>
      <c r="D95" s="68"/>
      <c r="E95" s="68"/>
      <c r="F95" s="66"/>
      <c r="G95" s="68"/>
      <c r="H95" s="52"/>
      <c r="I95" s="68"/>
      <c r="J95" s="66"/>
      <c r="K95" s="66"/>
    </row>
    <row r="96" spans="1:11" s="3" customFormat="1" ht="9" customHeight="1" x14ac:dyDescent="0.2">
      <c r="A96" s="71"/>
      <c r="B96" s="99"/>
      <c r="C96" s="68"/>
      <c r="D96" s="68"/>
      <c r="E96" s="68"/>
      <c r="F96" s="66"/>
      <c r="G96" s="68"/>
      <c r="H96" s="52"/>
      <c r="I96" s="68"/>
      <c r="J96" s="66"/>
      <c r="K96" s="66"/>
    </row>
    <row r="97" spans="1:12" s="3" customFormat="1" ht="15" customHeight="1" x14ac:dyDescent="0.2">
      <c r="A97" s="71"/>
      <c r="B97" s="71" t="s">
        <v>5505</v>
      </c>
      <c r="C97" s="71"/>
      <c r="D97" s="71"/>
      <c r="E97" s="71"/>
      <c r="F97" s="66"/>
      <c r="G97" s="68"/>
      <c r="H97" s="52"/>
      <c r="I97" s="68"/>
      <c r="J97" s="582">
        <f>下水道費附表!G25</f>
        <v>0</v>
      </c>
      <c r="K97" s="66"/>
    </row>
    <row r="98" spans="1:12" s="3" customFormat="1" ht="15" customHeight="1" x14ac:dyDescent="0.2">
      <c r="A98" s="71"/>
      <c r="B98" s="99"/>
      <c r="C98" s="68"/>
      <c r="D98" s="68"/>
      <c r="E98" s="68"/>
      <c r="F98" s="66"/>
      <c r="G98" s="68"/>
      <c r="H98" s="52"/>
      <c r="I98" s="68"/>
      <c r="J98" s="66"/>
      <c r="K98" s="66"/>
    </row>
    <row r="99" spans="1:12" s="3" customFormat="1" ht="13.5" customHeight="1" x14ac:dyDescent="0.2">
      <c r="A99" s="71"/>
      <c r="B99" s="991" t="s">
        <v>5474</v>
      </c>
      <c r="C99" s="992"/>
      <c r="D99" s="544"/>
      <c r="E99" s="991" t="s">
        <v>5506</v>
      </c>
      <c r="F99" s="992"/>
      <c r="G99" s="213"/>
      <c r="H99" s="1034" t="s">
        <v>5328</v>
      </c>
      <c r="I99" s="213"/>
      <c r="J99" s="213" t="s">
        <v>17</v>
      </c>
      <c r="K99" s="66"/>
    </row>
    <row r="100" spans="1:12" s="3" customFormat="1" ht="13.5" customHeight="1" thickBot="1" x14ac:dyDescent="0.25">
      <c r="A100" s="71"/>
      <c r="B100" s="1029"/>
      <c r="C100" s="1030"/>
      <c r="D100" s="143"/>
      <c r="E100" s="1029" t="s">
        <v>5507</v>
      </c>
      <c r="F100" s="1030"/>
      <c r="G100" s="143"/>
      <c r="H100" s="1035"/>
      <c r="I100" s="143"/>
      <c r="J100" s="101" t="s">
        <v>5197</v>
      </c>
      <c r="K100" s="66"/>
    </row>
    <row r="101" spans="1:12" ht="15" customHeight="1" x14ac:dyDescent="0.2">
      <c r="A101" s="76"/>
      <c r="B101" s="102" t="s">
        <v>7392</v>
      </c>
      <c r="C101" s="63"/>
      <c r="D101" s="544"/>
      <c r="E101" s="991" t="s">
        <v>5508</v>
      </c>
      <c r="F101" s="992"/>
      <c r="G101" s="213"/>
      <c r="H101" s="837"/>
      <c r="I101" s="287"/>
      <c r="J101" s="663"/>
      <c r="K101" s="76"/>
    </row>
    <row r="102" spans="1:12" ht="15" customHeight="1" thickBot="1" x14ac:dyDescent="0.25">
      <c r="A102" s="76"/>
      <c r="B102" s="1036">
        <f>J94</f>
        <v>0</v>
      </c>
      <c r="C102" s="1037"/>
      <c r="D102" s="143" t="s">
        <v>5201</v>
      </c>
      <c r="E102" s="1038">
        <f>下水道費附表!$G$32</f>
        <v>0</v>
      </c>
      <c r="F102" s="1039"/>
      <c r="G102" s="143" t="s">
        <v>5201</v>
      </c>
      <c r="H102" s="116">
        <v>0.37</v>
      </c>
      <c r="I102" s="229" t="s">
        <v>5202</v>
      </c>
      <c r="J102" s="117">
        <f>ROUND(B102*E102*H102,0)</f>
        <v>0</v>
      </c>
      <c r="K102" s="66" t="s">
        <v>5277</v>
      </c>
      <c r="L102" s="3" t="s">
        <v>5201</v>
      </c>
    </row>
    <row r="103" spans="1:12" ht="14" x14ac:dyDescent="0.2">
      <c r="A103" s="76"/>
      <c r="B103" s="102" t="s">
        <v>7392</v>
      </c>
      <c r="C103" s="103"/>
      <c r="D103" s="544"/>
      <c r="E103" s="102"/>
      <c r="F103" s="206"/>
      <c r="G103" s="213"/>
      <c r="H103" s="545"/>
      <c r="I103" s="287"/>
      <c r="J103" s="660"/>
      <c r="K103" s="76"/>
    </row>
    <row r="104" spans="1:12" ht="15" customHeight="1" thickBot="1" x14ac:dyDescent="0.25">
      <c r="A104" s="76"/>
      <c r="B104" s="1036">
        <f>J94</f>
        <v>0</v>
      </c>
      <c r="C104" s="1037"/>
      <c r="D104" s="143" t="s">
        <v>5509</v>
      </c>
      <c r="E104" s="104" t="s">
        <v>5510</v>
      </c>
      <c r="F104" s="118">
        <f>E102</f>
        <v>0</v>
      </c>
      <c r="G104" s="143" t="s">
        <v>5511</v>
      </c>
      <c r="H104" s="838">
        <f>IF(J97&gt;=100,0.16,IF(J97&gt;=75,0.23,IF(J97&gt;=50,0.3,IF(J97&gt;=25,0.37,0.44))))</f>
        <v>0.44</v>
      </c>
      <c r="I104" s="229" t="s">
        <v>5202</v>
      </c>
      <c r="J104" s="117">
        <f>ROUND(B104*(1-F104)*H104,0)</f>
        <v>0</v>
      </c>
      <c r="K104" s="66" t="s">
        <v>5279</v>
      </c>
      <c r="L104" s="3" t="s">
        <v>5201</v>
      </c>
    </row>
    <row r="105" spans="1:12" ht="7.5" customHeight="1" x14ac:dyDescent="0.2">
      <c r="A105" s="76"/>
      <c r="B105" s="76"/>
      <c r="C105" s="76"/>
      <c r="D105" s="76"/>
      <c r="E105" s="76"/>
      <c r="F105" s="76"/>
      <c r="G105" s="76"/>
      <c r="H105" s="95"/>
      <c r="I105" s="76"/>
      <c r="J105" s="105"/>
      <c r="K105" s="76"/>
    </row>
    <row r="106" spans="1:12" ht="18.75" customHeight="1" x14ac:dyDescent="0.2">
      <c r="A106" s="77" t="s">
        <v>26</v>
      </c>
      <c r="B106" s="71" t="s">
        <v>5512</v>
      </c>
      <c r="C106" s="76"/>
      <c r="D106" s="76"/>
      <c r="E106" s="76"/>
      <c r="F106" s="76"/>
      <c r="G106" s="76"/>
      <c r="H106" s="95"/>
      <c r="I106" s="76"/>
      <c r="J106" s="105"/>
      <c r="K106" s="76"/>
    </row>
    <row r="107" spans="1:12" ht="3.75" customHeight="1" x14ac:dyDescent="0.2">
      <c r="A107" s="78"/>
      <c r="B107" s="76"/>
      <c r="C107" s="76"/>
      <c r="D107" s="76"/>
      <c r="E107" s="76"/>
      <c r="F107" s="76"/>
      <c r="G107" s="76"/>
      <c r="H107" s="95"/>
      <c r="I107" s="76"/>
      <c r="J107" s="105"/>
      <c r="K107" s="76"/>
    </row>
    <row r="108" spans="1:12" ht="12.75" customHeight="1" x14ac:dyDescent="0.2">
      <c r="A108" s="78"/>
      <c r="B108" s="1040" t="s">
        <v>7393</v>
      </c>
      <c r="C108" s="1040"/>
      <c r="D108" s="1040"/>
      <c r="E108" s="1040"/>
      <c r="F108" s="76"/>
      <c r="G108" s="76"/>
      <c r="H108" s="95"/>
      <c r="I108" s="76"/>
      <c r="J108" s="105"/>
      <c r="K108" s="76"/>
    </row>
    <row r="109" spans="1:12" ht="9" customHeight="1" x14ac:dyDescent="0.2">
      <c r="A109" s="78"/>
      <c r="B109" s="1040"/>
      <c r="C109" s="1040"/>
      <c r="D109" s="1040"/>
      <c r="E109" s="1040"/>
      <c r="F109" s="76"/>
      <c r="G109" s="76"/>
      <c r="H109" s="95"/>
      <c r="I109" s="76"/>
      <c r="J109" s="105"/>
      <c r="K109" s="76"/>
    </row>
    <row r="110" spans="1:12" s="3" customFormat="1" ht="15" customHeight="1" thickBot="1" x14ac:dyDescent="0.25">
      <c r="A110" s="77"/>
      <c r="B110" s="1040"/>
      <c r="C110" s="1040"/>
      <c r="D110" s="1040"/>
      <c r="E110" s="1040"/>
      <c r="F110" s="96"/>
      <c r="G110" s="71"/>
      <c r="H110" s="97" t="s">
        <v>5328</v>
      </c>
      <c r="I110" s="71"/>
      <c r="J110" s="106"/>
      <c r="K110" s="71"/>
    </row>
    <row r="111" spans="1:12" s="3" customFormat="1" ht="18.75" customHeight="1" thickTop="1" thickBot="1" x14ac:dyDescent="0.25">
      <c r="A111" s="77"/>
      <c r="B111" s="1040"/>
      <c r="C111" s="1040"/>
      <c r="D111" s="1040"/>
      <c r="E111" s="1040"/>
      <c r="F111" s="35"/>
      <c r="G111" s="34" t="s">
        <v>5201</v>
      </c>
      <c r="H111" s="581">
        <v>0.5</v>
      </c>
      <c r="I111" s="34" t="s">
        <v>5202</v>
      </c>
      <c r="J111" s="119">
        <f>ROUND(F111*H111,0)</f>
        <v>0</v>
      </c>
      <c r="K111" s="66" t="s">
        <v>5285</v>
      </c>
      <c r="L111" s="3" t="s">
        <v>5201</v>
      </c>
    </row>
    <row r="112" spans="1:12" ht="7.5" customHeight="1" thickTop="1" x14ac:dyDescent="0.2">
      <c r="A112" s="78"/>
      <c r="B112" s="76"/>
      <c r="C112" s="76"/>
      <c r="D112" s="76"/>
      <c r="E112" s="76"/>
      <c r="F112" s="76"/>
      <c r="G112" s="76"/>
      <c r="H112" s="95"/>
      <c r="I112" s="76"/>
      <c r="J112" s="107" t="s">
        <v>5382</v>
      </c>
      <c r="K112" s="76"/>
    </row>
    <row r="113" spans="1:12" ht="18.75" customHeight="1" x14ac:dyDescent="0.2">
      <c r="A113" s="77" t="s">
        <v>32</v>
      </c>
      <c r="B113" s="71" t="s">
        <v>5513</v>
      </c>
      <c r="C113" s="76"/>
      <c r="D113" s="76"/>
      <c r="E113" s="76"/>
      <c r="F113" s="76"/>
      <c r="G113" s="76"/>
      <c r="H113" s="95"/>
      <c r="I113" s="76"/>
      <c r="J113" s="105"/>
      <c r="K113" s="76"/>
    </row>
    <row r="114" spans="1:12" ht="5.25" customHeight="1" x14ac:dyDescent="0.2">
      <c r="A114" s="78"/>
      <c r="B114" s="76"/>
      <c r="C114" s="76"/>
      <c r="D114" s="76"/>
      <c r="E114" s="76"/>
      <c r="F114" s="76"/>
      <c r="G114" s="76"/>
      <c r="H114" s="95"/>
      <c r="I114" s="76"/>
      <c r="J114" s="105"/>
      <c r="K114" s="76"/>
    </row>
    <row r="115" spans="1:12" ht="15" customHeight="1" x14ac:dyDescent="0.2">
      <c r="A115" s="78"/>
      <c r="B115" s="1040" t="s">
        <v>7394</v>
      </c>
      <c r="C115" s="1040"/>
      <c r="D115" s="1040"/>
      <c r="E115" s="1040"/>
      <c r="F115" s="76"/>
      <c r="G115" s="76"/>
      <c r="H115" s="95"/>
      <c r="I115" s="76"/>
      <c r="J115" s="105"/>
      <c r="K115" s="76"/>
    </row>
    <row r="116" spans="1:12" s="3" customFormat="1" ht="15" customHeight="1" thickBot="1" x14ac:dyDescent="0.25">
      <c r="A116" s="77"/>
      <c r="B116" s="1040"/>
      <c r="C116" s="1040"/>
      <c r="D116" s="1040"/>
      <c r="E116" s="1040"/>
      <c r="F116" s="96"/>
      <c r="G116" s="71"/>
      <c r="H116" s="97" t="s">
        <v>5328</v>
      </c>
      <c r="I116" s="71"/>
      <c r="J116" s="106"/>
      <c r="K116" s="71"/>
    </row>
    <row r="117" spans="1:12" s="3" customFormat="1" ht="18.75" customHeight="1" thickTop="1" thickBot="1" x14ac:dyDescent="0.25">
      <c r="A117" s="77"/>
      <c r="B117" s="1040"/>
      <c r="C117" s="1040"/>
      <c r="D117" s="1040"/>
      <c r="E117" s="1040"/>
      <c r="F117" s="35"/>
      <c r="G117" s="34" t="s">
        <v>5201</v>
      </c>
      <c r="H117" s="581">
        <v>0.55000000000000004</v>
      </c>
      <c r="I117" s="34" t="s">
        <v>5202</v>
      </c>
      <c r="J117" s="119">
        <f>ROUND(F117*H117,0)</f>
        <v>0</v>
      </c>
      <c r="K117" s="66" t="s">
        <v>5288</v>
      </c>
      <c r="L117" s="3" t="s">
        <v>5201</v>
      </c>
    </row>
    <row r="118" spans="1:12" ht="7.5" customHeight="1" thickTop="1" x14ac:dyDescent="0.2">
      <c r="A118" s="78"/>
      <c r="B118" s="76"/>
      <c r="C118" s="76"/>
      <c r="D118" s="76"/>
      <c r="E118" s="76"/>
      <c r="F118" s="89"/>
      <c r="G118" s="76"/>
      <c r="H118" s="95"/>
      <c r="I118" s="76"/>
      <c r="J118" s="107" t="s">
        <v>5382</v>
      </c>
      <c r="K118" s="76"/>
    </row>
    <row r="119" spans="1:12" ht="4.5" customHeight="1" x14ac:dyDescent="0.2">
      <c r="A119" s="78"/>
      <c r="B119" s="76"/>
      <c r="C119" s="76"/>
      <c r="D119" s="76"/>
      <c r="E119" s="76"/>
      <c r="F119" s="89"/>
      <c r="G119" s="76"/>
      <c r="H119" s="95"/>
      <c r="I119" s="76"/>
      <c r="J119" s="105"/>
      <c r="K119" s="76"/>
    </row>
    <row r="120" spans="1:12" ht="18.75" customHeight="1" x14ac:dyDescent="0.2">
      <c r="A120" s="839" t="s">
        <v>5514</v>
      </c>
      <c r="B120" s="71" t="s">
        <v>5515</v>
      </c>
      <c r="C120" s="76"/>
      <c r="D120" s="76"/>
      <c r="E120" s="76"/>
      <c r="F120" s="89"/>
      <c r="G120" s="76"/>
      <c r="H120" s="95"/>
      <c r="I120" s="76"/>
      <c r="J120" s="105"/>
      <c r="K120" s="76"/>
    </row>
    <row r="121" spans="1:12" ht="5.25" customHeight="1" x14ac:dyDescent="0.2">
      <c r="A121" s="78"/>
      <c r="B121" s="76"/>
      <c r="C121" s="76"/>
      <c r="D121" s="76"/>
      <c r="E121" s="76"/>
      <c r="F121" s="89"/>
      <c r="G121" s="76"/>
      <c r="H121" s="95"/>
      <c r="I121" s="76"/>
      <c r="J121" s="105"/>
      <c r="K121" s="76"/>
    </row>
    <row r="122" spans="1:12" ht="15" customHeight="1" x14ac:dyDescent="0.2">
      <c r="A122" s="78"/>
      <c r="B122" s="1040" t="s">
        <v>7395</v>
      </c>
      <c r="C122" s="1040"/>
      <c r="D122" s="1040"/>
      <c r="E122" s="1040"/>
      <c r="F122" s="89"/>
      <c r="G122" s="76"/>
      <c r="H122" s="95"/>
      <c r="I122" s="76"/>
      <c r="J122" s="105"/>
      <c r="K122" s="76"/>
    </row>
    <row r="123" spans="1:12" s="3" customFormat="1" ht="15" customHeight="1" thickBot="1" x14ac:dyDescent="0.25">
      <c r="A123" s="77"/>
      <c r="B123" s="1040"/>
      <c r="C123" s="1040"/>
      <c r="D123" s="1040"/>
      <c r="E123" s="1040"/>
      <c r="F123" s="840"/>
      <c r="G123" s="71"/>
      <c r="H123" s="97" t="s">
        <v>5328</v>
      </c>
      <c r="I123" s="71"/>
      <c r="J123" s="106"/>
      <c r="K123" s="71"/>
    </row>
    <row r="124" spans="1:12" s="3" customFormat="1" ht="18.75" customHeight="1" thickTop="1" thickBot="1" x14ac:dyDescent="0.25">
      <c r="A124" s="77"/>
      <c r="B124" s="1040"/>
      <c r="C124" s="1040"/>
      <c r="D124" s="1040"/>
      <c r="E124" s="1040"/>
      <c r="F124" s="35"/>
      <c r="G124" s="34" t="s">
        <v>5201</v>
      </c>
      <c r="H124" s="581">
        <v>1</v>
      </c>
      <c r="I124" s="34" t="s">
        <v>5202</v>
      </c>
      <c r="J124" s="119">
        <f>ROUND(F124*H124,0)</f>
        <v>0</v>
      </c>
      <c r="K124" s="88" t="s">
        <v>5516</v>
      </c>
      <c r="L124" s="3" t="s">
        <v>5201</v>
      </c>
    </row>
    <row r="125" spans="1:12" ht="7.5" customHeight="1" thickTop="1" x14ac:dyDescent="0.2">
      <c r="A125" s="78"/>
      <c r="B125" s="76"/>
      <c r="C125" s="76"/>
      <c r="D125" s="76"/>
      <c r="E125" s="76"/>
      <c r="F125" s="89"/>
      <c r="G125" s="76"/>
      <c r="H125" s="95"/>
      <c r="I125" s="76"/>
      <c r="J125" s="107" t="s">
        <v>5382</v>
      </c>
      <c r="K125" s="76"/>
    </row>
    <row r="126" spans="1:12" ht="3.75" customHeight="1" x14ac:dyDescent="0.2">
      <c r="A126" s="78"/>
      <c r="B126" s="76"/>
      <c r="C126" s="76"/>
      <c r="D126" s="76"/>
      <c r="E126" s="76"/>
      <c r="F126" s="89"/>
      <c r="G126" s="76"/>
      <c r="H126" s="95"/>
      <c r="I126" s="76"/>
      <c r="J126" s="105"/>
      <c r="K126" s="76"/>
    </row>
    <row r="127" spans="1:12" ht="18.75" customHeight="1" x14ac:dyDescent="0.2">
      <c r="A127" s="77" t="s">
        <v>5517</v>
      </c>
      <c r="B127" s="71" t="s">
        <v>5518</v>
      </c>
      <c r="C127" s="76"/>
      <c r="D127" s="76"/>
      <c r="E127" s="76"/>
      <c r="F127" s="89"/>
      <c r="G127" s="76"/>
      <c r="H127" s="95"/>
      <c r="I127" s="76"/>
      <c r="J127" s="105"/>
      <c r="K127" s="76"/>
    </row>
    <row r="128" spans="1:12" ht="5.25" customHeight="1" x14ac:dyDescent="0.2">
      <c r="A128" s="78"/>
      <c r="B128" s="76"/>
      <c r="C128" s="76"/>
      <c r="D128" s="76"/>
      <c r="E128" s="76"/>
      <c r="F128" s="89"/>
      <c r="G128" s="76"/>
      <c r="H128" s="95"/>
      <c r="I128" s="76"/>
      <c r="J128" s="105"/>
      <c r="K128" s="76"/>
    </row>
    <row r="129" spans="1:12" ht="15" customHeight="1" x14ac:dyDescent="0.2">
      <c r="A129" s="78"/>
      <c r="B129" s="1040" t="s">
        <v>7396</v>
      </c>
      <c r="C129" s="1040"/>
      <c r="D129" s="1040"/>
      <c r="E129" s="1040"/>
      <c r="F129" s="89"/>
      <c r="G129" s="76"/>
      <c r="H129" s="95"/>
      <c r="I129" s="76"/>
      <c r="J129" s="105"/>
      <c r="K129" s="76"/>
    </row>
    <row r="130" spans="1:12" s="3" customFormat="1" ht="15" customHeight="1" thickBot="1" x14ac:dyDescent="0.25">
      <c r="A130" s="77"/>
      <c r="B130" s="1040"/>
      <c r="C130" s="1040"/>
      <c r="D130" s="1040"/>
      <c r="E130" s="1040"/>
      <c r="F130" s="840"/>
      <c r="G130" s="71"/>
      <c r="H130" s="97" t="s">
        <v>5328</v>
      </c>
      <c r="I130" s="71"/>
      <c r="J130" s="106"/>
      <c r="K130" s="71"/>
    </row>
    <row r="131" spans="1:12" s="3" customFormat="1" ht="18.75" customHeight="1" thickTop="1" thickBot="1" x14ac:dyDescent="0.25">
      <c r="A131" s="77"/>
      <c r="B131" s="1040"/>
      <c r="C131" s="1040"/>
      <c r="D131" s="1040"/>
      <c r="E131" s="1040"/>
      <c r="F131" s="35"/>
      <c r="G131" s="34" t="s">
        <v>5201</v>
      </c>
      <c r="H131" s="581">
        <v>1</v>
      </c>
      <c r="I131" s="34" t="s">
        <v>5202</v>
      </c>
      <c r="J131" s="119">
        <f>ROUND(F131*H131,0)</f>
        <v>0</v>
      </c>
      <c r="K131" s="66" t="s">
        <v>5291</v>
      </c>
      <c r="L131" s="3" t="s">
        <v>5201</v>
      </c>
    </row>
    <row r="132" spans="1:12" ht="7.5" customHeight="1" thickTop="1" x14ac:dyDescent="0.2">
      <c r="A132" s="78"/>
      <c r="B132" s="76"/>
      <c r="C132" s="76"/>
      <c r="D132" s="76"/>
      <c r="E132" s="76"/>
      <c r="F132" s="89"/>
      <c r="G132" s="76"/>
      <c r="H132" s="95"/>
      <c r="I132" s="76"/>
      <c r="J132" s="107" t="s">
        <v>5382</v>
      </c>
      <c r="K132" s="76"/>
    </row>
    <row r="133" spans="1:12" ht="3.75" customHeight="1" x14ac:dyDescent="0.2">
      <c r="A133" s="78"/>
      <c r="B133" s="76"/>
      <c r="C133" s="76"/>
      <c r="D133" s="76"/>
      <c r="E133" s="76"/>
      <c r="F133" s="89"/>
      <c r="G133" s="76"/>
      <c r="H133" s="95"/>
      <c r="I133" s="76"/>
      <c r="J133" s="105"/>
      <c r="K133" s="76"/>
    </row>
    <row r="134" spans="1:12" ht="18.75" customHeight="1" x14ac:dyDescent="0.2">
      <c r="A134" s="77" t="s">
        <v>39</v>
      </c>
      <c r="B134" s="71" t="s">
        <v>5512</v>
      </c>
      <c r="C134" s="76"/>
      <c r="D134" s="76"/>
      <c r="E134" s="76"/>
      <c r="F134" s="89"/>
      <c r="G134" s="76"/>
      <c r="H134" s="95"/>
      <c r="I134" s="76"/>
      <c r="J134" s="105"/>
      <c r="K134" s="76"/>
    </row>
    <row r="135" spans="1:12" ht="5.25" customHeight="1" x14ac:dyDescent="0.2">
      <c r="A135" s="78"/>
      <c r="B135" s="76"/>
      <c r="C135" s="76"/>
      <c r="D135" s="76"/>
      <c r="E135" s="76"/>
      <c r="F135" s="89"/>
      <c r="G135" s="76"/>
      <c r="H135" s="95"/>
      <c r="I135" s="76"/>
      <c r="J135" s="105"/>
      <c r="K135" s="76"/>
    </row>
    <row r="136" spans="1:12" ht="18.75" customHeight="1" x14ac:dyDescent="0.2">
      <c r="A136" s="78"/>
      <c r="B136" s="991" t="s">
        <v>5401</v>
      </c>
      <c r="C136" s="992"/>
      <c r="D136" s="991" t="s">
        <v>5194</v>
      </c>
      <c r="E136" s="992"/>
      <c r="F136" s="127" t="s">
        <v>5195</v>
      </c>
      <c r="G136" s="213"/>
      <c r="H136" s="132" t="s">
        <v>5196</v>
      </c>
      <c r="I136" s="213"/>
      <c r="J136" s="133" t="s">
        <v>17</v>
      </c>
      <c r="K136" s="66"/>
    </row>
    <row r="137" spans="1:12" ht="15" customHeight="1" x14ac:dyDescent="0.2">
      <c r="A137" s="78"/>
      <c r="B137" s="294"/>
      <c r="C137" s="289"/>
      <c r="D137" s="229"/>
      <c r="E137" s="286"/>
      <c r="F137" s="168"/>
      <c r="G137" s="143"/>
      <c r="H137" s="285"/>
      <c r="I137" s="143"/>
      <c r="J137" s="108" t="s">
        <v>5197</v>
      </c>
      <c r="K137" s="66"/>
    </row>
    <row r="138" spans="1:12" s="3" customFormat="1" ht="15" customHeight="1" x14ac:dyDescent="0.2">
      <c r="A138" s="71"/>
      <c r="B138" s="139">
        <v>1</v>
      </c>
      <c r="C138" s="63" t="s">
        <v>5390</v>
      </c>
      <c r="D138" s="1010"/>
      <c r="E138" s="1011"/>
      <c r="F138" s="150">
        <f>+基礎データ貼付用シート!E313+基礎データ貼付用シート!E314+基礎データ貼付用シート!E315+基礎データ貼付用シート!E316+基礎データ貼付用シート!E317+基礎データ貼付用シート!E318+基礎データ貼付用シート!E319+基礎データ貼付用シート!E320+基礎データ貼付用シート!E321</f>
        <v>0</v>
      </c>
      <c r="G138" s="147" t="s">
        <v>5201</v>
      </c>
      <c r="H138" s="146">
        <v>0.126</v>
      </c>
      <c r="I138" s="147" t="s">
        <v>5202</v>
      </c>
      <c r="J138" s="578">
        <f t="shared" ref="J138:J172" si="9">ROUND(F138*H138,0)</f>
        <v>0</v>
      </c>
      <c r="K138" s="66" t="s">
        <v>5203</v>
      </c>
    </row>
    <row r="139" spans="1:12" s="3" customFormat="1" ht="15" customHeight="1" x14ac:dyDescent="0.2">
      <c r="A139" s="71"/>
      <c r="B139" s="139">
        <v>2</v>
      </c>
      <c r="C139" s="63" t="s">
        <v>5371</v>
      </c>
      <c r="D139" s="1010"/>
      <c r="E139" s="1011"/>
      <c r="F139" s="150">
        <f>+基礎データ貼付用シート!E327+基礎データ貼付用シート!E328+基礎データ貼付用シート!E329+基礎データ貼付用シート!E330+基礎データ貼付用シート!E331+基礎データ貼付用シート!E332+基礎データ貼付用シート!E333+基礎データ貼付用シート!E334+基礎データ貼付用シート!E335</f>
        <v>0</v>
      </c>
      <c r="G139" s="147" t="s">
        <v>5201</v>
      </c>
      <c r="H139" s="146">
        <v>0.155</v>
      </c>
      <c r="I139" s="147" t="s">
        <v>5202</v>
      </c>
      <c r="J139" s="578">
        <f t="shared" si="9"/>
        <v>0</v>
      </c>
      <c r="K139" s="66" t="s">
        <v>5206</v>
      </c>
    </row>
    <row r="140" spans="1:12" s="3" customFormat="1" ht="15" customHeight="1" x14ac:dyDescent="0.2">
      <c r="A140" s="71"/>
      <c r="B140" s="139">
        <v>3</v>
      </c>
      <c r="C140" s="63" t="s">
        <v>5372</v>
      </c>
      <c r="D140" s="1010"/>
      <c r="E140" s="1011"/>
      <c r="F140" s="150">
        <f>+基礎データ貼付用シート!E341+基礎データ貼付用シート!E342+基礎データ貼付用シート!E343+基礎データ貼付用シート!E344+基礎データ貼付用シート!E345+基礎データ貼付用シート!E346+基礎データ貼付用シート!E347+基礎データ貼付用シート!E348+基礎データ貼付用シート!E349</f>
        <v>0</v>
      </c>
      <c r="G140" s="147" t="s">
        <v>5201</v>
      </c>
      <c r="H140" s="146">
        <v>0.14599999999999999</v>
      </c>
      <c r="I140" s="147" t="s">
        <v>5202</v>
      </c>
      <c r="J140" s="578">
        <f t="shared" si="9"/>
        <v>0</v>
      </c>
      <c r="K140" s="66" t="s">
        <v>5208</v>
      </c>
    </row>
    <row r="141" spans="1:12" s="3" customFormat="1" ht="15" customHeight="1" x14ac:dyDescent="0.2">
      <c r="A141" s="71"/>
      <c r="B141" s="139">
        <v>4</v>
      </c>
      <c r="C141" s="63" t="s">
        <v>5373</v>
      </c>
      <c r="D141" s="1010"/>
      <c r="E141" s="1011"/>
      <c r="F141" s="150">
        <f>+基礎データ貼付用シート!E355+基礎データ貼付用シート!E356+基礎データ貼付用シート!E357+基礎データ貼付用シート!E358+基礎データ貼付用シート!E359+基礎データ貼付用シート!E360+基礎データ貼付用シート!E361+基礎データ貼付用シート!E362+基礎データ貼付用シート!E363</f>
        <v>0</v>
      </c>
      <c r="G141" s="147" t="s">
        <v>5201</v>
      </c>
      <c r="H141" s="146">
        <v>0.17599999999999999</v>
      </c>
      <c r="I141" s="147" t="s">
        <v>5202</v>
      </c>
      <c r="J141" s="578">
        <f t="shared" si="9"/>
        <v>0</v>
      </c>
      <c r="K141" s="66" t="s">
        <v>5209</v>
      </c>
    </row>
    <row r="142" spans="1:12" s="3" customFormat="1" ht="15" customHeight="1" x14ac:dyDescent="0.2">
      <c r="A142" s="71"/>
      <c r="B142" s="139">
        <v>5</v>
      </c>
      <c r="C142" s="63" t="s">
        <v>5263</v>
      </c>
      <c r="D142" s="64"/>
      <c r="E142" s="65" t="s">
        <v>5471</v>
      </c>
      <c r="F142" s="150">
        <f>+基礎データ貼付用シート!E368+基礎データ貼付用シート!E369+基礎データ貼付用シート!E370+基礎データ貼付用シート!E371+基礎データ貼付用シート!E372+基礎データ貼付用シート!E373+基礎データ貼付用シート!E374+基礎データ貼付用シート!E375+基礎データ貼付用シート!E376</f>
        <v>0</v>
      </c>
      <c r="G142" s="147" t="s">
        <v>5201</v>
      </c>
      <c r="H142" s="146">
        <v>0.16</v>
      </c>
      <c r="I142" s="147" t="s">
        <v>5202</v>
      </c>
      <c r="J142" s="578">
        <f t="shared" si="9"/>
        <v>0</v>
      </c>
      <c r="K142" s="66" t="s">
        <v>5211</v>
      </c>
    </row>
    <row r="143" spans="1:12" s="3" customFormat="1" ht="15" customHeight="1" x14ac:dyDescent="0.2">
      <c r="A143" s="71"/>
      <c r="B143" s="139">
        <v>6</v>
      </c>
      <c r="C143" s="63" t="s">
        <v>5265</v>
      </c>
      <c r="D143" s="64" t="s">
        <v>5199</v>
      </c>
      <c r="E143" s="65" t="s">
        <v>5200</v>
      </c>
      <c r="F143" s="150">
        <f>IF(総括表!$B$4=総括表!$Q$4,基礎データ貼付用シート!E384+基礎データ貼付用シート!E385+基礎データ貼付用シート!E386+基礎データ貼付用シート!E387+基礎データ貼付用シート!E388+基礎データ貼付用シート!E389+基礎データ貼付用シート!E390+基礎データ貼付用シート!E391+基礎データ貼付用シート!E392)</f>
        <v>0</v>
      </c>
      <c r="G143" s="147" t="s">
        <v>5201</v>
      </c>
      <c r="H143" s="146">
        <v>0.21</v>
      </c>
      <c r="I143" s="147" t="s">
        <v>5202</v>
      </c>
      <c r="J143" s="578">
        <f t="shared" si="9"/>
        <v>0</v>
      </c>
      <c r="K143" s="66" t="s">
        <v>5212</v>
      </c>
    </row>
    <row r="144" spans="1:12" s="3" customFormat="1" ht="15" customHeight="1" x14ac:dyDescent="0.2">
      <c r="A144" s="71"/>
      <c r="B144" s="67"/>
      <c r="C144" s="742" t="s">
        <v>5471</v>
      </c>
      <c r="D144" s="64" t="s">
        <v>5204</v>
      </c>
      <c r="E144" s="65" t="s">
        <v>5205</v>
      </c>
      <c r="F144" s="150" t="b">
        <f>IF(総括表!$B$4=総括表!$Q$5,基礎データ貼付用シート!E384+基礎データ貼付用シート!E385+基礎データ貼付用シート!E386+基礎データ貼付用シート!E387+基礎データ貼付用シート!E388+基礎データ貼付用シート!E389+基礎データ貼付用シート!E390+基礎データ貼付用シート!E391+基礎データ貼付用シート!E392)</f>
        <v>0</v>
      </c>
      <c r="G144" s="147" t="s">
        <v>5201</v>
      </c>
      <c r="H144" s="115">
        <v>0.161</v>
      </c>
      <c r="I144" s="70" t="s">
        <v>5202</v>
      </c>
      <c r="J144" s="120">
        <f t="shared" si="9"/>
        <v>0</v>
      </c>
      <c r="K144" s="66" t="s">
        <v>5214</v>
      </c>
    </row>
    <row r="145" spans="1:11" s="3" customFormat="1" ht="15" customHeight="1" x14ac:dyDescent="0.2">
      <c r="A145" s="71"/>
      <c r="B145" s="139">
        <v>7</v>
      </c>
      <c r="C145" s="63" t="s">
        <v>5198</v>
      </c>
      <c r="D145" s="64" t="s">
        <v>5199</v>
      </c>
      <c r="E145" s="65" t="s">
        <v>5200</v>
      </c>
      <c r="F145" s="223">
        <f>IF(総括表!$B$4=総括表!$Q$4,基礎データ貼付用シート!E400+基礎データ貼付用シート!E402+基礎データ貼付用シート!E403+基礎データ貼付用シート!E404+基礎データ貼付用シート!E405+基礎データ貼付用シート!E406+基礎データ貼付用シート!E407+基礎データ貼付用シート!E408+基礎データ貼付用シート!E409+基礎データ貼付用シート!E410)</f>
        <v>0</v>
      </c>
      <c r="G145" s="147" t="s">
        <v>5201</v>
      </c>
      <c r="H145" s="146">
        <v>0.22</v>
      </c>
      <c r="I145" s="147" t="s">
        <v>5202</v>
      </c>
      <c r="J145" s="578">
        <f t="shared" si="9"/>
        <v>0</v>
      </c>
      <c r="K145" s="66" t="s">
        <v>5215</v>
      </c>
    </row>
    <row r="146" spans="1:11" s="3" customFormat="1" ht="15" customHeight="1" x14ac:dyDescent="0.2">
      <c r="A146" s="71"/>
      <c r="B146" s="67"/>
      <c r="C146" s="742"/>
      <c r="D146" s="64" t="s">
        <v>5204</v>
      </c>
      <c r="E146" s="65" t="s">
        <v>5205</v>
      </c>
      <c r="F146" s="223" t="b">
        <f>IF(総括表!$B$4=総括表!$Q$5,基礎データ貼付用シート!E400+基礎データ貼付用シート!E402+基礎データ貼付用シート!E403+基礎データ貼付用シート!E404+基礎データ貼付用シート!E405+基礎データ貼付用シート!E406+基礎データ貼付用シート!E407+基礎データ貼付用シート!E408+基礎データ貼付用シート!E409+基礎データ貼付用シート!E410)</f>
        <v>0</v>
      </c>
      <c r="G146" s="147" t="s">
        <v>5201</v>
      </c>
      <c r="H146" s="115">
        <v>0.16300000000000001</v>
      </c>
      <c r="I146" s="70" t="s">
        <v>5202</v>
      </c>
      <c r="J146" s="120">
        <f t="shared" si="9"/>
        <v>0</v>
      </c>
      <c r="K146" s="66" t="s">
        <v>5217</v>
      </c>
    </row>
    <row r="147" spans="1:11" s="3" customFormat="1" ht="15" customHeight="1" x14ac:dyDescent="0.2">
      <c r="A147" s="71"/>
      <c r="B147" s="139">
        <v>8</v>
      </c>
      <c r="C147" s="63" t="s">
        <v>5207</v>
      </c>
      <c r="D147" s="64" t="s">
        <v>5199</v>
      </c>
      <c r="E147" s="65" t="s">
        <v>5200</v>
      </c>
      <c r="F147" s="223">
        <f>IF(総括表!$B$4=総括表!$Q$4,基礎データ貼付用シート!E417+基礎データ貼付用シート!E419+基礎データ貼付用シート!E420+基礎データ貼付用シート!E421+基礎データ貼付用シート!E422+基礎データ貼付用シート!E423+基礎データ貼付用シート!E424+基礎データ貼付用シート!E425+基礎データ貼付用シート!E426+基礎データ貼付用シート!E427)</f>
        <v>0</v>
      </c>
      <c r="G147" s="147" t="s">
        <v>5201</v>
      </c>
      <c r="H147" s="146">
        <v>0.23699999999999999</v>
      </c>
      <c r="I147" s="147" t="s">
        <v>5202</v>
      </c>
      <c r="J147" s="578">
        <f t="shared" si="9"/>
        <v>0</v>
      </c>
      <c r="K147" s="66" t="s">
        <v>5218</v>
      </c>
    </row>
    <row r="148" spans="1:11" s="3" customFormat="1" ht="15" customHeight="1" x14ac:dyDescent="0.2">
      <c r="A148" s="71"/>
      <c r="B148" s="67"/>
      <c r="C148" s="742"/>
      <c r="D148" s="64" t="s">
        <v>5204</v>
      </c>
      <c r="E148" s="65" t="s">
        <v>5205</v>
      </c>
      <c r="F148" s="223" t="b">
        <f>IF(総括表!$B$4=総括表!$Q$5,基礎データ貼付用シート!E417+基礎データ貼付用シート!E419+基礎データ貼付用シート!E420+基礎データ貼付用シート!E421+基礎データ貼付用シート!E422+基礎データ貼付用シート!E423+基礎データ貼付用シート!E424+基礎データ貼付用シート!E425+基礎データ貼付用シート!E426+基礎データ貼付用シート!E427)</f>
        <v>0</v>
      </c>
      <c r="G148" s="147" t="s">
        <v>5201</v>
      </c>
      <c r="H148" s="115">
        <v>0.16800000000000001</v>
      </c>
      <c r="I148" s="70" t="s">
        <v>5202</v>
      </c>
      <c r="J148" s="120">
        <f t="shared" si="9"/>
        <v>0</v>
      </c>
      <c r="K148" s="66" t="s">
        <v>5220</v>
      </c>
    </row>
    <row r="149" spans="1:11" s="3" customFormat="1" ht="15" customHeight="1" x14ac:dyDescent="0.2">
      <c r="A149" s="71"/>
      <c r="B149" s="139">
        <v>9</v>
      </c>
      <c r="C149" s="63" t="s">
        <v>5210</v>
      </c>
      <c r="D149" s="64" t="s">
        <v>5199</v>
      </c>
      <c r="E149" s="65" t="s">
        <v>5200</v>
      </c>
      <c r="F149" s="223">
        <f>IF(総括表!$B$4=総括表!$Q$4,基礎データ貼付用シート!E434+基礎データ貼付用シート!E436+基礎データ貼付用シート!E437+基礎データ貼付用シート!E438+基礎データ貼付用シート!E439+基礎データ貼付用シート!E440+基礎データ貼付用シート!E441+基礎データ貼付用シート!E442+基礎データ貼付用シート!E443+基礎データ貼付用シート!E444)</f>
        <v>0</v>
      </c>
      <c r="G149" s="147" t="s">
        <v>5201</v>
      </c>
      <c r="H149" s="146">
        <v>0.245</v>
      </c>
      <c r="I149" s="147" t="s">
        <v>5202</v>
      </c>
      <c r="J149" s="578">
        <f t="shared" si="9"/>
        <v>0</v>
      </c>
      <c r="K149" s="66" t="s">
        <v>5221</v>
      </c>
    </row>
    <row r="150" spans="1:11" s="3" customFormat="1" ht="15" customHeight="1" x14ac:dyDescent="0.2">
      <c r="A150" s="71"/>
      <c r="B150" s="67"/>
      <c r="C150" s="742"/>
      <c r="D150" s="64" t="s">
        <v>5204</v>
      </c>
      <c r="E150" s="65" t="s">
        <v>5205</v>
      </c>
      <c r="F150" s="223" t="b">
        <f>IF(総括表!$B$4=総括表!$Q$5,基礎データ貼付用シート!E434+基礎データ貼付用シート!E436+基礎データ貼付用シート!E437+基礎データ貼付用シート!E438+基礎データ貼付用シート!E439+基礎データ貼付用シート!E440+基礎データ貼付用シート!E441+基礎データ貼付用シート!E442+基礎データ貼付用シート!E443+基礎データ貼付用シート!E444)</f>
        <v>0</v>
      </c>
      <c r="G150" s="147" t="s">
        <v>5201</v>
      </c>
      <c r="H150" s="115">
        <v>0.21199999999999999</v>
      </c>
      <c r="I150" s="70" t="s">
        <v>5202</v>
      </c>
      <c r="J150" s="120">
        <f t="shared" si="9"/>
        <v>0</v>
      </c>
      <c r="K150" s="66" t="s">
        <v>5223</v>
      </c>
    </row>
    <row r="151" spans="1:11" s="3" customFormat="1" ht="15" customHeight="1" x14ac:dyDescent="0.2">
      <c r="A151" s="71"/>
      <c r="B151" s="739">
        <v>10</v>
      </c>
      <c r="C151" s="63" t="s">
        <v>5213</v>
      </c>
      <c r="D151" s="64" t="s">
        <v>5199</v>
      </c>
      <c r="E151" s="65" t="s">
        <v>5200</v>
      </c>
      <c r="F151" s="223">
        <f>IF(総括表!$B$4=総括表!$Q$4,基礎データ貼付用シート!E451+基礎データ貼付用シート!E453+基礎データ貼付用シート!E454+基礎データ貼付用シート!E455+基礎データ貼付用シート!E456+基礎データ貼付用シート!E457+基礎データ貼付用シート!E458+基礎データ貼付用シート!E459+基礎データ貼付用シート!E460+基礎データ貼付用シート!E461)</f>
        <v>0</v>
      </c>
      <c r="G151" s="147" t="s">
        <v>5201</v>
      </c>
      <c r="H151" s="146">
        <v>0.26900000000000002</v>
      </c>
      <c r="I151" s="147" t="s">
        <v>5202</v>
      </c>
      <c r="J151" s="578">
        <f t="shared" si="9"/>
        <v>0</v>
      </c>
      <c r="K151" s="66" t="s">
        <v>5224</v>
      </c>
    </row>
    <row r="152" spans="1:11" s="3" customFormat="1" ht="15" customHeight="1" x14ac:dyDescent="0.2">
      <c r="A152" s="71"/>
      <c r="B152" s="98"/>
      <c r="C152" s="742"/>
      <c r="D152" s="64" t="s">
        <v>5204</v>
      </c>
      <c r="E152" s="65" t="s">
        <v>5205</v>
      </c>
      <c r="F152" s="223" t="b">
        <f>IF(総括表!$B$4=総括表!$Q$5,基礎データ貼付用シート!E451+基礎データ貼付用シート!E453+基礎データ貼付用シート!E454+基礎データ貼付用シート!E455+基礎データ貼付用シート!E456+基礎データ貼付用シート!E457+基礎データ貼付用シート!E458+基礎データ貼付用シート!E459+基礎データ貼付用シート!E460+基礎データ貼付用シート!E461)</f>
        <v>0</v>
      </c>
      <c r="G152" s="147" t="s">
        <v>5201</v>
      </c>
      <c r="H152" s="115">
        <v>0.24199999999999999</v>
      </c>
      <c r="I152" s="70" t="s">
        <v>5202</v>
      </c>
      <c r="J152" s="120">
        <f t="shared" si="9"/>
        <v>0</v>
      </c>
      <c r="K152" s="66" t="s">
        <v>5226</v>
      </c>
    </row>
    <row r="153" spans="1:11" s="3" customFormat="1" ht="15" customHeight="1" x14ac:dyDescent="0.2">
      <c r="A153" s="71"/>
      <c r="B153" s="739">
        <v>11</v>
      </c>
      <c r="C153" s="63" t="s">
        <v>5216</v>
      </c>
      <c r="D153" s="64" t="s">
        <v>5199</v>
      </c>
      <c r="E153" s="65" t="s">
        <v>5200</v>
      </c>
      <c r="F153" s="223">
        <f>IF(総括表!$B$4=総括表!$Q$4,基礎データ貼付用シート!E468+基礎データ貼付用シート!E470+基礎データ貼付用シート!E471+基礎データ貼付用シート!E472+基礎データ貼付用シート!E473+基礎データ貼付用シート!E474+基礎データ貼付用シート!E475+基礎データ貼付用シート!E476+基礎データ貼付用シート!E477+基礎データ貼付用シート!E478)</f>
        <v>0</v>
      </c>
      <c r="G153" s="147" t="s">
        <v>5201</v>
      </c>
      <c r="H153" s="146">
        <v>0.28499999999999998</v>
      </c>
      <c r="I153" s="147" t="s">
        <v>5202</v>
      </c>
      <c r="J153" s="578">
        <f t="shared" si="9"/>
        <v>0</v>
      </c>
      <c r="K153" s="66" t="s">
        <v>5227</v>
      </c>
    </row>
    <row r="154" spans="1:11" s="3" customFormat="1" ht="15" customHeight="1" x14ac:dyDescent="0.2">
      <c r="A154" s="71"/>
      <c r="B154" s="67"/>
      <c r="C154" s="742"/>
      <c r="D154" s="64" t="s">
        <v>5204</v>
      </c>
      <c r="E154" s="65" t="s">
        <v>5205</v>
      </c>
      <c r="F154" s="223" t="b">
        <f>IF(総括表!$B$4=総括表!$Q$5,基礎データ貼付用シート!E468+基礎データ貼付用シート!E470+基礎データ貼付用シート!E471+基礎データ貼付用シート!E472+基礎データ貼付用シート!E473+基礎データ貼付用シート!E474+基礎データ貼付用シート!E475+基礎データ貼付用シート!E476+基礎データ貼付用シート!E477+基礎データ貼付用シート!E478)</f>
        <v>0</v>
      </c>
      <c r="G154" s="147" t="s">
        <v>5201</v>
      </c>
      <c r="H154" s="115">
        <v>0.25900000000000001</v>
      </c>
      <c r="I154" s="70" t="s">
        <v>5202</v>
      </c>
      <c r="J154" s="120">
        <f t="shared" si="9"/>
        <v>0</v>
      </c>
      <c r="K154" s="66" t="s">
        <v>5229</v>
      </c>
    </row>
    <row r="155" spans="1:11" s="3" customFormat="1" ht="15" customHeight="1" x14ac:dyDescent="0.2">
      <c r="A155" s="71"/>
      <c r="B155" s="739">
        <v>12</v>
      </c>
      <c r="C155" s="63" t="s">
        <v>5219</v>
      </c>
      <c r="D155" s="64" t="s">
        <v>5199</v>
      </c>
      <c r="E155" s="65" t="s">
        <v>5200</v>
      </c>
      <c r="F155" s="223">
        <f>IF(総括表!$B$4=総括表!$Q$4,基礎データ貼付用シート!E485+基礎データ貼付用シート!E487+基礎データ貼付用シート!E488+基礎データ貼付用シート!E489+基礎データ貼付用シート!E490+基礎データ貼付用シート!E491+基礎データ貼付用シート!E492+基礎データ貼付用シート!E493+基礎データ貼付用シート!E494+基礎データ貼付用シート!E495)</f>
        <v>0</v>
      </c>
      <c r="G155" s="147" t="s">
        <v>5201</v>
      </c>
      <c r="H155" s="146">
        <v>0.3</v>
      </c>
      <c r="I155" s="147" t="s">
        <v>5202</v>
      </c>
      <c r="J155" s="578">
        <f t="shared" si="9"/>
        <v>0</v>
      </c>
      <c r="K155" s="66" t="s">
        <v>5230</v>
      </c>
    </row>
    <row r="156" spans="1:11" s="3" customFormat="1" ht="15" customHeight="1" x14ac:dyDescent="0.2">
      <c r="A156" s="71"/>
      <c r="B156" s="67"/>
      <c r="C156" s="742"/>
      <c r="D156" s="64" t="s">
        <v>5204</v>
      </c>
      <c r="E156" s="65" t="s">
        <v>5205</v>
      </c>
      <c r="F156" s="223" t="b">
        <f>IF(総括表!$B$4=総括表!$Q$5,基礎データ貼付用シート!E485+基礎データ貼付用シート!E487+基礎データ貼付用シート!E488+基礎データ貼付用シート!E489+基礎データ貼付用シート!E490+基礎データ貼付用シート!E491+基礎データ貼付用シート!E492+基礎データ貼付用シート!E493+基礎データ貼付用シート!E494+基礎データ貼付用シート!E495)</f>
        <v>0</v>
      </c>
      <c r="G156" s="147" t="s">
        <v>5201</v>
      </c>
      <c r="H156" s="115">
        <v>0.27800000000000002</v>
      </c>
      <c r="I156" s="70" t="s">
        <v>5202</v>
      </c>
      <c r="J156" s="120">
        <f t="shared" si="9"/>
        <v>0</v>
      </c>
      <c r="K156" s="66" t="s">
        <v>5232</v>
      </c>
    </row>
    <row r="157" spans="1:11" s="3" customFormat="1" ht="15" customHeight="1" x14ac:dyDescent="0.2">
      <c r="A157" s="71"/>
      <c r="B157" s="739">
        <v>13</v>
      </c>
      <c r="C157" s="63" t="s">
        <v>5222</v>
      </c>
      <c r="D157" s="64" t="s">
        <v>5199</v>
      </c>
      <c r="E157" s="65" t="s">
        <v>5200</v>
      </c>
      <c r="F157" s="223">
        <f>IF(総括表!$B$4=総括表!$Q$4,基礎データ貼付用シート!E502+基礎データ貼付用シート!E504+基礎データ貼付用シート!E505+基礎データ貼付用シート!E506+基礎データ貼付用シート!E507+基礎データ貼付用シート!E508+基礎データ貼付用シート!E509+基礎データ貼付用シート!E510+基礎データ貼付用シート!E511+基礎データ貼付用シート!E512)</f>
        <v>0</v>
      </c>
      <c r="G157" s="147" t="s">
        <v>5201</v>
      </c>
      <c r="H157" s="146">
        <v>0.314</v>
      </c>
      <c r="I157" s="147" t="s">
        <v>5202</v>
      </c>
      <c r="J157" s="578">
        <f t="shared" si="9"/>
        <v>0</v>
      </c>
      <c r="K157" s="66" t="s">
        <v>5233</v>
      </c>
    </row>
    <row r="158" spans="1:11" s="3" customFormat="1" ht="15" customHeight="1" x14ac:dyDescent="0.2">
      <c r="A158" s="71"/>
      <c r="B158" s="67"/>
      <c r="C158" s="742"/>
      <c r="D158" s="64" t="s">
        <v>5204</v>
      </c>
      <c r="E158" s="65" t="s">
        <v>5205</v>
      </c>
      <c r="F158" s="223" t="b">
        <f>IF(総括表!$B$4=総括表!$Q$5,基礎データ貼付用シート!E502+基礎データ貼付用シート!E504+基礎データ貼付用シート!E505+基礎データ貼付用シート!E506+基礎データ貼付用シート!E507+基礎データ貼付用シート!E508+基礎データ貼付用シート!E509+基礎データ貼付用シート!E510+基礎データ貼付用シート!E511+基礎データ貼付用シート!E512)</f>
        <v>0</v>
      </c>
      <c r="G158" s="147" t="s">
        <v>5201</v>
      </c>
      <c r="H158" s="115">
        <v>0.29099999999999998</v>
      </c>
      <c r="I158" s="70" t="s">
        <v>5202</v>
      </c>
      <c r="J158" s="120">
        <f t="shared" si="9"/>
        <v>0</v>
      </c>
      <c r="K158" s="66" t="s">
        <v>5235</v>
      </c>
    </row>
    <row r="159" spans="1:11" s="3" customFormat="1" ht="15" customHeight="1" x14ac:dyDescent="0.2">
      <c r="A159" s="71"/>
      <c r="B159" s="739">
        <v>14</v>
      </c>
      <c r="C159" s="63" t="s">
        <v>5225</v>
      </c>
      <c r="D159" s="64" t="s">
        <v>5199</v>
      </c>
      <c r="E159" s="65" t="s">
        <v>5200</v>
      </c>
      <c r="F159" s="223">
        <f>IF(総括表!$B$4=総括表!$Q$4,基礎データ貼付用シート!E519+基礎データ貼付用シート!E521+基礎データ貼付用シート!E522+基礎データ貼付用シート!E523+基礎データ貼付用シート!E524+基礎データ貼付用シート!E525+基礎データ貼付用シート!E526+基礎データ貼付用シート!E527+基礎データ貼付用シート!E528+基礎データ貼付用シート!E529)</f>
        <v>0</v>
      </c>
      <c r="G159" s="147" t="s">
        <v>5201</v>
      </c>
      <c r="H159" s="146">
        <v>0.33100000000000002</v>
      </c>
      <c r="I159" s="147" t="s">
        <v>5202</v>
      </c>
      <c r="J159" s="578">
        <f t="shared" si="9"/>
        <v>0</v>
      </c>
      <c r="K159" s="66" t="s">
        <v>5236</v>
      </c>
    </row>
    <row r="160" spans="1:11" s="3" customFormat="1" ht="15" customHeight="1" x14ac:dyDescent="0.2">
      <c r="A160" s="71"/>
      <c r="B160" s="67"/>
      <c r="C160" s="742"/>
      <c r="D160" s="64" t="s">
        <v>5204</v>
      </c>
      <c r="E160" s="65" t="s">
        <v>5205</v>
      </c>
      <c r="F160" s="223" t="b">
        <f>IF(総括表!$B$4=総括表!$Q$5,基礎データ貼付用シート!E519+基礎データ貼付用シート!E521+基礎データ貼付用シート!E522+基礎データ貼付用シート!E523+基礎データ貼付用シート!E524+基礎データ貼付用シート!E525+基礎データ貼付用シート!E526+基礎データ貼付用シート!E527+基礎データ貼付用シート!E528+基礎データ貼付用シート!E529)</f>
        <v>0</v>
      </c>
      <c r="G160" s="147" t="s">
        <v>5201</v>
      </c>
      <c r="H160" s="115">
        <v>0.312</v>
      </c>
      <c r="I160" s="70" t="s">
        <v>5202</v>
      </c>
      <c r="J160" s="120">
        <f t="shared" si="9"/>
        <v>0</v>
      </c>
      <c r="K160" s="66" t="s">
        <v>5238</v>
      </c>
    </row>
    <row r="161" spans="1:11" s="3" customFormat="1" ht="15" customHeight="1" x14ac:dyDescent="0.2">
      <c r="A161" s="71"/>
      <c r="B161" s="739">
        <v>15</v>
      </c>
      <c r="C161" s="63" t="s">
        <v>5228</v>
      </c>
      <c r="D161" s="64" t="s">
        <v>5199</v>
      </c>
      <c r="E161" s="65" t="s">
        <v>5200</v>
      </c>
      <c r="F161" s="223">
        <f>IF(総括表!$B$4=総括表!$Q$4,基礎データ貼付用シート!E536+基礎データ貼付用シート!E538+基礎データ貼付用シート!E539+基礎データ貼付用シート!E540+基礎データ貼付用シート!E541+基礎データ貼付用シート!E542+基礎データ貼付用シート!E543+基礎データ貼付用シート!E544+基礎データ貼付用シート!E545+基礎データ貼付用シート!E546)</f>
        <v>0</v>
      </c>
      <c r="G161" s="147" t="s">
        <v>5201</v>
      </c>
      <c r="H161" s="146">
        <v>0.34599999999999997</v>
      </c>
      <c r="I161" s="147" t="s">
        <v>5202</v>
      </c>
      <c r="J161" s="578">
        <f t="shared" si="9"/>
        <v>0</v>
      </c>
      <c r="K161" s="66" t="s">
        <v>5239</v>
      </c>
    </row>
    <row r="162" spans="1:11" s="3" customFormat="1" ht="15" customHeight="1" x14ac:dyDescent="0.2">
      <c r="A162" s="71"/>
      <c r="B162" s="67"/>
      <c r="C162" s="742"/>
      <c r="D162" s="64" t="s">
        <v>5204</v>
      </c>
      <c r="E162" s="65" t="s">
        <v>5205</v>
      </c>
      <c r="F162" s="223" t="b">
        <f>IF(総括表!$B$4=総括表!$Q$5,基礎データ貼付用シート!E536+基礎データ貼付用シート!E538+基礎データ貼付用シート!E539+基礎データ貼付用シート!E540+基礎データ貼付用シート!E541+基礎データ貼付用シート!E542+基礎データ貼付用シート!E543+基礎データ貼付用シート!E544+基礎データ貼付用シート!E545+基礎データ貼付用シート!E546)</f>
        <v>0</v>
      </c>
      <c r="G162" s="147" t="s">
        <v>5201</v>
      </c>
      <c r="H162" s="115">
        <v>0.32800000000000001</v>
      </c>
      <c r="I162" s="70" t="s">
        <v>5202</v>
      </c>
      <c r="J162" s="120">
        <f t="shared" si="9"/>
        <v>0</v>
      </c>
      <c r="K162" s="66" t="s">
        <v>5241</v>
      </c>
    </row>
    <row r="163" spans="1:11" s="3" customFormat="1" ht="15" customHeight="1" x14ac:dyDescent="0.2">
      <c r="A163" s="71"/>
      <c r="B163" s="739">
        <v>16</v>
      </c>
      <c r="C163" s="63" t="s">
        <v>5231</v>
      </c>
      <c r="D163" s="64" t="s">
        <v>5199</v>
      </c>
      <c r="E163" s="65" t="s">
        <v>5200</v>
      </c>
      <c r="F163" s="223">
        <f>IF(総括表!$B$4=総括表!$Q$4,基礎データ貼付用シート!E553+基礎データ貼付用シート!E555+基礎データ貼付用シート!E556+基礎データ貼付用シート!E557+基礎データ貼付用シート!E558+基礎データ貼付用シート!E559+基礎データ貼付用シート!E560+基礎データ貼付用シート!E561+基礎データ貼付用シート!E562+基礎データ貼付用シート!E563)</f>
        <v>0</v>
      </c>
      <c r="G163" s="147" t="s">
        <v>5201</v>
      </c>
      <c r="H163" s="146">
        <v>0.35899999999999999</v>
      </c>
      <c r="I163" s="147" t="s">
        <v>5202</v>
      </c>
      <c r="J163" s="578">
        <f t="shared" si="9"/>
        <v>0</v>
      </c>
      <c r="K163" s="66" t="s">
        <v>5242</v>
      </c>
    </row>
    <row r="164" spans="1:11" s="3" customFormat="1" ht="15" customHeight="1" x14ac:dyDescent="0.2">
      <c r="A164" s="71"/>
      <c r="B164" s="67"/>
      <c r="C164" s="742"/>
      <c r="D164" s="64" t="s">
        <v>5204</v>
      </c>
      <c r="E164" s="65" t="s">
        <v>5205</v>
      </c>
      <c r="F164" s="223" t="b">
        <f>IF(総括表!$B$4=総括表!$Q$5,基礎データ貼付用シート!E553+基礎データ貼付用シート!E555+基礎データ貼付用シート!E556+基礎データ貼付用シート!E557+基礎データ貼付用シート!E558+基礎データ貼付用シート!E559+基礎データ貼付用シート!E560+基礎データ貼付用シート!E561+基礎データ貼付用シート!E562+基礎データ貼付用シート!E563)</f>
        <v>0</v>
      </c>
      <c r="G164" s="147" t="s">
        <v>5201</v>
      </c>
      <c r="H164" s="115">
        <v>0.34399999999999997</v>
      </c>
      <c r="I164" s="70" t="s">
        <v>5202</v>
      </c>
      <c r="J164" s="120">
        <f t="shared" si="9"/>
        <v>0</v>
      </c>
      <c r="K164" s="66" t="s">
        <v>5244</v>
      </c>
    </row>
    <row r="165" spans="1:11" s="3" customFormat="1" ht="15" customHeight="1" x14ac:dyDescent="0.2">
      <c r="A165" s="71"/>
      <c r="B165" s="739">
        <v>17</v>
      </c>
      <c r="C165" s="63" t="s">
        <v>5234</v>
      </c>
      <c r="D165" s="64" t="s">
        <v>5199</v>
      </c>
      <c r="E165" s="65" t="s">
        <v>5200</v>
      </c>
      <c r="F165" s="223">
        <f>IF(総括表!$B$4=総括表!$Q$4,基礎データ貼付用シート!E583+基礎データ貼付用シート!E585+基礎データ貼付用シート!E586+基礎データ貼付用シート!E587+基礎データ貼付用シート!E588+基礎データ貼付用シート!E589+基礎データ貼付用シート!E590+基礎データ貼付用シート!E591+基礎データ貼付用シート!E592+基礎データ貼付用シート!E593)</f>
        <v>0</v>
      </c>
      <c r="G165" s="147" t="s">
        <v>5201</v>
      </c>
      <c r="H165" s="146">
        <v>0.377</v>
      </c>
      <c r="I165" s="147" t="s">
        <v>5202</v>
      </c>
      <c r="J165" s="578">
        <f t="shared" si="9"/>
        <v>0</v>
      </c>
      <c r="K165" s="66" t="s">
        <v>5245</v>
      </c>
    </row>
    <row r="166" spans="1:11" s="3" customFormat="1" ht="15" customHeight="1" x14ac:dyDescent="0.2">
      <c r="A166" s="71"/>
      <c r="B166" s="67"/>
      <c r="C166" s="742"/>
      <c r="D166" s="64" t="s">
        <v>5204</v>
      </c>
      <c r="E166" s="65" t="s">
        <v>5205</v>
      </c>
      <c r="F166" s="223" t="b">
        <f>IF(総括表!$B$4=総括表!$Q$5,基礎データ貼付用シート!E583+基礎データ貼付用シート!E585+基礎データ貼付用シート!E586+基礎データ貼付用シート!E587+基礎データ貼付用シート!E588+基礎データ貼付用シート!E589+基礎データ貼付用シート!E590+基礎データ貼付用シート!E591+基礎データ貼付用シート!E592+基礎データ貼付用シート!E593)</f>
        <v>0</v>
      </c>
      <c r="G166" s="147" t="s">
        <v>5201</v>
      </c>
      <c r="H166" s="115">
        <v>0.36299999999999999</v>
      </c>
      <c r="I166" s="70" t="s">
        <v>5202</v>
      </c>
      <c r="J166" s="120">
        <f t="shared" si="9"/>
        <v>0</v>
      </c>
      <c r="K166" s="66" t="s">
        <v>5247</v>
      </c>
    </row>
    <row r="167" spans="1:11" s="3" customFormat="1" ht="15" customHeight="1" x14ac:dyDescent="0.2">
      <c r="A167" s="71"/>
      <c r="B167" s="739">
        <v>18</v>
      </c>
      <c r="C167" s="63" t="s">
        <v>5237</v>
      </c>
      <c r="D167" s="64" t="s">
        <v>5199</v>
      </c>
      <c r="E167" s="65" t="s">
        <v>5200</v>
      </c>
      <c r="F167" s="223">
        <f>IF(総括表!$B$4=総括表!$Q$4,基礎データ貼付用シート!E613+基礎データ貼付用シート!E615+基礎データ貼付用シート!E616+基礎データ貼付用シート!E617+基礎データ貼付用シート!E618+基礎データ貼付用シート!E619+基礎データ貼付用シート!E620+基礎データ貼付用シート!E621+基礎データ貼付用シート!E622+基礎データ貼付用シート!E623)</f>
        <v>0</v>
      </c>
      <c r="G167" s="147" t="s">
        <v>5201</v>
      </c>
      <c r="H167" s="146">
        <v>0.39200000000000002</v>
      </c>
      <c r="I167" s="147" t="s">
        <v>5202</v>
      </c>
      <c r="J167" s="578">
        <f t="shared" si="9"/>
        <v>0</v>
      </c>
      <c r="K167" s="66" t="s">
        <v>5248</v>
      </c>
    </row>
    <row r="168" spans="1:11" s="3" customFormat="1" ht="15" customHeight="1" x14ac:dyDescent="0.2">
      <c r="A168" s="71"/>
      <c r="B168" s="67"/>
      <c r="C168" s="742"/>
      <c r="D168" s="64" t="s">
        <v>5204</v>
      </c>
      <c r="E168" s="65" t="s">
        <v>5205</v>
      </c>
      <c r="F168" s="223" t="b">
        <f>IF(総括表!$B$4=総括表!$Q$5,基礎データ貼付用シート!E613+基礎データ貼付用シート!E615+基礎データ貼付用シート!E616+基礎データ貼付用シート!E617+基礎データ貼付用シート!E618+基礎データ貼付用シート!E619+基礎データ貼付用シート!E620+基礎データ貼付用シート!E621+基礎データ貼付用シート!E622+基礎データ貼付用シート!E623)</f>
        <v>0</v>
      </c>
      <c r="G168" s="147" t="s">
        <v>5201</v>
      </c>
      <c r="H168" s="115">
        <v>0.38</v>
      </c>
      <c r="I168" s="70" t="s">
        <v>5202</v>
      </c>
      <c r="J168" s="120">
        <f t="shared" si="9"/>
        <v>0</v>
      </c>
      <c r="K168" s="66" t="s">
        <v>5250</v>
      </c>
    </row>
    <row r="169" spans="1:11" s="3" customFormat="1" ht="15" customHeight="1" x14ac:dyDescent="0.2">
      <c r="A169" s="71"/>
      <c r="B169" s="739">
        <v>19</v>
      </c>
      <c r="C169" s="63" t="s">
        <v>5240</v>
      </c>
      <c r="D169" s="64" t="s">
        <v>5199</v>
      </c>
      <c r="E169" s="65" t="s">
        <v>5200</v>
      </c>
      <c r="F169" s="223">
        <f>IF(総括表!$B$4=総括表!$Q$4,基礎データ貼付用シート!E643+基礎データ貼付用シート!E645+基礎データ貼付用シート!E646+基礎データ貼付用シート!E647+基礎データ貼付用シート!E648+基礎データ貼付用シート!E649+基礎データ貼付用シート!E650+基礎データ貼付用シート!E651+基礎データ貼付用シート!E652+基礎データ貼付用シート!E653)</f>
        <v>0</v>
      </c>
      <c r="G169" s="147" t="s">
        <v>5201</v>
      </c>
      <c r="H169" s="146">
        <v>0.40899999999999997</v>
      </c>
      <c r="I169" s="147" t="s">
        <v>5202</v>
      </c>
      <c r="J169" s="578">
        <f t="shared" si="9"/>
        <v>0</v>
      </c>
      <c r="K169" s="66" t="s">
        <v>5251</v>
      </c>
    </row>
    <row r="170" spans="1:11" s="3" customFormat="1" ht="15" customHeight="1" x14ac:dyDescent="0.2">
      <c r="A170" s="71"/>
      <c r="B170" s="67"/>
      <c r="C170" s="742"/>
      <c r="D170" s="64" t="s">
        <v>5204</v>
      </c>
      <c r="E170" s="65" t="s">
        <v>5205</v>
      </c>
      <c r="F170" s="223" t="b">
        <f>IF(総括表!$B$4=総括表!$Q$5,基礎データ貼付用シート!E643+基礎データ貼付用シート!E645+基礎データ貼付用シート!E646+基礎データ貼付用シート!E647+基礎データ貼付用シート!E648+基礎データ貼付用シート!E649+基礎データ貼付用シート!E650+基礎データ貼付用シート!E651+基礎データ貼付用シート!E652+基礎データ貼付用シート!E653)</f>
        <v>0</v>
      </c>
      <c r="G170" s="147" t="s">
        <v>5201</v>
      </c>
      <c r="H170" s="115">
        <v>0.4</v>
      </c>
      <c r="I170" s="70" t="s">
        <v>5202</v>
      </c>
      <c r="J170" s="120">
        <f t="shared" si="9"/>
        <v>0</v>
      </c>
      <c r="K170" s="66" t="s">
        <v>5253</v>
      </c>
    </row>
    <row r="171" spans="1:11" s="3" customFormat="1" ht="15" customHeight="1" x14ac:dyDescent="0.2">
      <c r="A171" s="71"/>
      <c r="B171" s="739">
        <v>20</v>
      </c>
      <c r="C171" s="63" t="s">
        <v>5351</v>
      </c>
      <c r="D171" s="64" t="s">
        <v>5199</v>
      </c>
      <c r="E171" s="65" t="s">
        <v>5200</v>
      </c>
      <c r="F171" s="223">
        <f>IF(総括表!$B$4=総括表!$Q$4,基礎データ貼付用シート!E673+基礎データ貼付用シート!E675+基礎データ貼付用シート!E676+基礎データ貼付用シート!E677+基礎データ貼付用シート!E678+基礎データ貼付用シート!E679+基礎データ貼付用シート!E680+基礎データ貼付用シート!E681+基礎データ貼付用シート!E682+基礎データ貼付用シート!E683)</f>
        <v>0</v>
      </c>
      <c r="G171" s="147" t="s">
        <v>5201</v>
      </c>
      <c r="H171" s="146">
        <v>0.42599999999999999</v>
      </c>
      <c r="I171" s="147" t="s">
        <v>5202</v>
      </c>
      <c r="J171" s="578">
        <f t="shared" si="9"/>
        <v>0</v>
      </c>
      <c r="K171" s="66" t="s">
        <v>5254</v>
      </c>
    </row>
    <row r="172" spans="1:11" s="3" customFormat="1" ht="15" customHeight="1" x14ac:dyDescent="0.2">
      <c r="A172" s="71"/>
      <c r="B172" s="67"/>
      <c r="C172" s="742"/>
      <c r="D172" s="64" t="s">
        <v>5204</v>
      </c>
      <c r="E172" s="65" t="s">
        <v>5205</v>
      </c>
      <c r="F172" s="223" t="b">
        <f>IF(総括表!$B$4=総括表!$Q$5,基礎データ貼付用シート!E673+基礎データ貼付用シート!E675+基礎データ貼付用シート!E676+基礎データ貼付用シート!E677+基礎データ貼付用シート!E678+基礎データ貼付用シート!E679+基礎データ貼付用シート!E680+基礎データ貼付用シート!E681+基礎データ貼付用シート!E682+基礎データ貼付用シート!E683)</f>
        <v>0</v>
      </c>
      <c r="G172" s="147" t="s">
        <v>5201</v>
      </c>
      <c r="H172" s="115">
        <v>0.42099999999999999</v>
      </c>
      <c r="I172" s="70" t="s">
        <v>5202</v>
      </c>
      <c r="J172" s="120">
        <f t="shared" si="9"/>
        <v>0</v>
      </c>
      <c r="K172" s="66" t="s">
        <v>5356</v>
      </c>
    </row>
    <row r="173" spans="1:11" s="3" customFormat="1" ht="15" customHeight="1" x14ac:dyDescent="0.2">
      <c r="A173" s="71"/>
      <c r="B173" s="739">
        <v>21</v>
      </c>
      <c r="C173" s="63" t="s">
        <v>5307</v>
      </c>
      <c r="D173" s="64" t="s">
        <v>5199</v>
      </c>
      <c r="E173" s="65" t="s">
        <v>5200</v>
      </c>
      <c r="F173" s="223">
        <f>IF(総括表!$B$4=総括表!$Q$4,基礎データ貼付用シート!E703+基礎データ貼付用シート!E705+基礎データ貼付用シート!E706+基礎データ貼付用シート!E707+基礎データ貼付用シート!E708+基礎データ貼付用シート!E709+基礎データ貼付用シート!E710+基礎データ貼付用シート!E711+基礎データ貼付用シート!E712+基礎データ貼付用シート!E713)</f>
        <v>0</v>
      </c>
      <c r="G173" s="147" t="s">
        <v>5201</v>
      </c>
      <c r="H173" s="146">
        <v>0.433</v>
      </c>
      <c r="I173" s="147" t="s">
        <v>5202</v>
      </c>
      <c r="J173" s="578">
        <f t="shared" ref="J173:J178" si="10">ROUND(F173*H173,0)</f>
        <v>0</v>
      </c>
      <c r="K173" s="66" t="s">
        <v>5407</v>
      </c>
    </row>
    <row r="174" spans="1:11" s="3" customFormat="1" ht="15" customHeight="1" x14ac:dyDescent="0.2">
      <c r="A174" s="71"/>
      <c r="B174" s="67"/>
      <c r="C174" s="742"/>
      <c r="D174" s="64" t="s">
        <v>5204</v>
      </c>
      <c r="E174" s="65" t="s">
        <v>5205</v>
      </c>
      <c r="F174" s="223" t="b">
        <f>IF(総括表!$B$4=総括表!$Q$5,基礎データ貼付用シート!E703+基礎データ貼付用シート!E705+基礎データ貼付用シート!E706+基礎データ貼付用シート!E707+基礎データ貼付用シート!E708+基礎データ貼付用シート!E709+基礎データ貼付用シート!E710+基礎データ貼付用シート!E711+基礎データ貼付用シート!E712+基礎データ貼付用シート!E713)</f>
        <v>0</v>
      </c>
      <c r="G174" s="147" t="s">
        <v>5201</v>
      </c>
      <c r="H174" s="115">
        <v>0.42899999999999999</v>
      </c>
      <c r="I174" s="70" t="s">
        <v>5202</v>
      </c>
      <c r="J174" s="120">
        <f t="shared" si="10"/>
        <v>0</v>
      </c>
      <c r="K174" s="66" t="s">
        <v>5375</v>
      </c>
    </row>
    <row r="175" spans="1:11" s="3" customFormat="1" ht="15" customHeight="1" x14ac:dyDescent="0.2">
      <c r="A175" s="71"/>
      <c r="B175" s="739">
        <v>22</v>
      </c>
      <c r="C175" s="63" t="s">
        <v>5308</v>
      </c>
      <c r="D175" s="64" t="s">
        <v>5199</v>
      </c>
      <c r="E175" s="65" t="s">
        <v>5200</v>
      </c>
      <c r="F175" s="223">
        <f>IF(総括表!$B$4=総括表!$Q$4,基礎データ貼付用シート!E735+基礎データ貼付用シート!E737+基礎データ貼付用シート!E738+基礎データ貼付用シート!E739+基礎データ貼付用シート!E740+基礎データ貼付用シート!E741+基礎データ貼付用シート!E742+基礎データ貼付用シート!E743+基礎データ貼付用シート!E744+基礎データ貼付用シート!E745)</f>
        <v>0</v>
      </c>
      <c r="G175" s="147" t="s">
        <v>5201</v>
      </c>
      <c r="H175" s="146">
        <v>0.44</v>
      </c>
      <c r="I175" s="147" t="s">
        <v>5202</v>
      </c>
      <c r="J175" s="578">
        <f t="shared" si="10"/>
        <v>0</v>
      </c>
      <c r="K175" s="66" t="s">
        <v>5377</v>
      </c>
    </row>
    <row r="176" spans="1:11" s="3" customFormat="1" ht="15" customHeight="1" x14ac:dyDescent="0.2">
      <c r="A176" s="71"/>
      <c r="B176" s="67"/>
      <c r="C176" s="742"/>
      <c r="D176" s="64" t="s">
        <v>5204</v>
      </c>
      <c r="E176" s="65" t="s">
        <v>5205</v>
      </c>
      <c r="F176" s="223" t="b">
        <f>IF(総括表!$B$4=総括表!$Q$5,基礎データ貼付用シート!E735+基礎データ貼付用シート!E737+基礎データ貼付用シート!E738+基礎データ貼付用シート!E739+基礎データ貼付用シート!E740+基礎データ貼付用シート!E741+基礎データ貼付用シート!E742+基礎データ貼付用シート!E743+基礎データ貼付用シート!E744+基礎データ貼付用シート!E745)</f>
        <v>0</v>
      </c>
      <c r="G176" s="147" t="s">
        <v>5201</v>
      </c>
      <c r="H176" s="115">
        <v>0.44</v>
      </c>
      <c r="I176" s="70" t="s">
        <v>5202</v>
      </c>
      <c r="J176" s="120">
        <f t="shared" si="10"/>
        <v>0</v>
      </c>
      <c r="K176" s="66" t="s">
        <v>5360</v>
      </c>
    </row>
    <row r="177" spans="1:11" s="3" customFormat="1" ht="15" customHeight="1" x14ac:dyDescent="0.2">
      <c r="A177" s="71"/>
      <c r="B177" s="739">
        <v>23</v>
      </c>
      <c r="C177" s="63" t="s">
        <v>5309</v>
      </c>
      <c r="D177" s="64" t="s">
        <v>5199</v>
      </c>
      <c r="E177" s="65" t="s">
        <v>5200</v>
      </c>
      <c r="F177" s="223">
        <f>IF(総括表!$B$4=総括表!$Q$4,基礎データ貼付用シート!E768+基礎データ貼付用シート!E770+基礎データ貼付用シート!E771+基礎データ貼付用シート!E772+基礎データ貼付用シート!E773+基礎データ貼付用シート!E774+基礎データ貼付用シート!E775+基礎データ貼付用シート!E776+基礎データ貼付用シート!E777+基礎データ貼付用シート!E778)</f>
        <v>0</v>
      </c>
      <c r="G177" s="147" t="s">
        <v>5201</v>
      </c>
      <c r="H177" s="146">
        <v>0.44</v>
      </c>
      <c r="I177" s="147" t="s">
        <v>5202</v>
      </c>
      <c r="J177" s="578">
        <f t="shared" si="10"/>
        <v>0</v>
      </c>
      <c r="K177" s="66" t="s">
        <v>5361</v>
      </c>
    </row>
    <row r="178" spans="1:11" s="3" customFormat="1" ht="15" customHeight="1" x14ac:dyDescent="0.2">
      <c r="A178" s="71"/>
      <c r="B178" s="67"/>
      <c r="C178" s="742"/>
      <c r="D178" s="64" t="s">
        <v>5204</v>
      </c>
      <c r="E178" s="65" t="s">
        <v>5205</v>
      </c>
      <c r="F178" s="223" t="b">
        <f>IF(総括表!$B$4=総括表!$Q$5,基礎データ貼付用シート!E768+基礎データ貼付用シート!E770+基礎データ貼付用シート!E771+基礎データ貼付用シート!E772+基礎データ貼付用シート!E773+基礎データ貼付用シート!E774+基礎データ貼付用シート!E775+基礎データ貼付用シート!E776+基礎データ貼付用シート!E777+基礎データ貼付用シート!E778)</f>
        <v>0</v>
      </c>
      <c r="G178" s="147" t="s">
        <v>5201</v>
      </c>
      <c r="H178" s="115">
        <v>0.44</v>
      </c>
      <c r="I178" s="70" t="s">
        <v>5202</v>
      </c>
      <c r="J178" s="120">
        <f t="shared" si="10"/>
        <v>0</v>
      </c>
      <c r="K178" s="66" t="s">
        <v>5380</v>
      </c>
    </row>
    <row r="179" spans="1:11" s="3" customFormat="1" ht="15" customHeight="1" x14ac:dyDescent="0.2">
      <c r="A179" s="71"/>
      <c r="B179" s="739">
        <v>24</v>
      </c>
      <c r="C179" s="63" t="s">
        <v>5310</v>
      </c>
      <c r="D179" s="64" t="s">
        <v>5199</v>
      </c>
      <c r="E179" s="65" t="s">
        <v>5200</v>
      </c>
      <c r="F179" s="223">
        <f>IF(総括表!$B$4=総括表!$Q$4,基礎データ貼付用シート!E806+基礎データ貼付用シート!E808+基礎データ貼付用シート!E809+基礎データ貼付用シート!E810+基礎データ貼付用シート!E811+基礎データ貼付用シート!E812+基礎データ貼付用シート!E813+基礎データ貼付用シート!E814+基礎データ貼付用シート!E815+基礎データ貼付用シート!E816)</f>
        <v>0</v>
      </c>
      <c r="G179" s="147" t="s">
        <v>5201</v>
      </c>
      <c r="H179" s="146">
        <v>0.44</v>
      </c>
      <c r="I179" s="147" t="s">
        <v>5202</v>
      </c>
      <c r="J179" s="578">
        <f t="shared" ref="J179:J180" si="11">ROUND(F179*H179,0)</f>
        <v>0</v>
      </c>
      <c r="K179" s="66" t="s">
        <v>5381</v>
      </c>
    </row>
    <row r="180" spans="1:11" s="3" customFormat="1" ht="15" customHeight="1" x14ac:dyDescent="0.2">
      <c r="A180" s="71"/>
      <c r="B180" s="67"/>
      <c r="C180" s="742"/>
      <c r="D180" s="64" t="s">
        <v>5204</v>
      </c>
      <c r="E180" s="65" t="s">
        <v>5205</v>
      </c>
      <c r="F180" s="223" t="b">
        <f>IF(総括表!$B$4=総括表!$Q$5,基礎データ貼付用シート!E806+基礎データ貼付用シート!E808+基礎データ貼付用シート!E809+基礎データ貼付用シート!E810+基礎データ貼付用シート!E811+基礎データ貼付用シート!E812+基礎データ貼付用シート!E813+基礎データ貼付用シート!E814+基礎データ貼付用シート!E815+基礎データ貼付用シート!E816)</f>
        <v>0</v>
      </c>
      <c r="G180" s="147" t="s">
        <v>5201</v>
      </c>
      <c r="H180" s="115">
        <v>0.44</v>
      </c>
      <c r="I180" s="70" t="s">
        <v>5202</v>
      </c>
      <c r="J180" s="120">
        <f t="shared" si="11"/>
        <v>0</v>
      </c>
      <c r="K180" s="66" t="s">
        <v>5444</v>
      </c>
    </row>
    <row r="181" spans="1:11" s="3" customFormat="1" ht="15" customHeight="1" x14ac:dyDescent="0.2">
      <c r="A181" s="71"/>
      <c r="B181" s="739">
        <v>25</v>
      </c>
      <c r="C181" s="63" t="s">
        <v>5476</v>
      </c>
      <c r="D181" s="64" t="s">
        <v>5199</v>
      </c>
      <c r="E181" s="65" t="s">
        <v>5200</v>
      </c>
      <c r="F181" s="223">
        <f>IF(総括表!$B$4=総括表!$Q$4,基礎データ貼付用シート!E846+基礎データ貼付用シート!E848+基礎データ貼付用シート!E849+基礎データ貼付用シート!E850+基礎データ貼付用シート!E851+基礎データ貼付用シート!E852+基礎データ貼付用シート!E853+基礎データ貼付用シート!E854+基礎データ貼付用シート!E855+基礎データ貼付用シート!E856)</f>
        <v>0</v>
      </c>
      <c r="G181" s="147" t="s">
        <v>5201</v>
      </c>
      <c r="H181" s="146">
        <v>0.44</v>
      </c>
      <c r="I181" s="147" t="s">
        <v>5202</v>
      </c>
      <c r="J181" s="578">
        <f t="shared" ref="J181:J182" si="12">ROUND(F181*H181,0)</f>
        <v>0</v>
      </c>
      <c r="K181" s="66" t="s">
        <v>5445</v>
      </c>
    </row>
    <row r="182" spans="1:11" s="3" customFormat="1" ht="15" customHeight="1" thickBot="1" x14ac:dyDescent="0.25">
      <c r="A182" s="71"/>
      <c r="B182" s="67"/>
      <c r="C182" s="742"/>
      <c r="D182" s="64" t="s">
        <v>5204</v>
      </c>
      <c r="E182" s="65" t="s">
        <v>5205</v>
      </c>
      <c r="F182" s="223" t="b">
        <f>IF(総括表!$B$4=総括表!$Q$5,基礎データ貼付用シート!E846+基礎データ貼付用シート!E848+基礎データ貼付用シート!E849+基礎データ貼付用シート!E850+基礎データ貼付用シート!E851+基礎データ貼付用シート!E852+基礎データ貼付用シート!E853+基礎データ貼付用シート!E854+基礎データ貼付用シート!E855+基礎データ貼付用シート!E856)</f>
        <v>0</v>
      </c>
      <c r="G182" s="147" t="s">
        <v>5201</v>
      </c>
      <c r="H182" s="115">
        <v>0.44</v>
      </c>
      <c r="I182" s="70" t="s">
        <v>5202</v>
      </c>
      <c r="J182" s="120">
        <f t="shared" si="12"/>
        <v>0</v>
      </c>
      <c r="K182" s="66" t="s">
        <v>5478</v>
      </c>
    </row>
    <row r="183" spans="1:11" s="3" customFormat="1" ht="15" customHeight="1" x14ac:dyDescent="0.2">
      <c r="A183" s="71"/>
      <c r="B183" s="66"/>
      <c r="C183" s="68"/>
      <c r="D183" s="66"/>
      <c r="E183" s="66"/>
      <c r="F183" s="29"/>
      <c r="G183" s="68"/>
      <c r="H183" s="985" t="s">
        <v>5519</v>
      </c>
      <c r="I183" s="986"/>
      <c r="J183" s="660"/>
      <c r="K183" s="66"/>
    </row>
    <row r="184" spans="1:11" s="3" customFormat="1" ht="15" customHeight="1" thickBot="1" x14ac:dyDescent="0.25">
      <c r="A184" s="71"/>
      <c r="B184" s="66"/>
      <c r="C184" s="66"/>
      <c r="D184" s="66"/>
      <c r="E184" s="66"/>
      <c r="F184" s="29"/>
      <c r="G184" s="66"/>
      <c r="H184" s="983" t="s">
        <v>5259</v>
      </c>
      <c r="I184" s="984"/>
      <c r="J184" s="121">
        <f>SUM(J138:J182)</f>
        <v>0</v>
      </c>
      <c r="K184" s="66" t="s">
        <v>5448</v>
      </c>
    </row>
    <row r="185" spans="1:11" ht="9.75" customHeight="1" x14ac:dyDescent="0.2">
      <c r="A185" s="76"/>
      <c r="B185" s="76"/>
      <c r="C185" s="76"/>
      <c r="D185" s="76"/>
      <c r="E185" s="76"/>
      <c r="F185" s="89"/>
      <c r="G185" s="76"/>
      <c r="H185" s="95"/>
      <c r="I185" s="76"/>
      <c r="J185" s="105"/>
      <c r="K185" s="76"/>
    </row>
    <row r="186" spans="1:11" ht="18.75" customHeight="1" x14ac:dyDescent="0.2">
      <c r="A186" s="77"/>
      <c r="B186" s="71" t="s">
        <v>5481</v>
      </c>
      <c r="C186" s="76"/>
      <c r="D186" s="76"/>
      <c r="E186" s="76"/>
      <c r="F186" s="89"/>
      <c r="G186" s="76"/>
      <c r="H186" s="95"/>
      <c r="I186" s="76"/>
      <c r="J186" s="105"/>
      <c r="K186" s="76"/>
    </row>
    <row r="187" spans="1:11" ht="18.75" customHeight="1" x14ac:dyDescent="0.2">
      <c r="A187" s="78"/>
      <c r="B187" s="991" t="s">
        <v>5401</v>
      </c>
      <c r="C187" s="992"/>
      <c r="D187" s="991" t="s">
        <v>5194</v>
      </c>
      <c r="E187" s="992"/>
      <c r="F187" s="127" t="s">
        <v>5195</v>
      </c>
      <c r="G187" s="213"/>
      <c r="H187" s="132" t="s">
        <v>5196</v>
      </c>
      <c r="I187" s="213"/>
      <c r="J187" s="133" t="s">
        <v>17</v>
      </c>
      <c r="K187" s="66"/>
    </row>
    <row r="188" spans="1:11" ht="15" customHeight="1" x14ac:dyDescent="0.2">
      <c r="A188" s="78"/>
      <c r="B188" s="294"/>
      <c r="C188" s="289"/>
      <c r="D188" s="229"/>
      <c r="E188" s="286"/>
      <c r="F188" s="168"/>
      <c r="G188" s="143"/>
      <c r="H188" s="285"/>
      <c r="I188" s="143"/>
      <c r="J188" s="108" t="s">
        <v>5197</v>
      </c>
      <c r="K188" s="66"/>
    </row>
    <row r="189" spans="1:11" s="3" customFormat="1" ht="15" customHeight="1" x14ac:dyDescent="0.2">
      <c r="A189" s="71"/>
      <c r="B189" s="739">
        <v>1</v>
      </c>
      <c r="C189" s="63" t="s">
        <v>5231</v>
      </c>
      <c r="D189" s="64" t="s">
        <v>5199</v>
      </c>
      <c r="E189" s="65" t="s">
        <v>5200</v>
      </c>
      <c r="F189" s="223">
        <f>IF(総括表!$B$4=総括表!$Q$4,基礎データ貼付用シート!E570+基礎データ貼付用シート!E572+基礎データ貼付用シート!E573+基礎データ貼付用シート!E574+基礎データ貼付用シート!E575+基礎データ貼付用シート!E576+基礎データ貼付用シート!E577+基礎データ貼付用シート!E578+基礎データ貼付用シート!E579+基礎データ貼付用シート!E580)</f>
        <v>0</v>
      </c>
      <c r="G189" s="147" t="s">
        <v>5201</v>
      </c>
      <c r="H189" s="146">
        <v>6.3E-2</v>
      </c>
      <c r="I189" s="147" t="s">
        <v>5202</v>
      </c>
      <c r="J189" s="578">
        <f t="shared" ref="J189:J198" si="13">ROUND(F189*H189,0)</f>
        <v>0</v>
      </c>
      <c r="K189" s="66" t="s">
        <v>5482</v>
      </c>
    </row>
    <row r="190" spans="1:11" s="3" customFormat="1" ht="15" customHeight="1" x14ac:dyDescent="0.2">
      <c r="A190" s="71"/>
      <c r="B190" s="67"/>
      <c r="C190" s="742"/>
      <c r="D190" s="64" t="s">
        <v>5204</v>
      </c>
      <c r="E190" s="65" t="s">
        <v>5205</v>
      </c>
      <c r="F190" s="223" t="b">
        <f>IF(総括表!$B$4=総括表!$Q$5,基礎データ貼付用シート!E570+基礎データ貼付用シート!E572+基礎データ貼付用シート!E573+基礎データ貼付用シート!E574+基礎データ貼付用シート!E575+基礎データ貼付用シート!E576+基礎データ貼付用シート!E577+基礎データ貼付用シート!E578+基礎データ貼付用シート!E579+基礎データ貼付用シート!E580)</f>
        <v>0</v>
      </c>
      <c r="G190" s="147" t="s">
        <v>5201</v>
      </c>
      <c r="H190" s="115">
        <v>6.3E-2</v>
      </c>
      <c r="I190" s="70" t="s">
        <v>5202</v>
      </c>
      <c r="J190" s="120">
        <f t="shared" si="13"/>
        <v>0</v>
      </c>
      <c r="K190" s="66" t="s">
        <v>5483</v>
      </c>
    </row>
    <row r="191" spans="1:11" s="3" customFormat="1" ht="15" customHeight="1" x14ac:dyDescent="0.2">
      <c r="A191" s="71"/>
      <c r="B191" s="739">
        <v>2</v>
      </c>
      <c r="C191" s="63" t="s">
        <v>5234</v>
      </c>
      <c r="D191" s="64" t="s">
        <v>5199</v>
      </c>
      <c r="E191" s="65" t="s">
        <v>5200</v>
      </c>
      <c r="F191" s="223">
        <f>IF(総括表!$B$4=総括表!$Q$4,基礎データ貼付用シート!E600+基礎データ貼付用シート!E602+基礎データ貼付用シート!E603+基礎データ貼付用シート!E604+基礎データ貼付用シート!E605+基礎データ貼付用シート!E606+基礎データ貼付用シート!E607+基礎データ貼付用シート!E608+基礎データ貼付用シート!E609+基礎データ貼付用シート!E610)</f>
        <v>0</v>
      </c>
      <c r="G191" s="147" t="s">
        <v>5201</v>
      </c>
      <c r="H191" s="146">
        <v>0.126</v>
      </c>
      <c r="I191" s="147" t="s">
        <v>5202</v>
      </c>
      <c r="J191" s="578">
        <f t="shared" si="13"/>
        <v>0</v>
      </c>
      <c r="K191" s="66" t="s">
        <v>5484</v>
      </c>
    </row>
    <row r="192" spans="1:11" s="3" customFormat="1" ht="15" customHeight="1" x14ac:dyDescent="0.2">
      <c r="A192" s="71"/>
      <c r="B192" s="67"/>
      <c r="C192" s="742"/>
      <c r="D192" s="64" t="s">
        <v>5204</v>
      </c>
      <c r="E192" s="65" t="s">
        <v>5205</v>
      </c>
      <c r="F192" s="223" t="b">
        <f>IF(総括表!$B$4=総括表!$Q$5,基礎データ貼付用シート!E600+基礎データ貼付用シート!E602+基礎データ貼付用シート!E603+基礎データ貼付用シート!E604+基礎データ貼付用シート!E605+基礎データ貼付用シート!E606+基礎データ貼付用シート!E607+基礎データ貼付用シート!E608+基礎データ貼付用シート!E609+基礎データ貼付用シート!E610)</f>
        <v>0</v>
      </c>
      <c r="G192" s="147" t="s">
        <v>5201</v>
      </c>
      <c r="H192" s="115">
        <v>0.126</v>
      </c>
      <c r="I192" s="70" t="s">
        <v>5202</v>
      </c>
      <c r="J192" s="120">
        <f t="shared" si="13"/>
        <v>0</v>
      </c>
      <c r="K192" s="66" t="s">
        <v>5485</v>
      </c>
    </row>
    <row r="193" spans="1:12" s="3" customFormat="1" ht="15" customHeight="1" x14ac:dyDescent="0.2">
      <c r="A193" s="71"/>
      <c r="B193" s="739">
        <v>3</v>
      </c>
      <c r="C193" s="63" t="s">
        <v>5237</v>
      </c>
      <c r="D193" s="64" t="s">
        <v>5199</v>
      </c>
      <c r="E193" s="65" t="s">
        <v>5200</v>
      </c>
      <c r="F193" s="223">
        <f>IF(総括表!$B$4=総括表!$Q$4,基礎データ貼付用シート!E630+基礎データ貼付用シート!E632+基礎データ貼付用シート!E633+基礎データ貼付用シート!E634+基礎データ貼付用シート!E635+基礎データ貼付用シート!E636+基礎データ貼付用シート!E637+基礎データ貼付用シート!E638+基礎データ貼付用シート!E639+基礎データ貼付用シート!E640)</f>
        <v>0</v>
      </c>
      <c r="G193" s="147" t="s">
        <v>5201</v>
      </c>
      <c r="H193" s="146">
        <v>0.189</v>
      </c>
      <c r="I193" s="147" t="s">
        <v>5202</v>
      </c>
      <c r="J193" s="578">
        <f t="shared" si="13"/>
        <v>0</v>
      </c>
      <c r="K193" s="66" t="s">
        <v>5486</v>
      </c>
    </row>
    <row r="194" spans="1:12" s="3" customFormat="1" ht="15" customHeight="1" x14ac:dyDescent="0.2">
      <c r="A194" s="71"/>
      <c r="B194" s="67"/>
      <c r="C194" s="742"/>
      <c r="D194" s="64" t="s">
        <v>5204</v>
      </c>
      <c r="E194" s="65" t="s">
        <v>5205</v>
      </c>
      <c r="F194" s="223" t="b">
        <f>IF(総括表!$B$4=総括表!$Q$5,基礎データ貼付用シート!E630+基礎データ貼付用シート!E632+基礎データ貼付用シート!E633+基礎データ貼付用シート!E634+基礎データ貼付用シート!E635+基礎データ貼付用シート!E636+基礎データ貼付用シート!E637+基礎データ貼付用シート!E638+基礎データ貼付用シート!E639+基礎データ貼付用シート!E640)</f>
        <v>0</v>
      </c>
      <c r="G194" s="147" t="s">
        <v>5201</v>
      </c>
      <c r="H194" s="115">
        <v>0.189</v>
      </c>
      <c r="I194" s="70" t="s">
        <v>5202</v>
      </c>
      <c r="J194" s="120">
        <f t="shared" si="13"/>
        <v>0</v>
      </c>
      <c r="K194" s="66" t="s">
        <v>5487</v>
      </c>
    </row>
    <row r="195" spans="1:12" s="3" customFormat="1" ht="15" customHeight="1" x14ac:dyDescent="0.2">
      <c r="A195" s="71"/>
      <c r="B195" s="739">
        <v>4</v>
      </c>
      <c r="C195" s="63" t="s">
        <v>5240</v>
      </c>
      <c r="D195" s="64" t="s">
        <v>5199</v>
      </c>
      <c r="E195" s="65" t="s">
        <v>5200</v>
      </c>
      <c r="F195" s="223">
        <f>IF(総括表!$B$4=総括表!$Q$4,基礎データ貼付用シート!E660+基礎データ貼付用シート!E662+基礎データ貼付用シート!E663+基礎データ貼付用シート!E664+基礎データ貼付用シート!E665+基礎データ貼付用シート!E666+基礎データ貼付用シート!E667+基礎データ貼付用シート!E668+基礎データ貼付用シート!E669+基礎データ貼付用シート!E670)</f>
        <v>0</v>
      </c>
      <c r="G195" s="147" t="s">
        <v>5201</v>
      </c>
      <c r="H195" s="146">
        <v>0.251</v>
      </c>
      <c r="I195" s="147" t="s">
        <v>5202</v>
      </c>
      <c r="J195" s="578">
        <f t="shared" si="13"/>
        <v>0</v>
      </c>
      <c r="K195" s="66" t="s">
        <v>5488</v>
      </c>
    </row>
    <row r="196" spans="1:12" s="3" customFormat="1" ht="15" customHeight="1" x14ac:dyDescent="0.2">
      <c r="A196" s="71"/>
      <c r="B196" s="67"/>
      <c r="C196" s="742"/>
      <c r="D196" s="64" t="s">
        <v>5204</v>
      </c>
      <c r="E196" s="65" t="s">
        <v>5205</v>
      </c>
      <c r="F196" s="223" t="b">
        <f>IF(総括表!$B$4=総括表!$Q$5,基礎データ貼付用シート!E660+基礎データ貼付用シート!E662+基礎データ貼付用シート!E663+基礎データ貼付用シート!E664+基礎データ貼付用シート!E665+基礎データ貼付用シート!E666+基礎データ貼付用シート!E667+基礎データ貼付用シート!E668+基礎データ貼付用シート!E669+基礎データ貼付用シート!E670)</f>
        <v>0</v>
      </c>
      <c r="G196" s="147" t="s">
        <v>5201</v>
      </c>
      <c r="H196" s="115">
        <v>0.251</v>
      </c>
      <c r="I196" s="70" t="s">
        <v>5202</v>
      </c>
      <c r="J196" s="120">
        <f t="shared" si="13"/>
        <v>0</v>
      </c>
      <c r="K196" s="66" t="s">
        <v>5489</v>
      </c>
    </row>
    <row r="197" spans="1:12" s="3" customFormat="1" ht="15" customHeight="1" x14ac:dyDescent="0.2">
      <c r="A197" s="71"/>
      <c r="B197" s="739">
        <v>5</v>
      </c>
      <c r="C197" s="63" t="s">
        <v>5351</v>
      </c>
      <c r="D197" s="64" t="s">
        <v>5199</v>
      </c>
      <c r="E197" s="65" t="s">
        <v>5200</v>
      </c>
      <c r="F197" s="223">
        <f>IF(総括表!$B$4=総括表!$Q$4,基礎データ貼付用シート!E690+基礎データ貼付用シート!E692+基礎データ貼付用シート!E693+基礎データ貼付用シート!E694+基礎データ貼付用シート!E695+基礎データ貼付用シート!E696+基礎データ貼付用シート!E697+基礎データ貼付用シート!E698+基礎データ貼付用シート!E699+基礎データ貼付用シート!E700)</f>
        <v>0</v>
      </c>
      <c r="G197" s="147" t="s">
        <v>5201</v>
      </c>
      <c r="H197" s="146">
        <v>0.314</v>
      </c>
      <c r="I197" s="147" t="s">
        <v>5202</v>
      </c>
      <c r="J197" s="578">
        <f t="shared" si="13"/>
        <v>0</v>
      </c>
      <c r="K197" s="66" t="s">
        <v>5490</v>
      </c>
      <c r="L197" s="402"/>
    </row>
    <row r="198" spans="1:12" s="3" customFormat="1" ht="15" customHeight="1" x14ac:dyDescent="0.2">
      <c r="A198" s="71"/>
      <c r="B198" s="67"/>
      <c r="C198" s="742"/>
      <c r="D198" s="64" t="s">
        <v>5204</v>
      </c>
      <c r="E198" s="65" t="s">
        <v>5205</v>
      </c>
      <c r="F198" s="223" t="b">
        <f>IF(総括表!$B$4=総括表!$Q$5,基礎データ貼付用シート!E690+基礎データ貼付用シート!E692+基礎データ貼付用シート!E693+基礎データ貼付用シート!E694+基礎データ貼付用シート!E695+基礎データ貼付用シート!E696+基礎データ貼付用シート!E697+基礎データ貼付用シート!E698+基礎データ貼付用シート!E699+基礎データ貼付用シート!E700)</f>
        <v>0</v>
      </c>
      <c r="G198" s="147" t="s">
        <v>5201</v>
      </c>
      <c r="H198" s="115">
        <v>0.314</v>
      </c>
      <c r="I198" s="70" t="s">
        <v>5202</v>
      </c>
      <c r="J198" s="120">
        <f t="shared" si="13"/>
        <v>0</v>
      </c>
      <c r="K198" s="66" t="s">
        <v>5491</v>
      </c>
      <c r="L198" s="402"/>
    </row>
    <row r="199" spans="1:12" s="3" customFormat="1" ht="15" customHeight="1" x14ac:dyDescent="0.2">
      <c r="A199" s="71"/>
      <c r="B199" s="739">
        <v>6</v>
      </c>
      <c r="C199" s="63" t="s">
        <v>5307</v>
      </c>
      <c r="D199" s="64" t="s">
        <v>5199</v>
      </c>
      <c r="E199" s="65" t="s">
        <v>5200</v>
      </c>
      <c r="F199" s="223">
        <f>IF(総括表!$B$4=総括表!$Q$4,基礎データ貼付用シート!E722+基礎データ貼付用シート!E724+基礎データ貼付用シート!E725+基礎データ貼付用シート!E726+基礎データ貼付用シート!E727+基礎データ貼付用シート!E728+基礎データ貼付用シート!E729+基礎データ貼付用シート!E730+基礎データ貼付用シート!E731+基礎データ貼付用シート!E732)</f>
        <v>0</v>
      </c>
      <c r="G199" s="147" t="s">
        <v>5201</v>
      </c>
      <c r="H199" s="146">
        <v>0.377</v>
      </c>
      <c r="I199" s="147" t="s">
        <v>5202</v>
      </c>
      <c r="J199" s="578">
        <f t="shared" ref="J199:J204" si="14">ROUND(F199*H199,0)</f>
        <v>0</v>
      </c>
      <c r="K199" s="66" t="s">
        <v>5492</v>
      </c>
      <c r="L199" s="402"/>
    </row>
    <row r="200" spans="1:12" s="3" customFormat="1" ht="15" customHeight="1" x14ac:dyDescent="0.2">
      <c r="A200" s="71"/>
      <c r="B200" s="67"/>
      <c r="C200" s="742"/>
      <c r="D200" s="64" t="s">
        <v>5204</v>
      </c>
      <c r="E200" s="65" t="s">
        <v>5205</v>
      </c>
      <c r="F200" s="223" t="b">
        <f>IF(総括表!$B$4=総括表!$Q$5,基礎データ貼付用シート!E722+基礎データ貼付用シート!E724+基礎データ貼付用シート!E725+基礎データ貼付用シート!E726+基礎データ貼付用シート!E727+基礎データ貼付用シート!E728+基礎データ貼付用シート!E729+基礎データ貼付用シート!E730+基礎データ貼付用シート!E731+基礎データ貼付用シート!E732)</f>
        <v>0</v>
      </c>
      <c r="G200" s="147" t="s">
        <v>5201</v>
      </c>
      <c r="H200" s="115">
        <v>0.377</v>
      </c>
      <c r="I200" s="70" t="s">
        <v>5202</v>
      </c>
      <c r="J200" s="120">
        <f t="shared" si="14"/>
        <v>0</v>
      </c>
      <c r="K200" s="66" t="s">
        <v>5493</v>
      </c>
      <c r="L200" s="402"/>
    </row>
    <row r="201" spans="1:12" s="3" customFormat="1" ht="15" customHeight="1" x14ac:dyDescent="0.2">
      <c r="A201" s="71"/>
      <c r="B201" s="739">
        <v>7</v>
      </c>
      <c r="C201" s="63" t="s">
        <v>5308</v>
      </c>
      <c r="D201" s="64" t="s">
        <v>5199</v>
      </c>
      <c r="E201" s="65" t="s">
        <v>5200</v>
      </c>
      <c r="F201" s="223">
        <f>IF(総括表!$B$4=総括表!$Q$4,基礎データ貼付用シート!E755+基礎データ貼付用シート!E757+基礎データ貼付用シート!E758+基礎データ貼付用シート!E759+基礎データ貼付用シート!E760+基礎データ貼付用シート!E761+基礎データ貼付用シート!E762+基礎データ貼付用シート!E763+基礎データ貼付用シート!E764+基礎データ貼付用シート!E765)</f>
        <v>0</v>
      </c>
      <c r="G201" s="147" t="s">
        <v>5201</v>
      </c>
      <c r="H201" s="146">
        <v>0.44</v>
      </c>
      <c r="I201" s="147" t="s">
        <v>5202</v>
      </c>
      <c r="J201" s="578">
        <f t="shared" si="14"/>
        <v>0</v>
      </c>
      <c r="K201" s="66" t="s">
        <v>5494</v>
      </c>
      <c r="L201" s="402"/>
    </row>
    <row r="202" spans="1:12" s="3" customFormat="1" ht="15" customHeight="1" x14ac:dyDescent="0.2">
      <c r="A202" s="71"/>
      <c r="B202" s="67"/>
      <c r="C202" s="742"/>
      <c r="D202" s="64" t="s">
        <v>5204</v>
      </c>
      <c r="E202" s="65" t="s">
        <v>5205</v>
      </c>
      <c r="F202" s="223" t="b">
        <f>IF(総括表!$B$4=総括表!$Q$5,基礎データ貼付用シート!E755+基礎データ貼付用シート!E757+基礎データ貼付用シート!E758+基礎データ貼付用シート!E759+基礎データ貼付用シート!E760+基礎データ貼付用シート!E761+基礎データ貼付用シート!E762+基礎データ貼付用シート!E763+基礎データ貼付用シート!E764+基礎データ貼付用シート!E765)</f>
        <v>0</v>
      </c>
      <c r="G202" s="147" t="s">
        <v>5201</v>
      </c>
      <c r="H202" s="115">
        <v>0.44</v>
      </c>
      <c r="I202" s="70" t="s">
        <v>5202</v>
      </c>
      <c r="J202" s="120">
        <f t="shared" si="14"/>
        <v>0</v>
      </c>
      <c r="K202" s="66" t="s">
        <v>5495</v>
      </c>
      <c r="L202" s="402"/>
    </row>
    <row r="203" spans="1:12" s="3" customFormat="1" ht="15" customHeight="1" x14ac:dyDescent="0.2">
      <c r="A203" s="71"/>
      <c r="B203" s="739">
        <v>8</v>
      </c>
      <c r="C203" s="63" t="s">
        <v>5309</v>
      </c>
      <c r="D203" s="64" t="s">
        <v>5199</v>
      </c>
      <c r="E203" s="65" t="s">
        <v>5200</v>
      </c>
      <c r="F203" s="223">
        <f>IF(総括表!$B$4=総括表!$Q$4,基礎データ貼付用シート!E792+基礎データ貼付用シート!E794+基礎データ貼付用シート!E795+基礎データ貼付用シート!E796+基礎データ貼付用シート!E797+基礎データ貼付用シート!E798+基礎データ貼付用シート!E799+基礎データ貼付用シート!E800+基礎データ貼付用シート!E801+基礎データ貼付用シート!E802)</f>
        <v>0</v>
      </c>
      <c r="G203" s="147" t="s">
        <v>5201</v>
      </c>
      <c r="H203" s="146">
        <v>0.44</v>
      </c>
      <c r="I203" s="147" t="s">
        <v>5202</v>
      </c>
      <c r="J203" s="578">
        <f t="shared" si="14"/>
        <v>0</v>
      </c>
      <c r="K203" s="66" t="s">
        <v>5496</v>
      </c>
      <c r="L203" s="402"/>
    </row>
    <row r="204" spans="1:12" s="3" customFormat="1" ht="15" customHeight="1" x14ac:dyDescent="0.2">
      <c r="A204" s="71"/>
      <c r="B204" s="67"/>
      <c r="C204" s="742"/>
      <c r="D204" s="64" t="s">
        <v>5204</v>
      </c>
      <c r="E204" s="65" t="s">
        <v>5205</v>
      </c>
      <c r="F204" s="223" t="b">
        <f>IF(総括表!$B$4=総括表!$Q$5,基礎データ貼付用シート!E792+基礎データ貼付用シート!E794+基礎データ貼付用シート!E795+基礎データ貼付用シート!E796+基礎データ貼付用シート!E797+基礎データ貼付用シート!E798+基礎データ貼付用シート!E799+基礎データ貼付用シート!E800+基礎データ貼付用シート!E801+基礎データ貼付用シート!E802)</f>
        <v>0</v>
      </c>
      <c r="G204" s="147" t="s">
        <v>5201</v>
      </c>
      <c r="H204" s="115">
        <v>0.44</v>
      </c>
      <c r="I204" s="70" t="s">
        <v>5202</v>
      </c>
      <c r="J204" s="120">
        <f t="shared" si="14"/>
        <v>0</v>
      </c>
      <c r="K204" s="66" t="s">
        <v>5497</v>
      </c>
      <c r="L204" s="402"/>
    </row>
    <row r="205" spans="1:12" s="3" customFormat="1" ht="15" customHeight="1" x14ac:dyDescent="0.2">
      <c r="A205" s="71"/>
      <c r="B205" s="739">
        <v>9</v>
      </c>
      <c r="C205" s="63" t="s">
        <v>5310</v>
      </c>
      <c r="D205" s="64" t="s">
        <v>5199</v>
      </c>
      <c r="E205" s="65" t="s">
        <v>5200</v>
      </c>
      <c r="F205" s="223">
        <f>IF(総括表!$B$4=総括表!$Q$4,基礎データ貼付用シート!E830+基礎データ貼付用シート!E832+基礎データ貼付用シート!E833+基礎データ貼付用シート!E834+基礎データ貼付用シート!E835+基礎データ貼付用シート!E836+基礎データ貼付用シート!E837+基礎データ貼付用シート!E838+基礎データ貼付用シート!E839+基礎データ貼付用シート!E840)</f>
        <v>0</v>
      </c>
      <c r="G205" s="147" t="s">
        <v>5201</v>
      </c>
      <c r="H205" s="146">
        <v>0.44</v>
      </c>
      <c r="I205" s="147" t="s">
        <v>5202</v>
      </c>
      <c r="J205" s="578">
        <f t="shared" ref="J205:J206" si="15">ROUND(F205*H205,0)</f>
        <v>0</v>
      </c>
      <c r="K205" s="66" t="s">
        <v>5498</v>
      </c>
      <c r="L205" s="402"/>
    </row>
    <row r="206" spans="1:12" s="3" customFormat="1" ht="15" customHeight="1" x14ac:dyDescent="0.2">
      <c r="A206" s="71"/>
      <c r="B206" s="67"/>
      <c r="C206" s="742"/>
      <c r="D206" s="64" t="s">
        <v>5204</v>
      </c>
      <c r="E206" s="65" t="s">
        <v>5205</v>
      </c>
      <c r="F206" s="223" t="b">
        <f>IF(総括表!$B$4=総括表!$Q$5,基礎データ貼付用シート!E830+基礎データ貼付用シート!E832+基礎データ貼付用シート!E833+基礎データ貼付用シート!E834+基礎データ貼付用シート!E835+基礎データ貼付用シート!E836+基礎データ貼付用シート!E837+基礎データ貼付用シート!E838+基礎データ貼付用シート!E839+基礎データ貼付用シート!E840)</f>
        <v>0</v>
      </c>
      <c r="G206" s="147" t="s">
        <v>5201</v>
      </c>
      <c r="H206" s="115">
        <v>0.44</v>
      </c>
      <c r="I206" s="70" t="s">
        <v>5202</v>
      </c>
      <c r="J206" s="120">
        <f t="shared" si="15"/>
        <v>0</v>
      </c>
      <c r="K206" s="66" t="s">
        <v>5499</v>
      </c>
      <c r="L206" s="402"/>
    </row>
    <row r="207" spans="1:12" s="3" customFormat="1" ht="15" customHeight="1" x14ac:dyDescent="0.2">
      <c r="A207" s="71"/>
      <c r="B207" s="739">
        <v>10</v>
      </c>
      <c r="C207" s="63" t="s">
        <v>5476</v>
      </c>
      <c r="D207" s="64" t="s">
        <v>5199</v>
      </c>
      <c r="E207" s="65" t="s">
        <v>5200</v>
      </c>
      <c r="F207" s="223">
        <f>IF(総括表!$B$4=総括表!$Q$4,基礎データ貼付用シート!E870+基礎データ貼付用シート!E872+基礎データ貼付用シート!E873+基礎データ貼付用シート!E874+基礎データ貼付用シート!E875+基礎データ貼付用シート!E876+基礎データ貼付用シート!E877+基礎データ貼付用シート!E878+基礎データ貼付用シート!E879+基礎データ貼付用シート!E880)</f>
        <v>0</v>
      </c>
      <c r="G207" s="147" t="s">
        <v>5201</v>
      </c>
      <c r="H207" s="146">
        <v>0.44</v>
      </c>
      <c r="I207" s="147" t="s">
        <v>5202</v>
      </c>
      <c r="J207" s="578">
        <f t="shared" ref="J207:J208" si="16">ROUND(F207*H207,0)</f>
        <v>0</v>
      </c>
      <c r="K207" s="66" t="s">
        <v>5500</v>
      </c>
      <c r="L207" s="402"/>
    </row>
    <row r="208" spans="1:12" s="3" customFormat="1" ht="15" customHeight="1" thickBot="1" x14ac:dyDescent="0.25">
      <c r="A208" s="71"/>
      <c r="B208" s="67"/>
      <c r="C208" s="742"/>
      <c r="D208" s="64" t="s">
        <v>5204</v>
      </c>
      <c r="E208" s="65" t="s">
        <v>5205</v>
      </c>
      <c r="F208" s="223" t="b">
        <f>IF(総括表!$B$4=総括表!$Q$5,基礎データ貼付用シート!E870+基礎データ貼付用シート!E872+基礎データ貼付用シート!E873+基礎データ貼付用シート!E874+基礎データ貼付用シート!E875+基礎データ貼付用シート!E876+基礎データ貼付用シート!E877+基礎データ貼付用シート!E878+基礎データ貼付用シート!E879+基礎データ貼付用シート!E880)</f>
        <v>0</v>
      </c>
      <c r="G208" s="147" t="s">
        <v>5201</v>
      </c>
      <c r="H208" s="115">
        <v>0.44</v>
      </c>
      <c r="I208" s="70" t="s">
        <v>5202</v>
      </c>
      <c r="J208" s="120">
        <f t="shared" si="16"/>
        <v>0</v>
      </c>
      <c r="K208" s="66" t="s">
        <v>5501</v>
      </c>
      <c r="L208" s="402"/>
    </row>
    <row r="209" spans="1:12" s="3" customFormat="1" ht="15" customHeight="1" x14ac:dyDescent="0.2">
      <c r="A209" s="71"/>
      <c r="B209" s="66"/>
      <c r="C209" s="68"/>
      <c r="D209" s="66"/>
      <c r="E209" s="66"/>
      <c r="F209" s="29"/>
      <c r="G209" s="68"/>
      <c r="H209" s="985" t="s">
        <v>5520</v>
      </c>
      <c r="I209" s="986"/>
      <c r="J209" s="660"/>
      <c r="K209" s="66"/>
    </row>
    <row r="210" spans="1:12" s="3" customFormat="1" ht="15" customHeight="1" thickBot="1" x14ac:dyDescent="0.25">
      <c r="A210" s="71"/>
      <c r="B210" s="66"/>
      <c r="C210" s="66"/>
      <c r="D210" s="66"/>
      <c r="E210" s="66"/>
      <c r="F210" s="29"/>
      <c r="G210" s="66"/>
      <c r="H210" s="983" t="s">
        <v>5259</v>
      </c>
      <c r="I210" s="984"/>
      <c r="J210" s="121">
        <f>SUM(J189:J208)</f>
        <v>0</v>
      </c>
      <c r="K210" s="66" t="s">
        <v>5502</v>
      </c>
    </row>
    <row r="211" spans="1:12" s="3" customFormat="1" ht="15" customHeight="1" x14ac:dyDescent="0.2">
      <c r="A211" s="71"/>
      <c r="B211" s="66"/>
      <c r="C211" s="66"/>
      <c r="D211" s="66"/>
      <c r="E211" s="66"/>
      <c r="F211" s="29"/>
      <c r="G211" s="66"/>
      <c r="H211" s="68"/>
      <c r="I211" s="68"/>
      <c r="J211" s="109"/>
      <c r="K211" s="66"/>
    </row>
    <row r="212" spans="1:12" s="3" customFormat="1" ht="15" customHeight="1" x14ac:dyDescent="0.2">
      <c r="A212" s="71"/>
      <c r="B212" s="71"/>
      <c r="C212" s="71"/>
      <c r="D212" s="71"/>
      <c r="E212" s="71"/>
      <c r="F212" s="66"/>
      <c r="G212" s="68"/>
      <c r="H212" s="100" t="s">
        <v>5503</v>
      </c>
      <c r="I212" s="68"/>
      <c r="J212" s="148">
        <f>J184+J210</f>
        <v>0</v>
      </c>
      <c r="K212" s="66" t="s">
        <v>5295</v>
      </c>
      <c r="L212" s="3" t="s">
        <v>5201</v>
      </c>
    </row>
    <row r="213" spans="1:12" ht="18.75" customHeight="1" x14ac:dyDescent="0.2">
      <c r="A213" s="77" t="s">
        <v>42</v>
      </c>
      <c r="B213" s="71" t="s">
        <v>5521</v>
      </c>
      <c r="C213" s="76"/>
      <c r="D213" s="76"/>
      <c r="E213" s="76"/>
      <c r="F213" s="89"/>
      <c r="G213" s="76"/>
      <c r="H213" s="95"/>
      <c r="I213" s="76"/>
      <c r="J213" s="105"/>
      <c r="K213" s="76"/>
    </row>
    <row r="214" spans="1:12" ht="11.25" customHeight="1" x14ac:dyDescent="0.2">
      <c r="A214" s="78"/>
      <c r="B214" s="76"/>
      <c r="C214" s="76"/>
      <c r="D214" s="76"/>
      <c r="E214" s="76"/>
      <c r="F214" s="89"/>
      <c r="G214" s="76"/>
      <c r="H214" s="95"/>
      <c r="I214" s="76"/>
      <c r="J214" s="105"/>
      <c r="K214" s="76"/>
    </row>
    <row r="215" spans="1:12" ht="18.75" customHeight="1" x14ac:dyDescent="0.2">
      <c r="A215" s="78"/>
      <c r="B215" s="991" t="s">
        <v>5396</v>
      </c>
      <c r="C215" s="992"/>
      <c r="D215" s="991" t="s">
        <v>5194</v>
      </c>
      <c r="E215" s="992"/>
      <c r="F215" s="127" t="s">
        <v>5397</v>
      </c>
      <c r="G215" s="213"/>
      <c r="H215" s="132" t="s">
        <v>5196</v>
      </c>
      <c r="I215" s="213"/>
      <c r="J215" s="133" t="s">
        <v>17</v>
      </c>
      <c r="K215" s="66"/>
    </row>
    <row r="216" spans="1:12" ht="15" customHeight="1" x14ac:dyDescent="0.2">
      <c r="A216" s="78"/>
      <c r="B216" s="294"/>
      <c r="C216" s="289"/>
      <c r="D216" s="229"/>
      <c r="E216" s="286"/>
      <c r="F216" s="168"/>
      <c r="G216" s="143"/>
      <c r="H216" s="285"/>
      <c r="I216" s="143"/>
      <c r="J216" s="108" t="s">
        <v>5197</v>
      </c>
      <c r="K216" s="66"/>
    </row>
    <row r="217" spans="1:12" s="3" customFormat="1" ht="15" customHeight="1" x14ac:dyDescent="0.2">
      <c r="A217" s="71"/>
      <c r="B217" s="139">
        <v>1</v>
      </c>
      <c r="C217" s="63" t="s">
        <v>5390</v>
      </c>
      <c r="D217" s="1010"/>
      <c r="E217" s="1011"/>
      <c r="F217" s="150">
        <f>+基礎データ貼付用シート!E322</f>
        <v>0</v>
      </c>
      <c r="G217" s="147" t="s">
        <v>5201</v>
      </c>
      <c r="H217" s="146">
        <v>0.13600000000000001</v>
      </c>
      <c r="I217" s="147" t="s">
        <v>5202</v>
      </c>
      <c r="J217" s="578">
        <f>ROUND(F217*H217,0)</f>
        <v>0</v>
      </c>
      <c r="K217" s="66" t="s">
        <v>5203</v>
      </c>
    </row>
    <row r="218" spans="1:12" s="3" customFormat="1" ht="15" customHeight="1" x14ac:dyDescent="0.2">
      <c r="A218" s="71"/>
      <c r="B218" s="139">
        <v>2</v>
      </c>
      <c r="C218" s="63" t="s">
        <v>5371</v>
      </c>
      <c r="D218" s="1010"/>
      <c r="E218" s="1011"/>
      <c r="F218" s="150">
        <f>+基礎データ貼付用シート!E336</f>
        <v>0</v>
      </c>
      <c r="G218" s="147" t="s">
        <v>5201</v>
      </c>
      <c r="H218" s="146">
        <v>0.16600000000000001</v>
      </c>
      <c r="I218" s="147" t="s">
        <v>5202</v>
      </c>
      <c r="J218" s="578">
        <f>ROUND(F218*H218,0)</f>
        <v>0</v>
      </c>
      <c r="K218" s="66" t="s">
        <v>5206</v>
      </c>
    </row>
    <row r="219" spans="1:12" s="3" customFormat="1" ht="15" customHeight="1" thickBot="1" x14ac:dyDescent="0.25">
      <c r="A219" s="71"/>
      <c r="B219" s="237">
        <v>3</v>
      </c>
      <c r="C219" s="65" t="s">
        <v>5372</v>
      </c>
      <c r="D219" s="1010"/>
      <c r="E219" s="1011"/>
      <c r="F219" s="150">
        <f>+基礎データ貼付用シート!E350</f>
        <v>0</v>
      </c>
      <c r="G219" s="147" t="s">
        <v>5201</v>
      </c>
      <c r="H219" s="146">
        <v>0.17299999999999999</v>
      </c>
      <c r="I219" s="147" t="s">
        <v>5202</v>
      </c>
      <c r="J219" s="578">
        <f>ROUND(F219*H219,0)</f>
        <v>0</v>
      </c>
      <c r="K219" s="66" t="s">
        <v>5208</v>
      </c>
    </row>
    <row r="220" spans="1:12" s="3" customFormat="1" ht="15" customHeight="1" x14ac:dyDescent="0.2">
      <c r="A220" s="71"/>
      <c r="B220" s="66"/>
      <c r="C220" s="68"/>
      <c r="D220" s="66"/>
      <c r="E220" s="66"/>
      <c r="F220" s="29"/>
      <c r="G220" s="68"/>
      <c r="H220" s="985" t="s">
        <v>5522</v>
      </c>
      <c r="I220" s="986"/>
      <c r="J220" s="660"/>
      <c r="K220" s="66"/>
    </row>
    <row r="221" spans="1:12" s="3" customFormat="1" ht="15" customHeight="1" thickBot="1" x14ac:dyDescent="0.25">
      <c r="A221" s="71"/>
      <c r="B221" s="66"/>
      <c r="C221" s="66"/>
      <c r="D221" s="66"/>
      <c r="E221" s="66"/>
      <c r="F221" s="29"/>
      <c r="G221" s="66"/>
      <c r="H221" s="983" t="s">
        <v>5259</v>
      </c>
      <c r="I221" s="984"/>
      <c r="J221" s="121">
        <f>SUM(J217:J219)</f>
        <v>0</v>
      </c>
      <c r="K221" s="66" t="s">
        <v>5297</v>
      </c>
      <c r="L221" s="3" t="s">
        <v>5201</v>
      </c>
    </row>
    <row r="222" spans="1:12" s="3" customFormat="1" ht="2.25" customHeight="1" x14ac:dyDescent="0.2">
      <c r="A222" s="71"/>
      <c r="B222" s="71"/>
      <c r="C222" s="71"/>
      <c r="D222" s="71"/>
      <c r="E222" s="71"/>
      <c r="F222" s="90"/>
      <c r="G222" s="71"/>
      <c r="H222" s="97"/>
      <c r="I222" s="71"/>
      <c r="J222" s="107"/>
      <c r="K222" s="71"/>
    </row>
    <row r="223" spans="1:12" s="3" customFormat="1" ht="3" customHeight="1" x14ac:dyDescent="0.2">
      <c r="A223" s="71"/>
      <c r="B223" s="71"/>
      <c r="C223" s="71"/>
      <c r="D223" s="71"/>
      <c r="E223" s="71"/>
      <c r="F223" s="90"/>
      <c r="G223" s="71"/>
      <c r="H223" s="97"/>
      <c r="I223" s="71"/>
      <c r="J223" s="107"/>
      <c r="K223" s="71"/>
    </row>
    <row r="224" spans="1:12" ht="18.75" customHeight="1" x14ac:dyDescent="0.2">
      <c r="A224" s="77" t="s">
        <v>45</v>
      </c>
      <c r="B224" s="71" t="s">
        <v>5518</v>
      </c>
      <c r="C224" s="76"/>
      <c r="D224" s="76"/>
      <c r="E224" s="76"/>
      <c r="F224" s="89"/>
      <c r="G224" s="76"/>
      <c r="H224" s="95"/>
      <c r="I224" s="76"/>
      <c r="J224" s="105"/>
      <c r="K224" s="76"/>
    </row>
    <row r="225" spans="1:11" ht="11.25" customHeight="1" x14ac:dyDescent="0.2">
      <c r="A225" s="78"/>
      <c r="B225" s="76"/>
      <c r="C225" s="76"/>
      <c r="D225" s="76"/>
      <c r="E225" s="76"/>
      <c r="F225" s="89"/>
      <c r="G225" s="76"/>
      <c r="H225" s="95"/>
      <c r="I225" s="76"/>
      <c r="J225" s="105"/>
      <c r="K225" s="76"/>
    </row>
    <row r="226" spans="1:11" ht="18.75" customHeight="1" x14ac:dyDescent="0.2">
      <c r="A226" s="78"/>
      <c r="B226" s="991" t="s">
        <v>5401</v>
      </c>
      <c r="C226" s="992"/>
      <c r="D226" s="991" t="s">
        <v>5194</v>
      </c>
      <c r="E226" s="992"/>
      <c r="F226" s="127" t="s">
        <v>5195</v>
      </c>
      <c r="G226" s="213"/>
      <c r="H226" s="132" t="s">
        <v>5196</v>
      </c>
      <c r="I226" s="213"/>
      <c r="J226" s="133" t="s">
        <v>17</v>
      </c>
      <c r="K226" s="66"/>
    </row>
    <row r="227" spans="1:11" ht="15" customHeight="1" x14ac:dyDescent="0.2">
      <c r="A227" s="78"/>
      <c r="B227" s="294"/>
      <c r="C227" s="289"/>
      <c r="D227" s="229"/>
      <c r="E227" s="286"/>
      <c r="F227" s="168"/>
      <c r="G227" s="143"/>
      <c r="H227" s="285"/>
      <c r="I227" s="143"/>
      <c r="J227" s="108" t="s">
        <v>5197</v>
      </c>
      <c r="K227" s="66"/>
    </row>
    <row r="228" spans="1:11" s="3" customFormat="1" ht="15" customHeight="1" x14ac:dyDescent="0.2">
      <c r="A228" s="71"/>
      <c r="B228" s="139">
        <v>1</v>
      </c>
      <c r="C228" s="63" t="s">
        <v>5390</v>
      </c>
      <c r="D228" s="1010"/>
      <c r="E228" s="1011"/>
      <c r="F228" s="150">
        <f>+基礎データ貼付用シート!E323</f>
        <v>0</v>
      </c>
      <c r="G228" s="147" t="s">
        <v>5201</v>
      </c>
      <c r="H228" s="146">
        <v>0.249</v>
      </c>
      <c r="I228" s="147" t="s">
        <v>5202</v>
      </c>
      <c r="J228" s="578">
        <f t="shared" ref="J228:J262" si="17">ROUND(F228*H228,0)</f>
        <v>0</v>
      </c>
      <c r="K228" s="66" t="s">
        <v>5203</v>
      </c>
    </row>
    <row r="229" spans="1:11" s="3" customFormat="1" ht="15" customHeight="1" x14ac:dyDescent="0.2">
      <c r="A229" s="71"/>
      <c r="B229" s="139">
        <v>2</v>
      </c>
      <c r="C229" s="63" t="s">
        <v>5371</v>
      </c>
      <c r="D229" s="1010"/>
      <c r="E229" s="1011"/>
      <c r="F229" s="150">
        <f>+基礎データ貼付用シート!E337</f>
        <v>0</v>
      </c>
      <c r="G229" s="147" t="s">
        <v>5201</v>
      </c>
      <c r="H229" s="146">
        <v>0.308</v>
      </c>
      <c r="I229" s="147" t="s">
        <v>5202</v>
      </c>
      <c r="J229" s="578">
        <f t="shared" si="17"/>
        <v>0</v>
      </c>
      <c r="K229" s="66" t="s">
        <v>5206</v>
      </c>
    </row>
    <row r="230" spans="1:11" s="3" customFormat="1" ht="15" customHeight="1" x14ac:dyDescent="0.2">
      <c r="A230" s="71"/>
      <c r="B230" s="139">
        <v>3</v>
      </c>
      <c r="C230" s="63" t="s">
        <v>5372</v>
      </c>
      <c r="D230" s="1010"/>
      <c r="E230" s="1011"/>
      <c r="F230" s="150">
        <f>+基礎データ貼付用シート!E351</f>
        <v>0</v>
      </c>
      <c r="G230" s="147" t="s">
        <v>5201</v>
      </c>
      <c r="H230" s="146">
        <v>0.31900000000000001</v>
      </c>
      <c r="I230" s="147" t="s">
        <v>5202</v>
      </c>
      <c r="J230" s="578">
        <f t="shared" si="17"/>
        <v>0</v>
      </c>
      <c r="K230" s="66" t="s">
        <v>5208</v>
      </c>
    </row>
    <row r="231" spans="1:11" s="3" customFormat="1" ht="15" customHeight="1" x14ac:dyDescent="0.2">
      <c r="A231" s="71"/>
      <c r="B231" s="139">
        <v>4</v>
      </c>
      <c r="C231" s="63" t="s">
        <v>5373</v>
      </c>
      <c r="D231" s="1010"/>
      <c r="E231" s="1011"/>
      <c r="F231" s="150">
        <f>+基礎データ貼付用シート!E364</f>
        <v>0</v>
      </c>
      <c r="G231" s="147" t="s">
        <v>5201</v>
      </c>
      <c r="H231" s="146">
        <v>0.39200000000000002</v>
      </c>
      <c r="I231" s="147" t="s">
        <v>5202</v>
      </c>
      <c r="J231" s="578">
        <f t="shared" si="17"/>
        <v>0</v>
      </c>
      <c r="K231" s="66" t="s">
        <v>5209</v>
      </c>
    </row>
    <row r="232" spans="1:11" s="3" customFormat="1" ht="15" customHeight="1" x14ac:dyDescent="0.2">
      <c r="A232" s="71"/>
      <c r="B232" s="139">
        <v>5</v>
      </c>
      <c r="C232" s="63" t="s">
        <v>5263</v>
      </c>
      <c r="D232" s="1010"/>
      <c r="E232" s="1011"/>
      <c r="F232" s="150">
        <f>+基礎データ貼付用シート!E378</f>
        <v>0</v>
      </c>
      <c r="G232" s="147" t="s">
        <v>5201</v>
      </c>
      <c r="H232" s="146">
        <v>0.35599999999999998</v>
      </c>
      <c r="I232" s="147" t="s">
        <v>5202</v>
      </c>
      <c r="J232" s="578">
        <f t="shared" si="17"/>
        <v>0</v>
      </c>
      <c r="K232" s="66" t="s">
        <v>5211</v>
      </c>
    </row>
    <row r="233" spans="1:11" s="3" customFormat="1" ht="15" customHeight="1" x14ac:dyDescent="0.2">
      <c r="A233" s="71"/>
      <c r="B233" s="139">
        <v>6</v>
      </c>
      <c r="C233" s="63" t="s">
        <v>5265</v>
      </c>
      <c r="D233" s="64" t="s">
        <v>5199</v>
      </c>
      <c r="E233" s="65" t="s">
        <v>5200</v>
      </c>
      <c r="F233" s="150">
        <f>IF(総括表!$B$4=総括表!$Q$4,基礎データ貼付用シート!E394)</f>
        <v>0</v>
      </c>
      <c r="G233" s="147" t="s">
        <v>5201</v>
      </c>
      <c r="H233" s="146">
        <v>0.46600000000000003</v>
      </c>
      <c r="I233" s="147" t="s">
        <v>5202</v>
      </c>
      <c r="J233" s="578">
        <f t="shared" si="17"/>
        <v>0</v>
      </c>
      <c r="K233" s="66" t="s">
        <v>5212</v>
      </c>
    </row>
    <row r="234" spans="1:11" s="3" customFormat="1" ht="15" customHeight="1" x14ac:dyDescent="0.2">
      <c r="A234" s="71"/>
      <c r="B234" s="67"/>
      <c r="C234" s="742"/>
      <c r="D234" s="64" t="s">
        <v>5204</v>
      </c>
      <c r="E234" s="65" t="s">
        <v>5205</v>
      </c>
      <c r="F234" s="150" t="b">
        <f>IF(総括表!$B$4=総括表!$Q$5,基礎データ貼付用シート!E394)</f>
        <v>0</v>
      </c>
      <c r="G234" s="147" t="s">
        <v>5201</v>
      </c>
      <c r="H234" s="115">
        <v>0.35799999999999998</v>
      </c>
      <c r="I234" s="70" t="s">
        <v>5202</v>
      </c>
      <c r="J234" s="120">
        <f t="shared" si="17"/>
        <v>0</v>
      </c>
      <c r="K234" s="66" t="s">
        <v>5214</v>
      </c>
    </row>
    <row r="235" spans="1:11" s="3" customFormat="1" ht="15" customHeight="1" x14ac:dyDescent="0.2">
      <c r="A235" s="71"/>
      <c r="B235" s="139">
        <v>7</v>
      </c>
      <c r="C235" s="63" t="s">
        <v>5198</v>
      </c>
      <c r="D235" s="64" t="s">
        <v>5199</v>
      </c>
      <c r="E235" s="65" t="s">
        <v>5200</v>
      </c>
      <c r="F235" s="150">
        <f>IF(総括表!$B$4=総括表!$Q$4,基礎データ貼付用シート!E411)</f>
        <v>0</v>
      </c>
      <c r="G235" s="147" t="s">
        <v>5201</v>
      </c>
      <c r="H235" s="146">
        <v>0.5</v>
      </c>
      <c r="I235" s="147" t="s">
        <v>5202</v>
      </c>
      <c r="J235" s="578">
        <f t="shared" si="17"/>
        <v>0</v>
      </c>
      <c r="K235" s="66" t="s">
        <v>5215</v>
      </c>
    </row>
    <row r="236" spans="1:11" s="3" customFormat="1" ht="15" customHeight="1" x14ac:dyDescent="0.2">
      <c r="A236" s="71"/>
      <c r="B236" s="67"/>
      <c r="C236" s="742"/>
      <c r="D236" s="64" t="s">
        <v>5204</v>
      </c>
      <c r="E236" s="65" t="s">
        <v>5205</v>
      </c>
      <c r="F236" s="150" t="b">
        <f>IF(総括表!$B$4=総括表!$Q$5,基礎データ貼付用シート!E411)</f>
        <v>0</v>
      </c>
      <c r="G236" s="147" t="s">
        <v>5201</v>
      </c>
      <c r="H236" s="115">
        <v>0.37</v>
      </c>
      <c r="I236" s="70" t="s">
        <v>5202</v>
      </c>
      <c r="J236" s="120">
        <f t="shared" si="17"/>
        <v>0</v>
      </c>
      <c r="K236" s="66" t="s">
        <v>5217</v>
      </c>
    </row>
    <row r="237" spans="1:11" s="3" customFormat="1" ht="15" customHeight="1" x14ac:dyDescent="0.2">
      <c r="A237" s="71"/>
      <c r="B237" s="139">
        <v>8</v>
      </c>
      <c r="C237" s="63" t="s">
        <v>5207</v>
      </c>
      <c r="D237" s="64" t="s">
        <v>5199</v>
      </c>
      <c r="E237" s="65" t="s">
        <v>5200</v>
      </c>
      <c r="F237" s="150">
        <f>IF(総括表!$B$4=総括表!$Q$4,基礎データ貼付用シート!E428)</f>
        <v>0</v>
      </c>
      <c r="G237" s="147" t="s">
        <v>5201</v>
      </c>
      <c r="H237" s="146">
        <v>0.53800000000000003</v>
      </c>
      <c r="I237" s="147" t="s">
        <v>5202</v>
      </c>
      <c r="J237" s="578">
        <f t="shared" si="17"/>
        <v>0</v>
      </c>
      <c r="K237" s="66" t="s">
        <v>5218</v>
      </c>
    </row>
    <row r="238" spans="1:11" s="3" customFormat="1" ht="15" customHeight="1" x14ac:dyDescent="0.2">
      <c r="A238" s="71"/>
      <c r="B238" s="67"/>
      <c r="C238" s="742"/>
      <c r="D238" s="64" t="s">
        <v>5204</v>
      </c>
      <c r="E238" s="65" t="s">
        <v>5205</v>
      </c>
      <c r="F238" s="150" t="b">
        <f>IF(総括表!$B$4=総括表!$Q$5,基礎データ貼付用シート!E428)</f>
        <v>0</v>
      </c>
      <c r="G238" s="147" t="s">
        <v>5201</v>
      </c>
      <c r="H238" s="115">
        <v>0.38100000000000001</v>
      </c>
      <c r="I238" s="70" t="s">
        <v>5202</v>
      </c>
      <c r="J238" s="120">
        <f t="shared" si="17"/>
        <v>0</v>
      </c>
      <c r="K238" s="66" t="s">
        <v>5220</v>
      </c>
    </row>
    <row r="239" spans="1:11" s="3" customFormat="1" ht="15" customHeight="1" x14ac:dyDescent="0.2">
      <c r="A239" s="71"/>
      <c r="B239" s="139">
        <v>9</v>
      </c>
      <c r="C239" s="63" t="s">
        <v>5210</v>
      </c>
      <c r="D239" s="64" t="s">
        <v>5199</v>
      </c>
      <c r="E239" s="65" t="s">
        <v>5200</v>
      </c>
      <c r="F239" s="150">
        <f>IF(総括表!$B$4=総括表!$Q$4,基礎データ貼付用シート!E445)</f>
        <v>0</v>
      </c>
      <c r="G239" s="147" t="s">
        <v>5201</v>
      </c>
      <c r="H239" s="146">
        <v>0.55600000000000005</v>
      </c>
      <c r="I239" s="147" t="s">
        <v>5202</v>
      </c>
      <c r="J239" s="578">
        <f t="shared" si="17"/>
        <v>0</v>
      </c>
      <c r="K239" s="66" t="s">
        <v>5221</v>
      </c>
    </row>
    <row r="240" spans="1:11" s="3" customFormat="1" ht="15" customHeight="1" x14ac:dyDescent="0.2">
      <c r="A240" s="71"/>
      <c r="B240" s="67"/>
      <c r="C240" s="742"/>
      <c r="D240" s="64" t="s">
        <v>5204</v>
      </c>
      <c r="E240" s="65" t="s">
        <v>5205</v>
      </c>
      <c r="F240" s="150" t="b">
        <f>IF(総括表!$B$4=総括表!$Q$5,基礎データ貼付用シート!E445)</f>
        <v>0</v>
      </c>
      <c r="G240" s="147" t="s">
        <v>5201</v>
      </c>
      <c r="H240" s="115">
        <v>0.48199999999999998</v>
      </c>
      <c r="I240" s="70" t="s">
        <v>5202</v>
      </c>
      <c r="J240" s="120">
        <f t="shared" si="17"/>
        <v>0</v>
      </c>
      <c r="K240" s="66" t="s">
        <v>5223</v>
      </c>
    </row>
    <row r="241" spans="1:11" s="3" customFormat="1" ht="15" customHeight="1" x14ac:dyDescent="0.2">
      <c r="A241" s="71"/>
      <c r="B241" s="739">
        <v>10</v>
      </c>
      <c r="C241" s="63" t="s">
        <v>5213</v>
      </c>
      <c r="D241" s="64" t="s">
        <v>5199</v>
      </c>
      <c r="E241" s="65" t="s">
        <v>5200</v>
      </c>
      <c r="F241" s="150">
        <f>IF(総括表!$B$4=総括表!$Q$4,基礎データ貼付用シート!E462)</f>
        <v>0</v>
      </c>
      <c r="G241" s="147" t="s">
        <v>5201</v>
      </c>
      <c r="H241" s="146">
        <v>0.61199999999999999</v>
      </c>
      <c r="I241" s="147" t="s">
        <v>5202</v>
      </c>
      <c r="J241" s="578">
        <f t="shared" si="17"/>
        <v>0</v>
      </c>
      <c r="K241" s="66" t="s">
        <v>5224</v>
      </c>
    </row>
    <row r="242" spans="1:11" s="3" customFormat="1" ht="15" customHeight="1" x14ac:dyDescent="0.2">
      <c r="A242" s="71"/>
      <c r="B242" s="98"/>
      <c r="C242" s="742"/>
      <c r="D242" s="64" t="s">
        <v>5204</v>
      </c>
      <c r="E242" s="65" t="s">
        <v>5205</v>
      </c>
      <c r="F242" s="150" t="b">
        <f>IF(総括表!$B$4=総括表!$Q$5,基礎データ貼付用シート!E462)</f>
        <v>0</v>
      </c>
      <c r="G242" s="147" t="s">
        <v>5201</v>
      </c>
      <c r="H242" s="115">
        <v>0.54900000000000004</v>
      </c>
      <c r="I242" s="70" t="s">
        <v>5202</v>
      </c>
      <c r="J242" s="120">
        <f t="shared" si="17"/>
        <v>0</v>
      </c>
      <c r="K242" s="66" t="s">
        <v>5226</v>
      </c>
    </row>
    <row r="243" spans="1:11" s="3" customFormat="1" ht="15" customHeight="1" x14ac:dyDescent="0.2">
      <c r="A243" s="71"/>
      <c r="B243" s="739">
        <v>11</v>
      </c>
      <c r="C243" s="63" t="s">
        <v>5216</v>
      </c>
      <c r="D243" s="64" t="s">
        <v>5199</v>
      </c>
      <c r="E243" s="65" t="s">
        <v>5200</v>
      </c>
      <c r="F243" s="150">
        <f>IF(総括表!$B$4=総括表!$Q$4,基礎データ貼付用シート!E479)</f>
        <v>0</v>
      </c>
      <c r="G243" s="147" t="s">
        <v>5201</v>
      </c>
      <c r="H243" s="146">
        <v>0.64700000000000002</v>
      </c>
      <c r="I243" s="147" t="s">
        <v>5202</v>
      </c>
      <c r="J243" s="578">
        <f t="shared" si="17"/>
        <v>0</v>
      </c>
      <c r="K243" s="66" t="s">
        <v>5227</v>
      </c>
    </row>
    <row r="244" spans="1:11" s="3" customFormat="1" ht="15" customHeight="1" x14ac:dyDescent="0.2">
      <c r="A244" s="71"/>
      <c r="B244" s="67"/>
      <c r="C244" s="742"/>
      <c r="D244" s="64" t="s">
        <v>5204</v>
      </c>
      <c r="E244" s="65" t="s">
        <v>5205</v>
      </c>
      <c r="F244" s="150" t="b">
        <f>IF(総括表!$B$4=総括表!$Q$5,基礎データ貼付用シート!E479)</f>
        <v>0</v>
      </c>
      <c r="G244" s="147" t="s">
        <v>5201</v>
      </c>
      <c r="H244" s="115">
        <v>0.59</v>
      </c>
      <c r="I244" s="70" t="s">
        <v>5202</v>
      </c>
      <c r="J244" s="120">
        <f t="shared" si="17"/>
        <v>0</v>
      </c>
      <c r="K244" s="66" t="s">
        <v>5229</v>
      </c>
    </row>
    <row r="245" spans="1:11" s="3" customFormat="1" ht="15" customHeight="1" x14ac:dyDescent="0.2">
      <c r="A245" s="71"/>
      <c r="B245" s="739">
        <v>12</v>
      </c>
      <c r="C245" s="63" t="s">
        <v>5219</v>
      </c>
      <c r="D245" s="64" t="s">
        <v>5199</v>
      </c>
      <c r="E245" s="65" t="s">
        <v>5200</v>
      </c>
      <c r="F245" s="150">
        <f>IF(総括表!$B$4=総括表!$Q$4,基礎データ貼付用シート!E496)</f>
        <v>0</v>
      </c>
      <c r="G245" s="147" t="s">
        <v>5201</v>
      </c>
      <c r="H245" s="146">
        <v>0.68100000000000005</v>
      </c>
      <c r="I245" s="147" t="s">
        <v>5202</v>
      </c>
      <c r="J245" s="578">
        <f t="shared" si="17"/>
        <v>0</v>
      </c>
      <c r="K245" s="66" t="s">
        <v>5230</v>
      </c>
    </row>
    <row r="246" spans="1:11" s="3" customFormat="1" ht="15" customHeight="1" x14ac:dyDescent="0.2">
      <c r="A246" s="71"/>
      <c r="B246" s="67"/>
      <c r="C246" s="742"/>
      <c r="D246" s="64" t="s">
        <v>5204</v>
      </c>
      <c r="E246" s="65" t="s">
        <v>5205</v>
      </c>
      <c r="F246" s="150" t="b">
        <f>IF(総括表!$B$4=総括表!$Q$5,基礎データ貼付用シート!E496)</f>
        <v>0</v>
      </c>
      <c r="G246" s="147" t="s">
        <v>5201</v>
      </c>
      <c r="H246" s="115">
        <v>0.63100000000000001</v>
      </c>
      <c r="I246" s="70" t="s">
        <v>5202</v>
      </c>
      <c r="J246" s="120">
        <f t="shared" si="17"/>
        <v>0</v>
      </c>
      <c r="K246" s="66" t="s">
        <v>5232</v>
      </c>
    </row>
    <row r="247" spans="1:11" s="3" customFormat="1" ht="15" customHeight="1" x14ac:dyDescent="0.2">
      <c r="A247" s="71"/>
      <c r="B247" s="739">
        <v>13</v>
      </c>
      <c r="C247" s="63" t="s">
        <v>5222</v>
      </c>
      <c r="D247" s="64" t="s">
        <v>5199</v>
      </c>
      <c r="E247" s="65" t="s">
        <v>5200</v>
      </c>
      <c r="F247" s="150">
        <f>IF(総括表!$B$4=総括表!$Q$4,基礎データ貼付用シート!E513)</f>
        <v>0</v>
      </c>
      <c r="G247" s="147" t="s">
        <v>5201</v>
      </c>
      <c r="H247" s="146">
        <v>0.71299999999999997</v>
      </c>
      <c r="I247" s="147" t="s">
        <v>5202</v>
      </c>
      <c r="J247" s="578">
        <f t="shared" si="17"/>
        <v>0</v>
      </c>
      <c r="K247" s="66" t="s">
        <v>5233</v>
      </c>
    </row>
    <row r="248" spans="1:11" s="3" customFormat="1" ht="15" customHeight="1" x14ac:dyDescent="0.2">
      <c r="A248" s="71"/>
      <c r="B248" s="67"/>
      <c r="C248" s="742"/>
      <c r="D248" s="64" t="s">
        <v>5204</v>
      </c>
      <c r="E248" s="65" t="s">
        <v>5205</v>
      </c>
      <c r="F248" s="150" t="b">
        <f>IF(総括表!$B$4=総括表!$Q$5,基礎データ貼付用シート!E513)</f>
        <v>0</v>
      </c>
      <c r="G248" s="147" t="s">
        <v>5201</v>
      </c>
      <c r="H248" s="115">
        <v>0.66200000000000003</v>
      </c>
      <c r="I248" s="70" t="s">
        <v>5202</v>
      </c>
      <c r="J248" s="120">
        <f t="shared" si="17"/>
        <v>0</v>
      </c>
      <c r="K248" s="66" t="s">
        <v>5235</v>
      </c>
    </row>
    <row r="249" spans="1:11" s="3" customFormat="1" ht="15" customHeight="1" x14ac:dyDescent="0.2">
      <c r="A249" s="71"/>
      <c r="B249" s="739">
        <v>14</v>
      </c>
      <c r="C249" s="63" t="s">
        <v>5225</v>
      </c>
      <c r="D249" s="64" t="s">
        <v>5199</v>
      </c>
      <c r="E249" s="65" t="s">
        <v>5200</v>
      </c>
      <c r="F249" s="150">
        <f>IF(総括表!$B$4=総括表!$Q$4,基礎データ貼付用シート!E530)</f>
        <v>0</v>
      </c>
      <c r="G249" s="147" t="s">
        <v>5201</v>
      </c>
      <c r="H249" s="146">
        <v>0.753</v>
      </c>
      <c r="I249" s="147" t="s">
        <v>5202</v>
      </c>
      <c r="J249" s="578">
        <f t="shared" si="17"/>
        <v>0</v>
      </c>
      <c r="K249" s="66" t="s">
        <v>5236</v>
      </c>
    </row>
    <row r="250" spans="1:11" s="3" customFormat="1" ht="15" customHeight="1" x14ac:dyDescent="0.2">
      <c r="A250" s="71"/>
      <c r="B250" s="67"/>
      <c r="C250" s="742"/>
      <c r="D250" s="64" t="s">
        <v>5204</v>
      </c>
      <c r="E250" s="65" t="s">
        <v>5205</v>
      </c>
      <c r="F250" s="150" t="b">
        <f>IF(総括表!$B$4=総括表!$Q$5,基礎データ貼付用シート!E530)</f>
        <v>0</v>
      </c>
      <c r="G250" s="147" t="s">
        <v>5201</v>
      </c>
      <c r="H250" s="146">
        <v>0.70799999999999996</v>
      </c>
      <c r="I250" s="147" t="s">
        <v>5202</v>
      </c>
      <c r="J250" s="578">
        <f t="shared" si="17"/>
        <v>0</v>
      </c>
      <c r="K250" s="66" t="s">
        <v>5238</v>
      </c>
    </row>
    <row r="251" spans="1:11" s="3" customFormat="1" ht="15" customHeight="1" x14ac:dyDescent="0.2">
      <c r="A251" s="71"/>
      <c r="B251" s="739">
        <v>15</v>
      </c>
      <c r="C251" s="63" t="s">
        <v>5228</v>
      </c>
      <c r="D251" s="64" t="s">
        <v>5199</v>
      </c>
      <c r="E251" s="65" t="s">
        <v>5200</v>
      </c>
      <c r="F251" s="150">
        <f>IF(総括表!$B$4=総括表!$Q$4,基礎データ貼付用シート!E547)</f>
        <v>0</v>
      </c>
      <c r="G251" s="147" t="s">
        <v>5201</v>
      </c>
      <c r="H251" s="146">
        <v>0.78600000000000003</v>
      </c>
      <c r="I251" s="147" t="s">
        <v>5202</v>
      </c>
      <c r="J251" s="578">
        <f t="shared" si="17"/>
        <v>0</v>
      </c>
      <c r="K251" s="66" t="s">
        <v>5239</v>
      </c>
    </row>
    <row r="252" spans="1:11" s="3" customFormat="1" ht="15" customHeight="1" x14ac:dyDescent="0.2">
      <c r="A252" s="71"/>
      <c r="B252" s="67"/>
      <c r="C252" s="742"/>
      <c r="D252" s="64" t="s">
        <v>5204</v>
      </c>
      <c r="E252" s="65" t="s">
        <v>5205</v>
      </c>
      <c r="F252" s="150" t="b">
        <f>IF(総括表!$B$4=総括表!$Q$5,基礎データ貼付用シート!E547)</f>
        <v>0</v>
      </c>
      <c r="G252" s="147" t="s">
        <v>5201</v>
      </c>
      <c r="H252" s="115">
        <v>0.745</v>
      </c>
      <c r="I252" s="70" t="s">
        <v>5202</v>
      </c>
      <c r="J252" s="120">
        <f t="shared" si="17"/>
        <v>0</v>
      </c>
      <c r="K252" s="66" t="s">
        <v>5241</v>
      </c>
    </row>
    <row r="253" spans="1:11" s="3" customFormat="1" ht="15" customHeight="1" x14ac:dyDescent="0.2">
      <c r="A253" s="71"/>
      <c r="B253" s="739">
        <v>16</v>
      </c>
      <c r="C253" s="63" t="s">
        <v>5231</v>
      </c>
      <c r="D253" s="64" t="s">
        <v>5199</v>
      </c>
      <c r="E253" s="65" t="s">
        <v>5200</v>
      </c>
      <c r="F253" s="150">
        <f>IF(総括表!$B$4=総括表!$Q$4,基礎データ貼付用シート!E564)</f>
        <v>0</v>
      </c>
      <c r="G253" s="147" t="s">
        <v>5201</v>
      </c>
      <c r="H253" s="146">
        <v>0.81699999999999995</v>
      </c>
      <c r="I253" s="147" t="s">
        <v>5202</v>
      </c>
      <c r="J253" s="578">
        <f t="shared" si="17"/>
        <v>0</v>
      </c>
      <c r="K253" s="66" t="s">
        <v>5242</v>
      </c>
    </row>
    <row r="254" spans="1:11" s="3" customFormat="1" ht="15" customHeight="1" x14ac:dyDescent="0.2">
      <c r="A254" s="71"/>
      <c r="B254" s="67"/>
      <c r="C254" s="742"/>
      <c r="D254" s="64" t="s">
        <v>5204</v>
      </c>
      <c r="E254" s="65" t="s">
        <v>5205</v>
      </c>
      <c r="F254" s="150" t="b">
        <f>IF(総括表!$B$4=総括表!$Q$5,基礎データ貼付用シート!E564)</f>
        <v>0</v>
      </c>
      <c r="G254" s="147" t="s">
        <v>5201</v>
      </c>
      <c r="H254" s="115">
        <v>0.78300000000000003</v>
      </c>
      <c r="I254" s="70" t="s">
        <v>5202</v>
      </c>
      <c r="J254" s="120">
        <f t="shared" si="17"/>
        <v>0</v>
      </c>
      <c r="K254" s="66" t="s">
        <v>5244</v>
      </c>
    </row>
    <row r="255" spans="1:11" s="3" customFormat="1" ht="15" customHeight="1" x14ac:dyDescent="0.2">
      <c r="A255" s="71"/>
      <c r="B255" s="739">
        <v>17</v>
      </c>
      <c r="C255" s="63" t="s">
        <v>5234</v>
      </c>
      <c r="D255" s="64" t="s">
        <v>5199</v>
      </c>
      <c r="E255" s="65" t="s">
        <v>5200</v>
      </c>
      <c r="F255" s="150">
        <f>IF(総括表!$B$4=総括表!$Q$4,基礎データ貼付用シート!E594)</f>
        <v>0</v>
      </c>
      <c r="G255" s="147" t="s">
        <v>5201</v>
      </c>
      <c r="H255" s="146">
        <v>0.85599999999999998</v>
      </c>
      <c r="I255" s="147" t="s">
        <v>5202</v>
      </c>
      <c r="J255" s="578">
        <f t="shared" si="17"/>
        <v>0</v>
      </c>
      <c r="K255" s="66" t="s">
        <v>5245</v>
      </c>
    </row>
    <row r="256" spans="1:11" s="3" customFormat="1" ht="15" customHeight="1" x14ac:dyDescent="0.2">
      <c r="A256" s="71"/>
      <c r="B256" s="67"/>
      <c r="C256" s="742"/>
      <c r="D256" s="64" t="s">
        <v>5204</v>
      </c>
      <c r="E256" s="65" t="s">
        <v>5205</v>
      </c>
      <c r="F256" s="150" t="b">
        <f>IF(総括表!$B$4=総括表!$Q$5,基礎データ貼付用シート!E594)</f>
        <v>0</v>
      </c>
      <c r="G256" s="147" t="s">
        <v>5201</v>
      </c>
      <c r="H256" s="115">
        <v>0.82499999999999996</v>
      </c>
      <c r="I256" s="70" t="s">
        <v>5202</v>
      </c>
      <c r="J256" s="120">
        <f t="shared" si="17"/>
        <v>0</v>
      </c>
      <c r="K256" s="66" t="s">
        <v>5247</v>
      </c>
    </row>
    <row r="257" spans="1:12" s="3" customFormat="1" ht="15" customHeight="1" x14ac:dyDescent="0.2">
      <c r="A257" s="71"/>
      <c r="B257" s="739">
        <v>18</v>
      </c>
      <c r="C257" s="63" t="s">
        <v>5237</v>
      </c>
      <c r="D257" s="64" t="s">
        <v>5199</v>
      </c>
      <c r="E257" s="65" t="s">
        <v>5200</v>
      </c>
      <c r="F257" s="150">
        <f>IF(総括表!$B$4=総括表!$Q$4,基礎データ貼付用シート!E624)</f>
        <v>0</v>
      </c>
      <c r="G257" s="147" t="s">
        <v>5201</v>
      </c>
      <c r="H257" s="146">
        <v>0.89100000000000001</v>
      </c>
      <c r="I257" s="147" t="s">
        <v>5202</v>
      </c>
      <c r="J257" s="578">
        <f t="shared" si="17"/>
        <v>0</v>
      </c>
      <c r="K257" s="66" t="s">
        <v>5248</v>
      </c>
    </row>
    <row r="258" spans="1:12" s="3" customFormat="1" ht="15" customHeight="1" x14ac:dyDescent="0.2">
      <c r="A258" s="71"/>
      <c r="B258" s="67"/>
      <c r="C258" s="742"/>
      <c r="D258" s="64" t="s">
        <v>5204</v>
      </c>
      <c r="E258" s="65" t="s">
        <v>5205</v>
      </c>
      <c r="F258" s="150" t="b">
        <f>IF(総括表!$B$4=総括表!$Q$5,基礎データ貼付用シート!E624)</f>
        <v>0</v>
      </c>
      <c r="G258" s="147" t="s">
        <v>5201</v>
      </c>
      <c r="H258" s="115">
        <v>0.86399999999999999</v>
      </c>
      <c r="I258" s="70" t="s">
        <v>5202</v>
      </c>
      <c r="J258" s="120">
        <f t="shared" si="17"/>
        <v>0</v>
      </c>
      <c r="K258" s="66" t="s">
        <v>5250</v>
      </c>
    </row>
    <row r="259" spans="1:12" s="3" customFormat="1" ht="15" customHeight="1" x14ac:dyDescent="0.2">
      <c r="A259" s="71"/>
      <c r="B259" s="739">
        <v>19</v>
      </c>
      <c r="C259" s="63" t="s">
        <v>5240</v>
      </c>
      <c r="D259" s="64" t="s">
        <v>5199</v>
      </c>
      <c r="E259" s="65" t="s">
        <v>5200</v>
      </c>
      <c r="F259" s="150">
        <f>IF(総括表!$B$4=総括表!$Q$4,基礎データ貼付用シート!E654)</f>
        <v>0</v>
      </c>
      <c r="G259" s="147" t="s">
        <v>5201</v>
      </c>
      <c r="H259" s="146">
        <v>0.93</v>
      </c>
      <c r="I259" s="147" t="s">
        <v>5202</v>
      </c>
      <c r="J259" s="578">
        <f t="shared" si="17"/>
        <v>0</v>
      </c>
      <c r="K259" s="66" t="s">
        <v>5251</v>
      </c>
    </row>
    <row r="260" spans="1:12" s="3" customFormat="1" ht="15" customHeight="1" x14ac:dyDescent="0.2">
      <c r="A260" s="71"/>
      <c r="B260" s="67"/>
      <c r="C260" s="742"/>
      <c r="D260" s="64" t="s">
        <v>5204</v>
      </c>
      <c r="E260" s="65" t="s">
        <v>5205</v>
      </c>
      <c r="F260" s="150" t="b">
        <f>IF(総括表!$B$4=総括表!$Q$5,基礎データ貼付用シート!E654)</f>
        <v>0</v>
      </c>
      <c r="G260" s="147" t="s">
        <v>5201</v>
      </c>
      <c r="H260" s="115">
        <v>0.91</v>
      </c>
      <c r="I260" s="70" t="s">
        <v>5202</v>
      </c>
      <c r="J260" s="120">
        <f t="shared" si="17"/>
        <v>0</v>
      </c>
      <c r="K260" s="66" t="s">
        <v>5253</v>
      </c>
    </row>
    <row r="261" spans="1:12" s="3" customFormat="1" ht="15" customHeight="1" x14ac:dyDescent="0.2">
      <c r="A261" s="71"/>
      <c r="B261" s="739">
        <v>20</v>
      </c>
      <c r="C261" s="63" t="s">
        <v>5351</v>
      </c>
      <c r="D261" s="64" t="s">
        <v>5199</v>
      </c>
      <c r="E261" s="65" t="s">
        <v>5200</v>
      </c>
      <c r="F261" s="150">
        <f>IF(総括表!$B$4=総括表!$Q$4,基礎データ貼付用シート!E684)</f>
        <v>0</v>
      </c>
      <c r="G261" s="147" t="s">
        <v>5201</v>
      </c>
      <c r="H261" s="146">
        <v>0.96899999999999997</v>
      </c>
      <c r="I261" s="147" t="s">
        <v>5202</v>
      </c>
      <c r="J261" s="578">
        <f t="shared" si="17"/>
        <v>0</v>
      </c>
      <c r="K261" s="66" t="s">
        <v>5254</v>
      </c>
      <c r="L261" s="401"/>
    </row>
    <row r="262" spans="1:12" s="3" customFormat="1" ht="15" customHeight="1" x14ac:dyDescent="0.2">
      <c r="A262" s="71"/>
      <c r="B262" s="67"/>
      <c r="C262" s="742"/>
      <c r="D262" s="64" t="s">
        <v>5204</v>
      </c>
      <c r="E262" s="65" t="s">
        <v>5205</v>
      </c>
      <c r="F262" s="150" t="b">
        <f>IF(総括表!$B$4=総括表!$Q$5,基礎データ貼付用シート!E684)</f>
        <v>0</v>
      </c>
      <c r="G262" s="147" t="s">
        <v>5201</v>
      </c>
      <c r="H262" s="115">
        <v>0.95599999999999996</v>
      </c>
      <c r="I262" s="70" t="s">
        <v>5202</v>
      </c>
      <c r="J262" s="120">
        <f t="shared" si="17"/>
        <v>0</v>
      </c>
      <c r="K262" s="66" t="s">
        <v>5256</v>
      </c>
    </row>
    <row r="263" spans="1:12" s="3" customFormat="1" ht="15" customHeight="1" x14ac:dyDescent="0.2">
      <c r="A263" s="71"/>
      <c r="B263" s="739">
        <v>21</v>
      </c>
      <c r="C263" s="63" t="s">
        <v>5307</v>
      </c>
      <c r="D263" s="64" t="s">
        <v>5199</v>
      </c>
      <c r="E263" s="65" t="s">
        <v>5200</v>
      </c>
      <c r="F263" s="223">
        <f>IF(総括表!$B$4=総括表!$Q$4,基礎データ貼付用シート!E714)</f>
        <v>0</v>
      </c>
      <c r="G263" s="147" t="s">
        <v>5201</v>
      </c>
      <c r="H263" s="146">
        <v>0.98399999999999999</v>
      </c>
      <c r="I263" s="147" t="s">
        <v>5202</v>
      </c>
      <c r="J263" s="578">
        <f t="shared" ref="J263:J268" si="18">ROUND(F263*H263,0)</f>
        <v>0</v>
      </c>
      <c r="K263" s="66" t="s">
        <v>5257</v>
      </c>
      <c r="L263" s="401"/>
    </row>
    <row r="264" spans="1:12" s="3" customFormat="1" ht="15" customHeight="1" x14ac:dyDescent="0.2">
      <c r="A264" s="71"/>
      <c r="B264" s="67"/>
      <c r="C264" s="742"/>
      <c r="D264" s="64" t="s">
        <v>5204</v>
      </c>
      <c r="E264" s="65" t="s">
        <v>5205</v>
      </c>
      <c r="F264" s="223" t="b">
        <f>IF(総括表!$B$4=総括表!$Q$5,基礎データ貼付用シート!E714)</f>
        <v>0</v>
      </c>
      <c r="G264" s="147" t="s">
        <v>5201</v>
      </c>
      <c r="H264" s="115">
        <v>0.97599999999999998</v>
      </c>
      <c r="I264" s="70" t="s">
        <v>5202</v>
      </c>
      <c r="J264" s="120">
        <f t="shared" si="18"/>
        <v>0</v>
      </c>
      <c r="K264" s="66" t="s">
        <v>5475</v>
      </c>
    </row>
    <row r="265" spans="1:12" s="3" customFormat="1" ht="15" customHeight="1" x14ac:dyDescent="0.2">
      <c r="A265" s="71"/>
      <c r="B265" s="739">
        <v>22</v>
      </c>
      <c r="C265" s="63" t="s">
        <v>5308</v>
      </c>
      <c r="D265" s="64" t="s">
        <v>5199</v>
      </c>
      <c r="E265" s="65" t="s">
        <v>5200</v>
      </c>
      <c r="F265" s="223">
        <f>IF(総括表!$B$4=総括表!$Q$4,基礎データ貼付用シート!E746)</f>
        <v>0</v>
      </c>
      <c r="G265" s="147" t="s">
        <v>5201</v>
      </c>
      <c r="H265" s="146">
        <v>1</v>
      </c>
      <c r="I265" s="147" t="s">
        <v>5202</v>
      </c>
      <c r="J265" s="578">
        <f t="shared" si="18"/>
        <v>0</v>
      </c>
      <c r="K265" s="66" t="s">
        <v>5523</v>
      </c>
      <c r="L265" s="401"/>
    </row>
    <row r="266" spans="1:12" s="3" customFormat="1" ht="15" customHeight="1" x14ac:dyDescent="0.2">
      <c r="A266" s="71"/>
      <c r="B266" s="67"/>
      <c r="C266" s="742"/>
      <c r="D266" s="64" t="s">
        <v>5204</v>
      </c>
      <c r="E266" s="65" t="s">
        <v>5205</v>
      </c>
      <c r="F266" s="223" t="b">
        <f>IF(総括表!$B$4=総括表!$Q$5,基礎データ貼付用シート!E746)</f>
        <v>0</v>
      </c>
      <c r="G266" s="147" t="s">
        <v>5201</v>
      </c>
      <c r="H266" s="115">
        <v>1</v>
      </c>
      <c r="I266" s="70" t="s">
        <v>5202</v>
      </c>
      <c r="J266" s="120">
        <f t="shared" si="18"/>
        <v>0</v>
      </c>
      <c r="K266" s="66" t="s">
        <v>5524</v>
      </c>
    </row>
    <row r="267" spans="1:12" s="3" customFormat="1" ht="15" customHeight="1" x14ac:dyDescent="0.2">
      <c r="A267" s="71"/>
      <c r="B267" s="739">
        <v>23</v>
      </c>
      <c r="C267" s="63" t="s">
        <v>5309</v>
      </c>
      <c r="D267" s="64" t="s">
        <v>5199</v>
      </c>
      <c r="E267" s="65" t="s">
        <v>5200</v>
      </c>
      <c r="F267" s="223">
        <f>IF(総括表!$B$4=総括表!$Q$4,基礎データ貼付用シート!E779)</f>
        <v>0</v>
      </c>
      <c r="G267" s="147" t="s">
        <v>5201</v>
      </c>
      <c r="H267" s="146">
        <v>1</v>
      </c>
      <c r="I267" s="147" t="s">
        <v>5202</v>
      </c>
      <c r="J267" s="578">
        <f t="shared" si="18"/>
        <v>0</v>
      </c>
      <c r="K267" s="66" t="s">
        <v>5525</v>
      </c>
      <c r="L267" s="401"/>
    </row>
    <row r="268" spans="1:12" s="3" customFormat="1" ht="15" customHeight="1" x14ac:dyDescent="0.2">
      <c r="A268" s="71"/>
      <c r="B268" s="67"/>
      <c r="C268" s="742"/>
      <c r="D268" s="64" t="s">
        <v>5204</v>
      </c>
      <c r="E268" s="65" t="s">
        <v>5205</v>
      </c>
      <c r="F268" s="223" t="b">
        <f>IF(総括表!$B$4=総括表!$Q$5,基礎データ貼付用シート!E779)</f>
        <v>0</v>
      </c>
      <c r="G268" s="147" t="s">
        <v>5201</v>
      </c>
      <c r="H268" s="115">
        <v>1</v>
      </c>
      <c r="I268" s="70" t="s">
        <v>5202</v>
      </c>
      <c r="J268" s="120">
        <f t="shared" si="18"/>
        <v>0</v>
      </c>
      <c r="K268" s="66" t="s">
        <v>5526</v>
      </c>
    </row>
    <row r="269" spans="1:12" s="3" customFormat="1" ht="15" customHeight="1" x14ac:dyDescent="0.2">
      <c r="A269" s="71"/>
      <c r="B269" s="739">
        <v>24</v>
      </c>
      <c r="C269" s="63" t="s">
        <v>5310</v>
      </c>
      <c r="D269" s="64" t="s">
        <v>5199</v>
      </c>
      <c r="E269" s="65" t="s">
        <v>5200</v>
      </c>
      <c r="F269" s="223">
        <f>IF(総括表!$B$4=総括表!$Q$4,基礎データ貼付用シート!E817)</f>
        <v>0</v>
      </c>
      <c r="G269" s="147" t="s">
        <v>5201</v>
      </c>
      <c r="H269" s="146">
        <v>1</v>
      </c>
      <c r="I269" s="147" t="s">
        <v>5202</v>
      </c>
      <c r="J269" s="578">
        <f t="shared" ref="J269:J270" si="19">ROUND(F269*H269,0)</f>
        <v>0</v>
      </c>
      <c r="K269" s="66" t="s">
        <v>5527</v>
      </c>
      <c r="L269" s="401"/>
    </row>
    <row r="270" spans="1:12" s="3" customFormat="1" ht="15" customHeight="1" x14ac:dyDescent="0.2">
      <c r="A270" s="71"/>
      <c r="B270" s="67"/>
      <c r="C270" s="742"/>
      <c r="D270" s="64" t="s">
        <v>5204</v>
      </c>
      <c r="E270" s="65" t="s">
        <v>5205</v>
      </c>
      <c r="F270" s="223" t="b">
        <f>IF(総括表!$B$4=総括表!$Q$5,基礎データ貼付用シート!E817)</f>
        <v>0</v>
      </c>
      <c r="G270" s="147" t="s">
        <v>5201</v>
      </c>
      <c r="H270" s="115">
        <v>1</v>
      </c>
      <c r="I270" s="70" t="s">
        <v>5202</v>
      </c>
      <c r="J270" s="120">
        <f t="shared" si="19"/>
        <v>0</v>
      </c>
      <c r="K270" s="66" t="s">
        <v>5528</v>
      </c>
    </row>
    <row r="271" spans="1:12" s="3" customFormat="1" ht="15" customHeight="1" x14ac:dyDescent="0.2">
      <c r="A271" s="71"/>
      <c r="B271" s="739">
        <v>25</v>
      </c>
      <c r="C271" s="63" t="s">
        <v>5476</v>
      </c>
      <c r="D271" s="64" t="s">
        <v>5199</v>
      </c>
      <c r="E271" s="65" t="s">
        <v>5200</v>
      </c>
      <c r="F271" s="223">
        <f>IF(総括表!$B$4=総括表!$Q$4,基礎データ貼付用シート!E857)</f>
        <v>0</v>
      </c>
      <c r="G271" s="147" t="s">
        <v>5201</v>
      </c>
      <c r="H271" s="146">
        <v>1</v>
      </c>
      <c r="I271" s="147" t="s">
        <v>5202</v>
      </c>
      <c r="J271" s="578">
        <f t="shared" ref="J271:J272" si="20">ROUND(F271*H271,0)</f>
        <v>0</v>
      </c>
      <c r="K271" s="66" t="s">
        <v>5529</v>
      </c>
      <c r="L271" s="401"/>
    </row>
    <row r="272" spans="1:12" s="3" customFormat="1" ht="15" customHeight="1" thickBot="1" x14ac:dyDescent="0.25">
      <c r="A272" s="71"/>
      <c r="B272" s="67"/>
      <c r="C272" s="742"/>
      <c r="D272" s="64" t="s">
        <v>5204</v>
      </c>
      <c r="E272" s="65" t="s">
        <v>5205</v>
      </c>
      <c r="F272" s="223" t="b">
        <f>IF(総括表!$B$4=総括表!$Q$5,基礎データ貼付用シート!E857)</f>
        <v>0</v>
      </c>
      <c r="G272" s="147" t="s">
        <v>5201</v>
      </c>
      <c r="H272" s="115">
        <v>1</v>
      </c>
      <c r="I272" s="70" t="s">
        <v>5202</v>
      </c>
      <c r="J272" s="120">
        <f t="shared" si="20"/>
        <v>0</v>
      </c>
      <c r="K272" s="66" t="s">
        <v>5530</v>
      </c>
    </row>
    <row r="273" spans="1:12" s="3" customFormat="1" ht="15" customHeight="1" x14ac:dyDescent="0.2">
      <c r="A273" s="71"/>
      <c r="B273" s="66"/>
      <c r="C273" s="68"/>
      <c r="D273" s="66"/>
      <c r="E273" s="66"/>
      <c r="F273" s="29"/>
      <c r="G273" s="68"/>
      <c r="H273" s="985" t="s">
        <v>5519</v>
      </c>
      <c r="I273" s="986"/>
      <c r="J273" s="660"/>
      <c r="K273" s="66"/>
    </row>
    <row r="274" spans="1:12" s="3" customFormat="1" ht="15" customHeight="1" thickBot="1" x14ac:dyDescent="0.25">
      <c r="A274" s="71"/>
      <c r="B274" s="66"/>
      <c r="C274" s="66"/>
      <c r="D274" s="66"/>
      <c r="E274" s="66"/>
      <c r="F274" s="29"/>
      <c r="G274" s="66"/>
      <c r="H274" s="983" t="s">
        <v>5259</v>
      </c>
      <c r="I274" s="984"/>
      <c r="J274" s="121">
        <f>SUM(J228:J272)</f>
        <v>0</v>
      </c>
      <c r="K274" s="66" t="s">
        <v>5300</v>
      </c>
      <c r="L274" s="3" t="s">
        <v>5201</v>
      </c>
    </row>
    <row r="275" spans="1:12" s="3" customFormat="1" ht="11.25" customHeight="1" x14ac:dyDescent="0.2">
      <c r="A275" s="71"/>
      <c r="B275" s="71"/>
      <c r="C275" s="71"/>
      <c r="D275" s="71"/>
      <c r="E275" s="71"/>
      <c r="F275" s="90"/>
      <c r="G275" s="71"/>
      <c r="H275" s="97"/>
      <c r="I275" s="71"/>
      <c r="J275" s="107"/>
      <c r="K275" s="71"/>
    </row>
    <row r="276" spans="1:12" ht="18.75" customHeight="1" x14ac:dyDescent="0.2">
      <c r="A276" s="77" t="s">
        <v>5531</v>
      </c>
      <c r="B276" s="71" t="s">
        <v>5532</v>
      </c>
      <c r="C276" s="76"/>
      <c r="D276" s="76"/>
      <c r="E276" s="76"/>
      <c r="F276" s="89"/>
      <c r="G276" s="76"/>
      <c r="H276" s="95"/>
      <c r="I276" s="76"/>
      <c r="J276" s="105"/>
      <c r="K276" s="76"/>
    </row>
    <row r="277" spans="1:12" ht="11.25" customHeight="1" x14ac:dyDescent="0.2">
      <c r="A277" s="78"/>
      <c r="B277" s="76"/>
      <c r="C277" s="76"/>
      <c r="D277" s="76"/>
      <c r="E277" s="76"/>
      <c r="F277" s="89"/>
      <c r="G277" s="76"/>
      <c r="H277" s="95"/>
      <c r="I277" s="76"/>
      <c r="J277" s="105"/>
      <c r="K277" s="76"/>
    </row>
    <row r="278" spans="1:12" ht="18.75" customHeight="1" x14ac:dyDescent="0.2">
      <c r="A278" s="78"/>
      <c r="B278" s="991" t="s">
        <v>5401</v>
      </c>
      <c r="C278" s="992"/>
      <c r="D278" s="991" t="s">
        <v>5194</v>
      </c>
      <c r="E278" s="992"/>
      <c r="F278" s="127" t="s">
        <v>5195</v>
      </c>
      <c r="G278" s="213"/>
      <c r="H278" s="132" t="s">
        <v>5196</v>
      </c>
      <c r="I278" s="213"/>
      <c r="J278" s="133" t="s">
        <v>17</v>
      </c>
      <c r="K278" s="66"/>
    </row>
    <row r="279" spans="1:12" ht="15" customHeight="1" x14ac:dyDescent="0.2">
      <c r="A279" s="78"/>
      <c r="B279" s="294"/>
      <c r="C279" s="289"/>
      <c r="D279" s="229"/>
      <c r="E279" s="286"/>
      <c r="F279" s="168"/>
      <c r="G279" s="143"/>
      <c r="H279" s="285"/>
      <c r="I279" s="143"/>
      <c r="J279" s="108" t="s">
        <v>5197</v>
      </c>
      <c r="K279" s="66"/>
    </row>
    <row r="280" spans="1:12" s="3" customFormat="1" ht="15" customHeight="1" x14ac:dyDescent="0.2">
      <c r="A280" s="71"/>
      <c r="B280" s="139">
        <v>1</v>
      </c>
      <c r="C280" s="63" t="s">
        <v>5390</v>
      </c>
      <c r="D280" s="1010"/>
      <c r="E280" s="1011"/>
      <c r="F280" s="150">
        <f>+基礎データ貼付用シート!E324</f>
        <v>0</v>
      </c>
      <c r="G280" s="147" t="s">
        <v>5201</v>
      </c>
      <c r="H280" s="146">
        <v>0.14099999999999999</v>
      </c>
      <c r="I280" s="147" t="s">
        <v>5202</v>
      </c>
      <c r="J280" s="578">
        <f t="shared" ref="J280:J314" si="21">ROUND(F280*H280,0)</f>
        <v>0</v>
      </c>
      <c r="K280" s="66" t="s">
        <v>5203</v>
      </c>
    </row>
    <row r="281" spans="1:12" s="3" customFormat="1" ht="15" customHeight="1" x14ac:dyDescent="0.2">
      <c r="A281" s="71"/>
      <c r="B281" s="139">
        <v>2</v>
      </c>
      <c r="C281" s="63" t="s">
        <v>5371</v>
      </c>
      <c r="D281" s="1010"/>
      <c r="E281" s="1011"/>
      <c r="F281" s="150">
        <f>+基礎データ貼付用シート!E338</f>
        <v>0</v>
      </c>
      <c r="G281" s="147" t="s">
        <v>5201</v>
      </c>
      <c r="H281" s="146">
        <v>0.16900000000000001</v>
      </c>
      <c r="I281" s="147" t="s">
        <v>5202</v>
      </c>
      <c r="J281" s="578">
        <f t="shared" si="21"/>
        <v>0</v>
      </c>
      <c r="K281" s="66" t="s">
        <v>5206</v>
      </c>
    </row>
    <row r="282" spans="1:12" s="3" customFormat="1" ht="15" customHeight="1" x14ac:dyDescent="0.2">
      <c r="A282" s="71"/>
      <c r="B282" s="139">
        <v>3</v>
      </c>
      <c r="C282" s="63" t="s">
        <v>5372</v>
      </c>
      <c r="D282" s="1010"/>
      <c r="E282" s="1011"/>
      <c r="F282" s="150">
        <f>+基礎データ貼付用シート!E352</f>
        <v>0</v>
      </c>
      <c r="G282" s="147" t="s">
        <v>5201</v>
      </c>
      <c r="H282" s="146">
        <v>0.16200000000000001</v>
      </c>
      <c r="I282" s="147" t="s">
        <v>5202</v>
      </c>
      <c r="J282" s="578">
        <f t="shared" si="21"/>
        <v>0</v>
      </c>
      <c r="K282" s="66" t="s">
        <v>5208</v>
      </c>
    </row>
    <row r="283" spans="1:12" s="3" customFormat="1" ht="15" customHeight="1" x14ac:dyDescent="0.2">
      <c r="A283" s="71"/>
      <c r="B283" s="139">
        <v>4</v>
      </c>
      <c r="C283" s="63" t="s">
        <v>5373</v>
      </c>
      <c r="D283" s="1010"/>
      <c r="E283" s="1011"/>
      <c r="F283" s="150">
        <f>+基礎データ貼付用シート!E365</f>
        <v>0</v>
      </c>
      <c r="G283" s="147" t="s">
        <v>5201</v>
      </c>
      <c r="H283" s="146">
        <v>0.19600000000000001</v>
      </c>
      <c r="I283" s="147" t="s">
        <v>5202</v>
      </c>
      <c r="J283" s="578">
        <f t="shared" si="21"/>
        <v>0</v>
      </c>
      <c r="K283" s="66" t="s">
        <v>5209</v>
      </c>
    </row>
    <row r="284" spans="1:12" s="3" customFormat="1" ht="15" customHeight="1" x14ac:dyDescent="0.2">
      <c r="A284" s="71"/>
      <c r="B284" s="139">
        <v>5</v>
      </c>
      <c r="C284" s="63" t="s">
        <v>5263</v>
      </c>
      <c r="D284" s="1010"/>
      <c r="E284" s="1011"/>
      <c r="F284" s="150">
        <f>+基礎データ貼付用シート!E379</f>
        <v>0</v>
      </c>
      <c r="G284" s="147" t="s">
        <v>5201</v>
      </c>
      <c r="H284" s="146">
        <v>0.17799999999999999</v>
      </c>
      <c r="I284" s="147" t="s">
        <v>5202</v>
      </c>
      <c r="J284" s="578">
        <f t="shared" si="21"/>
        <v>0</v>
      </c>
      <c r="K284" s="66" t="s">
        <v>5211</v>
      </c>
    </row>
    <row r="285" spans="1:12" s="3" customFormat="1" ht="15" customHeight="1" x14ac:dyDescent="0.2">
      <c r="A285" s="71"/>
      <c r="B285" s="139">
        <v>6</v>
      </c>
      <c r="C285" s="63" t="s">
        <v>5265</v>
      </c>
      <c r="D285" s="64" t="s">
        <v>5199</v>
      </c>
      <c r="E285" s="65" t="s">
        <v>5200</v>
      </c>
      <c r="F285" s="150">
        <f>IF(総括表!$B$4=総括表!$Q$4,基礎データ貼付用シート!E395)</f>
        <v>0</v>
      </c>
      <c r="G285" s="147" t="s">
        <v>5201</v>
      </c>
      <c r="H285" s="146">
        <v>0.23300000000000001</v>
      </c>
      <c r="I285" s="147" t="s">
        <v>5202</v>
      </c>
      <c r="J285" s="578">
        <f t="shared" si="21"/>
        <v>0</v>
      </c>
      <c r="K285" s="66" t="s">
        <v>5212</v>
      </c>
    </row>
    <row r="286" spans="1:12" s="3" customFormat="1" ht="15" customHeight="1" x14ac:dyDescent="0.2">
      <c r="A286" s="71"/>
      <c r="B286" s="67"/>
      <c r="C286" s="742"/>
      <c r="D286" s="64" t="s">
        <v>5204</v>
      </c>
      <c r="E286" s="65" t="s">
        <v>5205</v>
      </c>
      <c r="F286" s="150" t="b">
        <f>IF(総括表!$B$4=総括表!$Q$5,基礎データ貼付用シート!E395)</f>
        <v>0</v>
      </c>
      <c r="G286" s="147" t="s">
        <v>5201</v>
      </c>
      <c r="H286" s="115">
        <v>0.17899999999999999</v>
      </c>
      <c r="I286" s="70" t="s">
        <v>5202</v>
      </c>
      <c r="J286" s="120">
        <f t="shared" si="21"/>
        <v>0</v>
      </c>
      <c r="K286" s="66" t="s">
        <v>5214</v>
      </c>
    </row>
    <row r="287" spans="1:12" s="3" customFormat="1" ht="15" customHeight="1" x14ac:dyDescent="0.2">
      <c r="A287" s="71"/>
      <c r="B287" s="139">
        <v>7</v>
      </c>
      <c r="C287" s="63" t="s">
        <v>5198</v>
      </c>
      <c r="D287" s="64" t="s">
        <v>5199</v>
      </c>
      <c r="E287" s="65" t="s">
        <v>5200</v>
      </c>
      <c r="F287" s="150">
        <f>IF(総括表!$B$4=総括表!$Q$4,基礎データ貼付用シート!E412)</f>
        <v>0</v>
      </c>
      <c r="G287" s="147" t="s">
        <v>5201</v>
      </c>
      <c r="H287" s="146">
        <v>0.25</v>
      </c>
      <c r="I287" s="147" t="s">
        <v>5202</v>
      </c>
      <c r="J287" s="578">
        <f t="shared" si="21"/>
        <v>0</v>
      </c>
      <c r="K287" s="66" t="s">
        <v>5215</v>
      </c>
    </row>
    <row r="288" spans="1:12" s="3" customFormat="1" ht="15" customHeight="1" x14ac:dyDescent="0.2">
      <c r="A288" s="71"/>
      <c r="B288" s="67"/>
      <c r="C288" s="742"/>
      <c r="D288" s="64" t="s">
        <v>5204</v>
      </c>
      <c r="E288" s="65" t="s">
        <v>5205</v>
      </c>
      <c r="F288" s="150" t="b">
        <f>IF(総括表!$B$4=総括表!$Q$5,基礎データ貼付用シート!E412)</f>
        <v>0</v>
      </c>
      <c r="G288" s="147" t="s">
        <v>5201</v>
      </c>
      <c r="H288" s="115">
        <v>0.185</v>
      </c>
      <c r="I288" s="70" t="s">
        <v>5202</v>
      </c>
      <c r="J288" s="120">
        <f t="shared" si="21"/>
        <v>0</v>
      </c>
      <c r="K288" s="66" t="s">
        <v>5217</v>
      </c>
    </row>
    <row r="289" spans="1:11" s="3" customFormat="1" ht="15" customHeight="1" x14ac:dyDescent="0.2">
      <c r="A289" s="71"/>
      <c r="B289" s="139">
        <v>8</v>
      </c>
      <c r="C289" s="63" t="s">
        <v>5207</v>
      </c>
      <c r="D289" s="64" t="s">
        <v>5199</v>
      </c>
      <c r="E289" s="65" t="s">
        <v>5200</v>
      </c>
      <c r="F289" s="150">
        <f>IF(総括表!$B$4=総括表!$Q$4,基礎データ貼付用シート!E429)</f>
        <v>0</v>
      </c>
      <c r="G289" s="147" t="s">
        <v>5201</v>
      </c>
      <c r="H289" s="146">
        <v>0.26900000000000002</v>
      </c>
      <c r="I289" s="147" t="s">
        <v>5202</v>
      </c>
      <c r="J289" s="578">
        <f t="shared" si="21"/>
        <v>0</v>
      </c>
      <c r="K289" s="66" t="s">
        <v>5218</v>
      </c>
    </row>
    <row r="290" spans="1:11" s="3" customFormat="1" ht="15" customHeight="1" x14ac:dyDescent="0.2">
      <c r="A290" s="71"/>
      <c r="B290" s="67"/>
      <c r="C290" s="742"/>
      <c r="D290" s="64" t="s">
        <v>5204</v>
      </c>
      <c r="E290" s="65" t="s">
        <v>5205</v>
      </c>
      <c r="F290" s="150" t="b">
        <f>IF(総括表!$B$4=総括表!$Q$5,基礎データ貼付用シート!E429)</f>
        <v>0</v>
      </c>
      <c r="G290" s="147" t="s">
        <v>5201</v>
      </c>
      <c r="H290" s="115">
        <v>0.19</v>
      </c>
      <c r="I290" s="70" t="s">
        <v>5202</v>
      </c>
      <c r="J290" s="120">
        <f t="shared" si="21"/>
        <v>0</v>
      </c>
      <c r="K290" s="66" t="s">
        <v>5220</v>
      </c>
    </row>
    <row r="291" spans="1:11" s="3" customFormat="1" ht="15" customHeight="1" x14ac:dyDescent="0.2">
      <c r="A291" s="71"/>
      <c r="B291" s="139">
        <v>9</v>
      </c>
      <c r="C291" s="63" t="s">
        <v>5210</v>
      </c>
      <c r="D291" s="64" t="s">
        <v>5199</v>
      </c>
      <c r="E291" s="65" t="s">
        <v>5200</v>
      </c>
      <c r="F291" s="150">
        <f>IF(総括表!$B$4=総括表!$Q$4,基礎データ貼付用シート!E446)</f>
        <v>0</v>
      </c>
      <c r="G291" s="147" t="s">
        <v>5201</v>
      </c>
      <c r="H291" s="146">
        <v>0.27800000000000002</v>
      </c>
      <c r="I291" s="147" t="s">
        <v>5202</v>
      </c>
      <c r="J291" s="578">
        <f t="shared" si="21"/>
        <v>0</v>
      </c>
      <c r="K291" s="66" t="s">
        <v>5221</v>
      </c>
    </row>
    <row r="292" spans="1:11" s="3" customFormat="1" ht="15" customHeight="1" x14ac:dyDescent="0.2">
      <c r="A292" s="71"/>
      <c r="B292" s="98"/>
      <c r="C292" s="742"/>
      <c r="D292" s="64" t="s">
        <v>5204</v>
      </c>
      <c r="E292" s="65" t="s">
        <v>5205</v>
      </c>
      <c r="F292" s="150" t="b">
        <f>IF(総括表!$B$4=総括表!$Q$5,基礎データ貼付用シート!E446)</f>
        <v>0</v>
      </c>
      <c r="G292" s="147" t="s">
        <v>5201</v>
      </c>
      <c r="H292" s="115">
        <v>0.24099999999999999</v>
      </c>
      <c r="I292" s="70" t="s">
        <v>5202</v>
      </c>
      <c r="J292" s="120">
        <f t="shared" si="21"/>
        <v>0</v>
      </c>
      <c r="K292" s="66" t="s">
        <v>5223</v>
      </c>
    </row>
    <row r="293" spans="1:11" s="3" customFormat="1" ht="15" customHeight="1" x14ac:dyDescent="0.2">
      <c r="A293" s="71"/>
      <c r="B293" s="739">
        <v>10</v>
      </c>
      <c r="C293" s="63" t="s">
        <v>5213</v>
      </c>
      <c r="D293" s="64" t="s">
        <v>5199</v>
      </c>
      <c r="E293" s="65" t="s">
        <v>5200</v>
      </c>
      <c r="F293" s="150">
        <f>IF(総括表!$B$4=総括表!$Q$4,基礎データ貼付用シート!E463)</f>
        <v>0</v>
      </c>
      <c r="G293" s="147" t="s">
        <v>5201</v>
      </c>
      <c r="H293" s="146">
        <v>0.30599999999999999</v>
      </c>
      <c r="I293" s="147" t="s">
        <v>5202</v>
      </c>
      <c r="J293" s="578">
        <f t="shared" si="21"/>
        <v>0</v>
      </c>
      <c r="K293" s="66" t="s">
        <v>5224</v>
      </c>
    </row>
    <row r="294" spans="1:11" s="3" customFormat="1" ht="15" customHeight="1" x14ac:dyDescent="0.2">
      <c r="A294" s="71"/>
      <c r="B294" s="98"/>
      <c r="C294" s="742"/>
      <c r="D294" s="64" t="s">
        <v>5204</v>
      </c>
      <c r="E294" s="65" t="s">
        <v>5205</v>
      </c>
      <c r="F294" s="150" t="b">
        <f>IF(総括表!$B$4=総括表!$Q$5,基礎データ貼付用シート!E463)</f>
        <v>0</v>
      </c>
      <c r="G294" s="147" t="s">
        <v>5201</v>
      </c>
      <c r="H294" s="115">
        <v>0.27500000000000002</v>
      </c>
      <c r="I294" s="70" t="s">
        <v>5202</v>
      </c>
      <c r="J294" s="120">
        <f t="shared" si="21"/>
        <v>0</v>
      </c>
      <c r="K294" s="66" t="s">
        <v>5226</v>
      </c>
    </row>
    <row r="295" spans="1:11" s="3" customFormat="1" ht="15" customHeight="1" x14ac:dyDescent="0.2">
      <c r="A295" s="71"/>
      <c r="B295" s="739">
        <v>11</v>
      </c>
      <c r="C295" s="63" t="s">
        <v>5216</v>
      </c>
      <c r="D295" s="64" t="s">
        <v>5199</v>
      </c>
      <c r="E295" s="65" t="s">
        <v>5200</v>
      </c>
      <c r="F295" s="150">
        <f>IF(総括表!$B$4=総括表!$Q$4,基礎データ貼付用シート!E480)</f>
        <v>0</v>
      </c>
      <c r="G295" s="147" t="s">
        <v>5201</v>
      </c>
      <c r="H295" s="146">
        <v>0.32300000000000001</v>
      </c>
      <c r="I295" s="147" t="s">
        <v>5202</v>
      </c>
      <c r="J295" s="578">
        <f t="shared" si="21"/>
        <v>0</v>
      </c>
      <c r="K295" s="66" t="s">
        <v>5227</v>
      </c>
    </row>
    <row r="296" spans="1:11" s="3" customFormat="1" ht="15" customHeight="1" x14ac:dyDescent="0.2">
      <c r="A296" s="71"/>
      <c r="B296" s="67"/>
      <c r="C296" s="742"/>
      <c r="D296" s="64" t="s">
        <v>5204</v>
      </c>
      <c r="E296" s="65" t="s">
        <v>5205</v>
      </c>
      <c r="F296" s="150" t="b">
        <f>IF(総括表!$B$4=総括表!$Q$5,基礎データ貼付用シート!E480)</f>
        <v>0</v>
      </c>
      <c r="G296" s="147" t="s">
        <v>5201</v>
      </c>
      <c r="H296" s="115">
        <v>0.29499999999999998</v>
      </c>
      <c r="I296" s="70" t="s">
        <v>5202</v>
      </c>
      <c r="J296" s="120">
        <f t="shared" si="21"/>
        <v>0</v>
      </c>
      <c r="K296" s="66" t="s">
        <v>5229</v>
      </c>
    </row>
    <row r="297" spans="1:11" s="3" customFormat="1" ht="15" customHeight="1" x14ac:dyDescent="0.2">
      <c r="A297" s="71"/>
      <c r="B297" s="739">
        <v>12</v>
      </c>
      <c r="C297" s="63" t="s">
        <v>5219</v>
      </c>
      <c r="D297" s="64" t="s">
        <v>5199</v>
      </c>
      <c r="E297" s="65" t="s">
        <v>5200</v>
      </c>
      <c r="F297" s="150">
        <f>IF(総括表!$B$4=総括表!$Q$4,基礎データ貼付用シート!E497)</f>
        <v>0</v>
      </c>
      <c r="G297" s="147" t="s">
        <v>5201</v>
      </c>
      <c r="H297" s="146">
        <v>0.34</v>
      </c>
      <c r="I297" s="147" t="s">
        <v>5202</v>
      </c>
      <c r="J297" s="578">
        <f t="shared" si="21"/>
        <v>0</v>
      </c>
      <c r="K297" s="66" t="s">
        <v>5230</v>
      </c>
    </row>
    <row r="298" spans="1:11" s="3" customFormat="1" ht="15" customHeight="1" x14ac:dyDescent="0.2">
      <c r="A298" s="71"/>
      <c r="B298" s="67"/>
      <c r="C298" s="742"/>
      <c r="D298" s="64" t="s">
        <v>5204</v>
      </c>
      <c r="E298" s="65" t="s">
        <v>5205</v>
      </c>
      <c r="F298" s="150" t="b">
        <f>IF(総括表!$B$4=総括表!$Q$5,基礎データ貼付用シート!E497)</f>
        <v>0</v>
      </c>
      <c r="G298" s="147" t="s">
        <v>5201</v>
      </c>
      <c r="H298" s="115">
        <v>0.316</v>
      </c>
      <c r="I298" s="70" t="s">
        <v>5202</v>
      </c>
      <c r="J298" s="120">
        <f t="shared" si="21"/>
        <v>0</v>
      </c>
      <c r="K298" s="66" t="s">
        <v>5232</v>
      </c>
    </row>
    <row r="299" spans="1:11" s="3" customFormat="1" ht="15" customHeight="1" x14ac:dyDescent="0.2">
      <c r="A299" s="71"/>
      <c r="B299" s="739">
        <v>13</v>
      </c>
      <c r="C299" s="63" t="s">
        <v>5222</v>
      </c>
      <c r="D299" s="64" t="s">
        <v>5199</v>
      </c>
      <c r="E299" s="65" t="s">
        <v>5200</v>
      </c>
      <c r="F299" s="150">
        <f>IF(総括表!$B$4=総括表!$Q$4,基礎データ貼付用シート!E514)</f>
        <v>0</v>
      </c>
      <c r="G299" s="147" t="s">
        <v>5201</v>
      </c>
      <c r="H299" s="146">
        <v>0.35699999999999998</v>
      </c>
      <c r="I299" s="147" t="s">
        <v>5202</v>
      </c>
      <c r="J299" s="578">
        <f t="shared" si="21"/>
        <v>0</v>
      </c>
      <c r="K299" s="66" t="s">
        <v>5233</v>
      </c>
    </row>
    <row r="300" spans="1:11" s="3" customFormat="1" ht="15" customHeight="1" x14ac:dyDescent="0.2">
      <c r="A300" s="71"/>
      <c r="B300" s="67"/>
      <c r="C300" s="742"/>
      <c r="D300" s="64" t="s">
        <v>5204</v>
      </c>
      <c r="E300" s="65" t="s">
        <v>5205</v>
      </c>
      <c r="F300" s="150" t="b">
        <f>IF(総括表!$B$4=総括表!$Q$5,基礎データ貼付用シート!E514)</f>
        <v>0</v>
      </c>
      <c r="G300" s="147" t="s">
        <v>5201</v>
      </c>
      <c r="H300" s="115">
        <v>0.33100000000000002</v>
      </c>
      <c r="I300" s="70" t="s">
        <v>5202</v>
      </c>
      <c r="J300" s="120">
        <f t="shared" si="21"/>
        <v>0</v>
      </c>
      <c r="K300" s="66" t="s">
        <v>5235</v>
      </c>
    </row>
    <row r="301" spans="1:11" s="3" customFormat="1" ht="15" customHeight="1" x14ac:dyDescent="0.2">
      <c r="A301" s="71"/>
      <c r="B301" s="739">
        <v>14</v>
      </c>
      <c r="C301" s="63" t="s">
        <v>5225</v>
      </c>
      <c r="D301" s="64" t="s">
        <v>5199</v>
      </c>
      <c r="E301" s="65" t="s">
        <v>5200</v>
      </c>
      <c r="F301" s="150">
        <f>IF(総括表!$B$4=総括表!$Q$4,基礎データ貼付用シート!E531)</f>
        <v>0</v>
      </c>
      <c r="G301" s="147" t="s">
        <v>5201</v>
      </c>
      <c r="H301" s="146">
        <v>0.376</v>
      </c>
      <c r="I301" s="147" t="s">
        <v>5202</v>
      </c>
      <c r="J301" s="578">
        <f t="shared" si="21"/>
        <v>0</v>
      </c>
      <c r="K301" s="66" t="s">
        <v>5236</v>
      </c>
    </row>
    <row r="302" spans="1:11" s="3" customFormat="1" ht="15" customHeight="1" x14ac:dyDescent="0.2">
      <c r="A302" s="71"/>
      <c r="B302" s="67"/>
      <c r="C302" s="742"/>
      <c r="D302" s="64" t="s">
        <v>5204</v>
      </c>
      <c r="E302" s="65" t="s">
        <v>5205</v>
      </c>
      <c r="F302" s="150" t="b">
        <f>IF(総括表!$B$4=総括表!$Q$5,基礎データ貼付用シート!E531)</f>
        <v>0</v>
      </c>
      <c r="G302" s="147" t="s">
        <v>5201</v>
      </c>
      <c r="H302" s="115">
        <v>0.35399999999999998</v>
      </c>
      <c r="I302" s="70" t="s">
        <v>5202</v>
      </c>
      <c r="J302" s="120">
        <f t="shared" si="21"/>
        <v>0</v>
      </c>
      <c r="K302" s="66" t="s">
        <v>5238</v>
      </c>
    </row>
    <row r="303" spans="1:11" s="3" customFormat="1" ht="15" customHeight="1" x14ac:dyDescent="0.2">
      <c r="A303" s="71"/>
      <c r="B303" s="739">
        <v>15</v>
      </c>
      <c r="C303" s="63" t="s">
        <v>5228</v>
      </c>
      <c r="D303" s="64" t="s">
        <v>5199</v>
      </c>
      <c r="E303" s="65" t="s">
        <v>5200</v>
      </c>
      <c r="F303" s="150">
        <f>IF(総括表!$B$4=総括表!$Q$4,基礎データ貼付用シート!E548)</f>
        <v>0</v>
      </c>
      <c r="G303" s="147" t="s">
        <v>5201</v>
      </c>
      <c r="H303" s="146">
        <v>0.39300000000000002</v>
      </c>
      <c r="I303" s="147" t="s">
        <v>5202</v>
      </c>
      <c r="J303" s="578">
        <f t="shared" si="21"/>
        <v>0</v>
      </c>
      <c r="K303" s="66" t="s">
        <v>5239</v>
      </c>
    </row>
    <row r="304" spans="1:11" s="3" customFormat="1" ht="15" customHeight="1" x14ac:dyDescent="0.2">
      <c r="A304" s="71"/>
      <c r="B304" s="67"/>
      <c r="C304" s="742"/>
      <c r="D304" s="64" t="s">
        <v>5204</v>
      </c>
      <c r="E304" s="65" t="s">
        <v>5205</v>
      </c>
      <c r="F304" s="150" t="b">
        <f>IF(総括表!$B$4=総括表!$Q$5,基礎データ貼付用シート!E548)</f>
        <v>0</v>
      </c>
      <c r="G304" s="147" t="s">
        <v>5201</v>
      </c>
      <c r="H304" s="115">
        <v>0.373</v>
      </c>
      <c r="I304" s="70" t="s">
        <v>5202</v>
      </c>
      <c r="J304" s="120">
        <f t="shared" si="21"/>
        <v>0</v>
      </c>
      <c r="K304" s="66" t="s">
        <v>5241</v>
      </c>
    </row>
    <row r="305" spans="1:12" s="3" customFormat="1" ht="15" customHeight="1" x14ac:dyDescent="0.2">
      <c r="A305" s="71"/>
      <c r="B305" s="739">
        <v>16</v>
      </c>
      <c r="C305" s="63" t="s">
        <v>5231</v>
      </c>
      <c r="D305" s="64" t="s">
        <v>5199</v>
      </c>
      <c r="E305" s="65" t="s">
        <v>5200</v>
      </c>
      <c r="F305" s="150">
        <f>IF(総括表!$B$4=総括表!$Q$4,基礎データ貼付用シート!E565)</f>
        <v>0</v>
      </c>
      <c r="G305" s="147" t="s">
        <v>5201</v>
      </c>
      <c r="H305" s="146">
        <v>0.40799999999999997</v>
      </c>
      <c r="I305" s="147" t="s">
        <v>5202</v>
      </c>
      <c r="J305" s="578">
        <f t="shared" si="21"/>
        <v>0</v>
      </c>
      <c r="K305" s="66" t="s">
        <v>5242</v>
      </c>
    </row>
    <row r="306" spans="1:12" s="3" customFormat="1" ht="15" customHeight="1" x14ac:dyDescent="0.2">
      <c r="A306" s="71"/>
      <c r="B306" s="67"/>
      <c r="C306" s="742"/>
      <c r="D306" s="64" t="s">
        <v>5204</v>
      </c>
      <c r="E306" s="65" t="s">
        <v>5205</v>
      </c>
      <c r="F306" s="150" t="b">
        <f>IF(総括表!$B$4=総括表!$Q$5,基礎データ貼付用シート!E565)</f>
        <v>0</v>
      </c>
      <c r="G306" s="147" t="s">
        <v>5201</v>
      </c>
      <c r="H306" s="115">
        <v>0.39100000000000001</v>
      </c>
      <c r="I306" s="70" t="s">
        <v>5202</v>
      </c>
      <c r="J306" s="120">
        <f t="shared" si="21"/>
        <v>0</v>
      </c>
      <c r="K306" s="66" t="s">
        <v>5244</v>
      </c>
    </row>
    <row r="307" spans="1:12" s="3" customFormat="1" ht="15" customHeight="1" x14ac:dyDescent="0.2">
      <c r="A307" s="71"/>
      <c r="B307" s="739">
        <v>17</v>
      </c>
      <c r="C307" s="63" t="s">
        <v>5234</v>
      </c>
      <c r="D307" s="64" t="s">
        <v>5199</v>
      </c>
      <c r="E307" s="65" t="s">
        <v>5200</v>
      </c>
      <c r="F307" s="150">
        <f>IF(総括表!$B$4=総括表!$Q$4,基礎データ貼付用シート!E595)</f>
        <v>0</v>
      </c>
      <c r="G307" s="147" t="s">
        <v>5201</v>
      </c>
      <c r="H307" s="146">
        <v>0.42799999999999999</v>
      </c>
      <c r="I307" s="147" t="s">
        <v>5202</v>
      </c>
      <c r="J307" s="578">
        <f t="shared" si="21"/>
        <v>0</v>
      </c>
      <c r="K307" s="66" t="s">
        <v>5245</v>
      </c>
    </row>
    <row r="308" spans="1:12" s="3" customFormat="1" ht="15" customHeight="1" x14ac:dyDescent="0.2">
      <c r="A308" s="71"/>
      <c r="B308" s="67"/>
      <c r="C308" s="742"/>
      <c r="D308" s="64" t="s">
        <v>5204</v>
      </c>
      <c r="E308" s="65" t="s">
        <v>5205</v>
      </c>
      <c r="F308" s="150" t="b">
        <f>IF(総括表!$B$4=総括表!$Q$5,基礎データ貼付用シート!E595)</f>
        <v>0</v>
      </c>
      <c r="G308" s="147" t="s">
        <v>5201</v>
      </c>
      <c r="H308" s="115">
        <v>0.41299999999999998</v>
      </c>
      <c r="I308" s="70" t="s">
        <v>5202</v>
      </c>
      <c r="J308" s="120">
        <f t="shared" si="21"/>
        <v>0</v>
      </c>
      <c r="K308" s="66" t="s">
        <v>5247</v>
      </c>
    </row>
    <row r="309" spans="1:12" s="3" customFormat="1" ht="15" customHeight="1" x14ac:dyDescent="0.2">
      <c r="A309" s="71"/>
      <c r="B309" s="739">
        <v>18</v>
      </c>
      <c r="C309" s="63" t="s">
        <v>5237</v>
      </c>
      <c r="D309" s="64" t="s">
        <v>5199</v>
      </c>
      <c r="E309" s="65" t="s">
        <v>5200</v>
      </c>
      <c r="F309" s="150">
        <f>IF(総括表!$B$4=総括表!$Q$4,基礎データ貼付用シート!E625)</f>
        <v>0</v>
      </c>
      <c r="G309" s="147" t="s">
        <v>5201</v>
      </c>
      <c r="H309" s="146">
        <v>0.44600000000000001</v>
      </c>
      <c r="I309" s="147" t="s">
        <v>5202</v>
      </c>
      <c r="J309" s="578">
        <f t="shared" si="21"/>
        <v>0</v>
      </c>
      <c r="K309" s="66" t="s">
        <v>5248</v>
      </c>
    </row>
    <row r="310" spans="1:12" s="3" customFormat="1" ht="15" customHeight="1" x14ac:dyDescent="0.2">
      <c r="A310" s="71"/>
      <c r="B310" s="67"/>
      <c r="C310" s="742"/>
      <c r="D310" s="64" t="s">
        <v>5204</v>
      </c>
      <c r="E310" s="65" t="s">
        <v>5205</v>
      </c>
      <c r="F310" s="150" t="b">
        <f>IF(総括表!$B$4=総括表!$Q$5,基礎データ貼付用シート!E625)</f>
        <v>0</v>
      </c>
      <c r="G310" s="147" t="s">
        <v>5201</v>
      </c>
      <c r="H310" s="115">
        <v>0.432</v>
      </c>
      <c r="I310" s="70" t="s">
        <v>5202</v>
      </c>
      <c r="J310" s="120">
        <f t="shared" si="21"/>
        <v>0</v>
      </c>
      <c r="K310" s="66" t="s">
        <v>5250</v>
      </c>
    </row>
    <row r="311" spans="1:12" s="3" customFormat="1" ht="15" customHeight="1" x14ac:dyDescent="0.2">
      <c r="A311" s="71"/>
      <c r="B311" s="739">
        <v>19</v>
      </c>
      <c r="C311" s="63" t="s">
        <v>5240</v>
      </c>
      <c r="D311" s="64" t="s">
        <v>5199</v>
      </c>
      <c r="E311" s="65" t="s">
        <v>5200</v>
      </c>
      <c r="F311" s="150">
        <f>IF(総括表!$B$4=総括表!$Q$4,基礎データ貼付用シート!E655)</f>
        <v>0</v>
      </c>
      <c r="G311" s="147" t="s">
        <v>5201</v>
      </c>
      <c r="H311" s="146">
        <v>0.46500000000000002</v>
      </c>
      <c r="I311" s="147" t="s">
        <v>5202</v>
      </c>
      <c r="J311" s="578">
        <f t="shared" si="21"/>
        <v>0</v>
      </c>
      <c r="K311" s="66" t="s">
        <v>5251</v>
      </c>
    </row>
    <row r="312" spans="1:12" s="3" customFormat="1" ht="15" customHeight="1" x14ac:dyDescent="0.2">
      <c r="A312" s="71"/>
      <c r="B312" s="67"/>
      <c r="C312" s="742"/>
      <c r="D312" s="64" t="s">
        <v>5204</v>
      </c>
      <c r="E312" s="65" t="s">
        <v>5205</v>
      </c>
      <c r="F312" s="150" t="b">
        <f>IF(総括表!$B$4=総括表!$Q$5,基礎データ貼付用シート!E655)</f>
        <v>0</v>
      </c>
      <c r="G312" s="147" t="s">
        <v>5201</v>
      </c>
      <c r="H312" s="115">
        <v>0.45500000000000002</v>
      </c>
      <c r="I312" s="70" t="s">
        <v>5202</v>
      </c>
      <c r="J312" s="120">
        <f>ROUND(F312*H312,0)</f>
        <v>0</v>
      </c>
      <c r="K312" s="66" t="s">
        <v>5253</v>
      </c>
    </row>
    <row r="313" spans="1:12" s="3" customFormat="1" ht="15" customHeight="1" x14ac:dyDescent="0.2">
      <c r="A313" s="71"/>
      <c r="B313" s="739">
        <v>20</v>
      </c>
      <c r="C313" s="63" t="s">
        <v>5351</v>
      </c>
      <c r="D313" s="64" t="s">
        <v>5199</v>
      </c>
      <c r="E313" s="65" t="s">
        <v>5200</v>
      </c>
      <c r="F313" s="150">
        <f>IF(総括表!$B$4=総括表!$Q$4,基礎データ貼付用シート!E685)</f>
        <v>0</v>
      </c>
      <c r="G313" s="147" t="s">
        <v>5201</v>
      </c>
      <c r="H313" s="146">
        <v>0.96899999999999997</v>
      </c>
      <c r="I313" s="147" t="s">
        <v>5202</v>
      </c>
      <c r="J313" s="578">
        <f t="shared" si="21"/>
        <v>0</v>
      </c>
      <c r="K313" s="66" t="s">
        <v>5254</v>
      </c>
      <c r="L313" s="403"/>
    </row>
    <row r="314" spans="1:12" s="3" customFormat="1" ht="15" customHeight="1" x14ac:dyDescent="0.2">
      <c r="A314" s="71"/>
      <c r="B314" s="67"/>
      <c r="C314" s="742"/>
      <c r="D314" s="64" t="s">
        <v>5204</v>
      </c>
      <c r="E314" s="65" t="s">
        <v>5205</v>
      </c>
      <c r="F314" s="150" t="b">
        <f>IF(総括表!$B$4=総括表!$Q$5,基礎データ貼付用シート!E685)</f>
        <v>0</v>
      </c>
      <c r="G314" s="147" t="s">
        <v>5201</v>
      </c>
      <c r="H314" s="115">
        <v>0.95599999999999996</v>
      </c>
      <c r="I314" s="70" t="s">
        <v>5202</v>
      </c>
      <c r="J314" s="122">
        <f t="shared" si="21"/>
        <v>0</v>
      </c>
      <c r="K314" s="66" t="s">
        <v>5256</v>
      </c>
      <c r="L314" s="403"/>
    </row>
    <row r="315" spans="1:12" s="3" customFormat="1" ht="15" customHeight="1" x14ac:dyDescent="0.2">
      <c r="A315" s="71"/>
      <c r="B315" s="739">
        <v>21</v>
      </c>
      <c r="C315" s="63" t="s">
        <v>5307</v>
      </c>
      <c r="D315" s="64" t="s">
        <v>5199</v>
      </c>
      <c r="E315" s="65" t="s">
        <v>5200</v>
      </c>
      <c r="F315" s="150">
        <f>IF(総括表!$B$4=総括表!$Q$4,基礎データ貼付用シート!E716)</f>
        <v>0</v>
      </c>
      <c r="G315" s="147" t="s">
        <v>5201</v>
      </c>
      <c r="H315" s="146">
        <v>0.98399999999999999</v>
      </c>
      <c r="I315" s="147" t="s">
        <v>5202</v>
      </c>
      <c r="J315" s="578">
        <f t="shared" ref="J315:J326" si="22">ROUND(F315*H315,0)</f>
        <v>0</v>
      </c>
      <c r="K315" s="66" t="s">
        <v>5257</v>
      </c>
      <c r="L315" s="403"/>
    </row>
    <row r="316" spans="1:12" s="3" customFormat="1" ht="15" customHeight="1" x14ac:dyDescent="0.2">
      <c r="A316" s="71"/>
      <c r="B316" s="290"/>
      <c r="C316" s="110"/>
      <c r="D316" s="64" t="s">
        <v>5533</v>
      </c>
      <c r="E316" s="65" t="s">
        <v>5205</v>
      </c>
      <c r="F316" s="150" t="b">
        <f>IF(総括表!$B$4=総括表!$Q$5,基礎データ貼付用シート!E716)</f>
        <v>0</v>
      </c>
      <c r="G316" s="147" t="s">
        <v>5201</v>
      </c>
      <c r="H316" s="146">
        <v>0.97599999999999998</v>
      </c>
      <c r="I316" s="147" t="s">
        <v>5202</v>
      </c>
      <c r="J316" s="578">
        <f t="shared" si="22"/>
        <v>0</v>
      </c>
      <c r="K316" s="66" t="s">
        <v>5475</v>
      </c>
      <c r="L316" s="403"/>
    </row>
    <row r="317" spans="1:12" s="3" customFormat="1" ht="15" customHeight="1" x14ac:dyDescent="0.2">
      <c r="A317" s="71"/>
      <c r="B317" s="290"/>
      <c r="C317" s="110"/>
      <c r="D317" s="64" t="s">
        <v>5534</v>
      </c>
      <c r="E317" s="65" t="s">
        <v>5200</v>
      </c>
      <c r="F317" s="150">
        <f>IF(総括表!$B$4=総括表!$Q$4,基礎データ貼付用シート!E717)</f>
        <v>0</v>
      </c>
      <c r="G317" s="147" t="s">
        <v>5201</v>
      </c>
      <c r="H317" s="146">
        <v>0.98399999999999999</v>
      </c>
      <c r="I317" s="147" t="s">
        <v>5202</v>
      </c>
      <c r="J317" s="578">
        <f t="shared" si="22"/>
        <v>0</v>
      </c>
      <c r="K317" s="66" t="s">
        <v>5523</v>
      </c>
      <c r="L317" s="403"/>
    </row>
    <row r="318" spans="1:12" s="3" customFormat="1" ht="15" customHeight="1" x14ac:dyDescent="0.2">
      <c r="A318" s="71"/>
      <c r="B318" s="67"/>
      <c r="C318" s="742"/>
      <c r="D318" s="64" t="s">
        <v>5535</v>
      </c>
      <c r="E318" s="65" t="s">
        <v>5205</v>
      </c>
      <c r="F318" s="150" t="b">
        <f>IF(総括表!$B$4=総括表!$Q$5,基礎データ貼付用シート!E717)</f>
        <v>0</v>
      </c>
      <c r="G318" s="147" t="s">
        <v>5201</v>
      </c>
      <c r="H318" s="115">
        <v>0.97599999999999998</v>
      </c>
      <c r="I318" s="70" t="s">
        <v>5202</v>
      </c>
      <c r="J318" s="122">
        <f t="shared" si="22"/>
        <v>0</v>
      </c>
      <c r="K318" s="66" t="s">
        <v>5524</v>
      </c>
      <c r="L318" s="403"/>
    </row>
    <row r="319" spans="1:12" s="3" customFormat="1" ht="15" customHeight="1" x14ac:dyDescent="0.2">
      <c r="A319" s="71"/>
      <c r="B319" s="739">
        <v>22</v>
      </c>
      <c r="C319" s="63" t="s">
        <v>5308</v>
      </c>
      <c r="D319" s="64" t="s">
        <v>5199</v>
      </c>
      <c r="E319" s="65" t="s">
        <v>5200</v>
      </c>
      <c r="F319" s="150">
        <f>IF(総括表!$B$4=総括表!$Q$4,基礎データ貼付用シート!E748)</f>
        <v>0</v>
      </c>
      <c r="G319" s="147" t="s">
        <v>5201</v>
      </c>
      <c r="H319" s="146">
        <v>1</v>
      </c>
      <c r="I319" s="147" t="s">
        <v>5202</v>
      </c>
      <c r="J319" s="578">
        <f>ROUND(F319*H319,0)</f>
        <v>0</v>
      </c>
      <c r="K319" s="66" t="s">
        <v>5525</v>
      </c>
      <c r="L319" s="403"/>
    </row>
    <row r="320" spans="1:12" s="3" customFormat="1" ht="15" customHeight="1" x14ac:dyDescent="0.2">
      <c r="A320" s="71"/>
      <c r="B320" s="290"/>
      <c r="C320" s="110"/>
      <c r="D320" s="64" t="s">
        <v>5533</v>
      </c>
      <c r="E320" s="65" t="s">
        <v>5205</v>
      </c>
      <c r="F320" s="150" t="b">
        <f>IF(総括表!$B$4=総括表!$Q$5,基礎データ貼付用シート!E748)</f>
        <v>0</v>
      </c>
      <c r="G320" s="147" t="s">
        <v>5201</v>
      </c>
      <c r="H320" s="146">
        <v>1</v>
      </c>
      <c r="I320" s="147" t="s">
        <v>5202</v>
      </c>
      <c r="J320" s="578">
        <f>ROUND(F320*H320,0)</f>
        <v>0</v>
      </c>
      <c r="K320" s="66" t="s">
        <v>5526</v>
      </c>
      <c r="L320" s="403"/>
    </row>
    <row r="321" spans="1:12" s="3" customFormat="1" ht="15" customHeight="1" x14ac:dyDescent="0.2">
      <c r="A321" s="71"/>
      <c r="B321" s="290"/>
      <c r="C321" s="110"/>
      <c r="D321" s="64" t="s">
        <v>5534</v>
      </c>
      <c r="E321" s="65" t="s">
        <v>5200</v>
      </c>
      <c r="F321" s="150">
        <f>IF(総括表!$B$4=総括表!$Q$4,基礎データ貼付用シート!E749)</f>
        <v>0</v>
      </c>
      <c r="G321" s="147" t="s">
        <v>5201</v>
      </c>
      <c r="H321" s="146">
        <v>1</v>
      </c>
      <c r="I321" s="147" t="s">
        <v>5202</v>
      </c>
      <c r="J321" s="578">
        <f>ROUND(F321*H321,0)</f>
        <v>0</v>
      </c>
      <c r="K321" s="66" t="s">
        <v>5527</v>
      </c>
      <c r="L321" s="403"/>
    </row>
    <row r="322" spans="1:12" s="3" customFormat="1" ht="15" customHeight="1" x14ac:dyDescent="0.2">
      <c r="A322" s="71"/>
      <c r="B322" s="67"/>
      <c r="C322" s="742"/>
      <c r="D322" s="64" t="s">
        <v>5535</v>
      </c>
      <c r="E322" s="65" t="s">
        <v>5205</v>
      </c>
      <c r="F322" s="150" t="b">
        <f>IF(総括表!$B$4=総括表!$Q$5,基礎データ貼付用シート!E749)</f>
        <v>0</v>
      </c>
      <c r="G322" s="147" t="s">
        <v>5201</v>
      </c>
      <c r="H322" s="146">
        <v>1</v>
      </c>
      <c r="I322" s="70" t="s">
        <v>5202</v>
      </c>
      <c r="J322" s="122">
        <f>ROUND(F322*H322,0)</f>
        <v>0</v>
      </c>
      <c r="K322" s="66" t="s">
        <v>5528</v>
      </c>
      <c r="L322" s="403"/>
    </row>
    <row r="323" spans="1:12" s="3" customFormat="1" ht="15" customHeight="1" x14ac:dyDescent="0.2">
      <c r="A323" s="71"/>
      <c r="B323" s="739">
        <v>23</v>
      </c>
      <c r="C323" s="63" t="s">
        <v>5309</v>
      </c>
      <c r="D323" s="64" t="s">
        <v>5199</v>
      </c>
      <c r="E323" s="65" t="s">
        <v>5200</v>
      </c>
      <c r="F323" s="150">
        <f>IF(総括表!$B$4=総括表!$Q$4,基礎データ貼付用シート!E781)</f>
        <v>0</v>
      </c>
      <c r="G323" s="147" t="s">
        <v>5201</v>
      </c>
      <c r="H323" s="146">
        <v>1</v>
      </c>
      <c r="I323" s="147" t="s">
        <v>5202</v>
      </c>
      <c r="J323" s="578">
        <f t="shared" si="22"/>
        <v>0</v>
      </c>
      <c r="K323" s="66" t="s">
        <v>5529</v>
      </c>
      <c r="L323" s="403"/>
    </row>
    <row r="324" spans="1:12" s="3" customFormat="1" ht="15" customHeight="1" x14ac:dyDescent="0.2">
      <c r="A324" s="71"/>
      <c r="B324" s="290"/>
      <c r="C324" s="110"/>
      <c r="D324" s="64" t="s">
        <v>5533</v>
      </c>
      <c r="E324" s="65" t="s">
        <v>5205</v>
      </c>
      <c r="F324" s="150" t="b">
        <f>IF(総括表!$B$4=総括表!$Q$5,基礎データ貼付用シート!E781)</f>
        <v>0</v>
      </c>
      <c r="G324" s="147" t="s">
        <v>5201</v>
      </c>
      <c r="H324" s="146">
        <v>1</v>
      </c>
      <c r="I324" s="147" t="s">
        <v>5202</v>
      </c>
      <c r="J324" s="578">
        <f t="shared" si="22"/>
        <v>0</v>
      </c>
      <c r="K324" s="66" t="s">
        <v>5530</v>
      </c>
      <c r="L324" s="403"/>
    </row>
    <row r="325" spans="1:12" s="3" customFormat="1" ht="15" customHeight="1" x14ac:dyDescent="0.2">
      <c r="A325" s="71"/>
      <c r="B325" s="290"/>
      <c r="C325" s="110"/>
      <c r="D325" s="64" t="s">
        <v>5534</v>
      </c>
      <c r="E325" s="65" t="s">
        <v>5200</v>
      </c>
      <c r="F325" s="150">
        <f>IF(総括表!$B$4=総括表!$Q$4,基礎データ貼付用シート!E782)</f>
        <v>0</v>
      </c>
      <c r="G325" s="147" t="s">
        <v>5201</v>
      </c>
      <c r="H325" s="146">
        <v>1</v>
      </c>
      <c r="I325" s="147" t="s">
        <v>5202</v>
      </c>
      <c r="J325" s="578">
        <f t="shared" si="22"/>
        <v>0</v>
      </c>
      <c r="K325" s="66" t="s">
        <v>5536</v>
      </c>
      <c r="L325" s="403"/>
    </row>
    <row r="326" spans="1:12" s="3" customFormat="1" ht="15" customHeight="1" x14ac:dyDescent="0.2">
      <c r="A326" s="71"/>
      <c r="B326" s="67"/>
      <c r="C326" s="742"/>
      <c r="D326" s="64" t="s">
        <v>5535</v>
      </c>
      <c r="E326" s="65" t="s">
        <v>5205</v>
      </c>
      <c r="F326" s="150" t="b">
        <f>IF(総括表!$B$4=総括表!$Q$5,基礎データ貼付用シート!E782)</f>
        <v>0</v>
      </c>
      <c r="G326" s="147" t="s">
        <v>5201</v>
      </c>
      <c r="H326" s="115">
        <v>1</v>
      </c>
      <c r="I326" s="70" t="s">
        <v>5202</v>
      </c>
      <c r="J326" s="122">
        <f t="shared" si="22"/>
        <v>0</v>
      </c>
      <c r="K326" s="66" t="s">
        <v>5537</v>
      </c>
      <c r="L326" s="403"/>
    </row>
    <row r="327" spans="1:12" s="3" customFormat="1" ht="15" customHeight="1" x14ac:dyDescent="0.2">
      <c r="A327" s="71"/>
      <c r="B327" s="739">
        <v>24</v>
      </c>
      <c r="C327" s="63" t="s">
        <v>5310</v>
      </c>
      <c r="D327" s="64" t="s">
        <v>5199</v>
      </c>
      <c r="E327" s="65" t="s">
        <v>5200</v>
      </c>
      <c r="F327" s="150">
        <f>IF(総括表!$B$4=総括表!$Q$4,基礎データ貼付用シート!E819)</f>
        <v>0</v>
      </c>
      <c r="G327" s="147" t="s">
        <v>5201</v>
      </c>
      <c r="H327" s="146">
        <v>1</v>
      </c>
      <c r="I327" s="147" t="s">
        <v>5202</v>
      </c>
      <c r="J327" s="578">
        <f t="shared" ref="J327:J329" si="23">ROUND(F327*H327,0)</f>
        <v>0</v>
      </c>
      <c r="K327" s="66" t="s">
        <v>5538</v>
      </c>
      <c r="L327" s="403"/>
    </row>
    <row r="328" spans="1:12" s="3" customFormat="1" ht="15" customHeight="1" x14ac:dyDescent="0.2">
      <c r="A328" s="71"/>
      <c r="B328" s="290"/>
      <c r="C328" s="110"/>
      <c r="D328" s="64" t="s">
        <v>5533</v>
      </c>
      <c r="E328" s="65" t="s">
        <v>5205</v>
      </c>
      <c r="F328" s="150" t="b">
        <f>IF(総括表!$B$4=総括表!$Q$5,基礎データ貼付用シート!E819)</f>
        <v>0</v>
      </c>
      <c r="G328" s="147" t="s">
        <v>5201</v>
      </c>
      <c r="H328" s="146">
        <v>1</v>
      </c>
      <c r="I328" s="147" t="s">
        <v>5202</v>
      </c>
      <c r="J328" s="578">
        <f t="shared" si="23"/>
        <v>0</v>
      </c>
      <c r="K328" s="66" t="s">
        <v>5539</v>
      </c>
      <c r="L328" s="403"/>
    </row>
    <row r="329" spans="1:12" s="3" customFormat="1" ht="15" customHeight="1" x14ac:dyDescent="0.2">
      <c r="A329" s="71"/>
      <c r="B329" s="290"/>
      <c r="C329" s="110"/>
      <c r="D329" s="64" t="s">
        <v>5534</v>
      </c>
      <c r="E329" s="65" t="s">
        <v>5200</v>
      </c>
      <c r="F329" s="150">
        <f>IF(総括表!$B$4=総括表!$Q$4,基礎データ貼付用シート!E820)</f>
        <v>0</v>
      </c>
      <c r="G329" s="147" t="s">
        <v>5201</v>
      </c>
      <c r="H329" s="146">
        <v>1</v>
      </c>
      <c r="I329" s="147" t="s">
        <v>5202</v>
      </c>
      <c r="J329" s="578">
        <f t="shared" si="23"/>
        <v>0</v>
      </c>
      <c r="K329" s="66" t="s">
        <v>5540</v>
      </c>
      <c r="L329" s="403"/>
    </row>
    <row r="330" spans="1:12" s="3" customFormat="1" ht="15" customHeight="1" x14ac:dyDescent="0.2">
      <c r="A330" s="71"/>
      <c r="B330" s="67"/>
      <c r="C330" s="742"/>
      <c r="D330" s="64" t="s">
        <v>5535</v>
      </c>
      <c r="E330" s="65" t="s">
        <v>5205</v>
      </c>
      <c r="F330" s="150" t="b">
        <f>IF(総括表!$B$4=総括表!$Q$5,基礎データ貼付用シート!E820)</f>
        <v>0</v>
      </c>
      <c r="G330" s="147" t="s">
        <v>5201</v>
      </c>
      <c r="H330" s="115">
        <v>1</v>
      </c>
      <c r="I330" s="70" t="s">
        <v>5202</v>
      </c>
      <c r="J330" s="122">
        <f>ROUND(F330*H330,0)</f>
        <v>0</v>
      </c>
      <c r="K330" s="66" t="s">
        <v>5541</v>
      </c>
      <c r="L330" s="403"/>
    </row>
    <row r="331" spans="1:12" s="3" customFormat="1" ht="15" customHeight="1" x14ac:dyDescent="0.2">
      <c r="A331" s="71"/>
      <c r="B331" s="739">
        <v>25</v>
      </c>
      <c r="C331" s="63" t="s">
        <v>5476</v>
      </c>
      <c r="D331" s="64" t="s">
        <v>5199</v>
      </c>
      <c r="E331" s="65" t="s">
        <v>5200</v>
      </c>
      <c r="F331" s="150">
        <f>IF(総括表!$B$4=総括表!$Q$4,基礎データ貼付用シート!E859)</f>
        <v>0</v>
      </c>
      <c r="G331" s="147" t="s">
        <v>5201</v>
      </c>
      <c r="H331" s="146">
        <v>1</v>
      </c>
      <c r="I331" s="147" t="s">
        <v>5202</v>
      </c>
      <c r="J331" s="578">
        <f t="shared" ref="J331:J333" si="24">ROUND(F331*H331,0)</f>
        <v>0</v>
      </c>
      <c r="K331" s="66" t="s">
        <v>5542</v>
      </c>
      <c r="L331" s="403"/>
    </row>
    <row r="332" spans="1:12" s="3" customFormat="1" ht="15" customHeight="1" x14ac:dyDescent="0.2">
      <c r="A332" s="71"/>
      <c r="B332" s="290"/>
      <c r="C332" s="110"/>
      <c r="D332" s="64" t="s">
        <v>5533</v>
      </c>
      <c r="E332" s="65" t="s">
        <v>5205</v>
      </c>
      <c r="F332" s="150" t="b">
        <f>IF(総括表!$B$4=総括表!$Q$5,基礎データ貼付用シート!E859)</f>
        <v>0</v>
      </c>
      <c r="G332" s="147" t="s">
        <v>5201</v>
      </c>
      <c r="H332" s="146">
        <v>1</v>
      </c>
      <c r="I332" s="147" t="s">
        <v>5202</v>
      </c>
      <c r="J332" s="578">
        <f t="shared" si="24"/>
        <v>0</v>
      </c>
      <c r="K332" s="66" t="s">
        <v>5543</v>
      </c>
      <c r="L332" s="403"/>
    </row>
    <row r="333" spans="1:12" s="3" customFormat="1" ht="15" customHeight="1" x14ac:dyDescent="0.2">
      <c r="A333" s="71"/>
      <c r="B333" s="290"/>
      <c r="C333" s="110"/>
      <c r="D333" s="64" t="s">
        <v>5534</v>
      </c>
      <c r="E333" s="65" t="s">
        <v>5200</v>
      </c>
      <c r="F333" s="150">
        <f>IF(総括表!$B$4=総括表!$Q$4,基礎データ貼付用シート!E860)</f>
        <v>0</v>
      </c>
      <c r="G333" s="147" t="s">
        <v>5201</v>
      </c>
      <c r="H333" s="146">
        <v>1</v>
      </c>
      <c r="I333" s="147" t="s">
        <v>5202</v>
      </c>
      <c r="J333" s="578">
        <f t="shared" si="24"/>
        <v>0</v>
      </c>
      <c r="K333" s="66" t="s">
        <v>5544</v>
      </c>
      <c r="L333" s="403"/>
    </row>
    <row r="334" spans="1:12" s="3" customFormat="1" ht="15" customHeight="1" thickBot="1" x14ac:dyDescent="0.25">
      <c r="A334" s="71"/>
      <c r="B334" s="67"/>
      <c r="C334" s="742"/>
      <c r="D334" s="64" t="s">
        <v>5535</v>
      </c>
      <c r="E334" s="65" t="s">
        <v>5205</v>
      </c>
      <c r="F334" s="150" t="b">
        <f>IF(総括表!$B$4=総括表!$Q$5,基礎データ貼付用シート!E860)</f>
        <v>0</v>
      </c>
      <c r="G334" s="147" t="s">
        <v>5201</v>
      </c>
      <c r="H334" s="115">
        <v>1</v>
      </c>
      <c r="I334" s="70" t="s">
        <v>5202</v>
      </c>
      <c r="J334" s="122">
        <f>ROUND(F334*H334,0)</f>
        <v>0</v>
      </c>
      <c r="K334" s="66" t="s">
        <v>5545</v>
      </c>
      <c r="L334" s="403"/>
    </row>
    <row r="335" spans="1:12" s="3" customFormat="1" ht="15" customHeight="1" x14ac:dyDescent="0.2">
      <c r="A335" s="71"/>
      <c r="B335" s="66" t="s">
        <v>5546</v>
      </c>
      <c r="C335" s="68"/>
      <c r="D335" s="66"/>
      <c r="E335" s="66"/>
      <c r="F335" s="29"/>
      <c r="G335" s="68"/>
      <c r="H335" s="985" t="s">
        <v>5547</v>
      </c>
      <c r="I335" s="986"/>
      <c r="J335" s="660"/>
      <c r="K335" s="66"/>
    </row>
    <row r="336" spans="1:12" s="3" customFormat="1" ht="15" customHeight="1" thickBot="1" x14ac:dyDescent="0.25">
      <c r="A336" s="71"/>
      <c r="B336" s="66"/>
      <c r="C336" s="66"/>
      <c r="D336" s="66"/>
      <c r="E336" s="66"/>
      <c r="F336" s="29"/>
      <c r="G336" s="66"/>
      <c r="H336" s="983" t="s">
        <v>5259</v>
      </c>
      <c r="I336" s="984"/>
      <c r="J336" s="123">
        <f>SUM(J280:J312)</f>
        <v>0</v>
      </c>
      <c r="K336" s="66" t="s">
        <v>5548</v>
      </c>
      <c r="L336" s="3" t="s">
        <v>5201</v>
      </c>
    </row>
    <row r="337" spans="1:12" s="3" customFormat="1" ht="15" customHeight="1" x14ac:dyDescent="0.2">
      <c r="A337" s="71"/>
      <c r="B337" s="66"/>
      <c r="C337" s="68"/>
      <c r="D337" s="66"/>
      <c r="E337" s="66"/>
      <c r="F337" s="29"/>
      <c r="G337" s="68"/>
      <c r="H337" s="985" t="s">
        <v>5549</v>
      </c>
      <c r="I337" s="986"/>
      <c r="J337" s="660"/>
      <c r="K337" s="66"/>
    </row>
    <row r="338" spans="1:12" s="3" customFormat="1" ht="15" customHeight="1" thickBot="1" x14ac:dyDescent="0.25">
      <c r="A338" s="71"/>
      <c r="B338" s="66"/>
      <c r="C338" s="66"/>
      <c r="D338" s="66"/>
      <c r="E338" s="66"/>
      <c r="F338" s="29"/>
      <c r="G338" s="66"/>
      <c r="H338" s="983" t="s">
        <v>5259</v>
      </c>
      <c r="I338" s="984"/>
      <c r="J338" s="123">
        <f>SUM(J313:J314)</f>
        <v>0</v>
      </c>
      <c r="K338" s="66" t="s">
        <v>5550</v>
      </c>
      <c r="L338" s="3" t="s">
        <v>5201</v>
      </c>
    </row>
    <row r="339" spans="1:12" s="3" customFormat="1" ht="40.15" customHeight="1" x14ac:dyDescent="0.2">
      <c r="A339" s="71"/>
      <c r="B339" s="66"/>
      <c r="C339" s="68"/>
      <c r="D339" s="66"/>
      <c r="E339" s="66"/>
      <c r="F339" s="29"/>
      <c r="G339" s="68"/>
      <c r="H339" s="1025" t="s">
        <v>7397</v>
      </c>
      <c r="I339" s="1026"/>
      <c r="J339" s="660"/>
      <c r="K339" s="66"/>
    </row>
    <row r="340" spans="1:12" s="3" customFormat="1" ht="15" customHeight="1" thickBot="1" x14ac:dyDescent="0.25">
      <c r="A340" s="71"/>
      <c r="B340" s="66"/>
      <c r="C340" s="66"/>
      <c r="D340" s="66"/>
      <c r="E340" s="66"/>
      <c r="F340" s="29"/>
      <c r="G340" s="66"/>
      <c r="H340" s="983" t="s">
        <v>5259</v>
      </c>
      <c r="I340" s="984"/>
      <c r="J340" s="123">
        <f>SUM(J315+J316+J319+J320+J323+J324+J327+J328+J331+J332)</f>
        <v>0</v>
      </c>
      <c r="K340" s="66" t="s">
        <v>5551</v>
      </c>
      <c r="L340" s="3" t="s">
        <v>5201</v>
      </c>
    </row>
    <row r="341" spans="1:12" s="3" customFormat="1" ht="40.15" customHeight="1" x14ac:dyDescent="0.2">
      <c r="A341" s="71"/>
      <c r="B341" s="66"/>
      <c r="C341" s="68"/>
      <c r="D341" s="66"/>
      <c r="E341" s="66"/>
      <c r="F341" s="29"/>
      <c r="G341" s="68"/>
      <c r="H341" s="1025" t="s">
        <v>7398</v>
      </c>
      <c r="I341" s="1026"/>
      <c r="J341" s="660"/>
      <c r="K341" s="66"/>
    </row>
    <row r="342" spans="1:12" s="3" customFormat="1" ht="15" customHeight="1" thickBot="1" x14ac:dyDescent="0.25">
      <c r="A342" s="71"/>
      <c r="B342" s="66"/>
      <c r="C342" s="66"/>
      <c r="D342" s="66"/>
      <c r="E342" s="66"/>
      <c r="F342" s="29"/>
      <c r="G342" s="66"/>
      <c r="H342" s="983" t="s">
        <v>5259</v>
      </c>
      <c r="I342" s="984"/>
      <c r="J342" s="123">
        <f>SUM(J317+J318+J321+J322+J325+J326+J329+J330+J333+J334)</f>
        <v>0</v>
      </c>
      <c r="K342" s="66" t="s">
        <v>5552</v>
      </c>
      <c r="L342" s="3" t="s">
        <v>5201</v>
      </c>
    </row>
    <row r="343" spans="1:12" s="3" customFormat="1" ht="11.25" customHeight="1" x14ac:dyDescent="0.2">
      <c r="A343" s="71"/>
      <c r="B343" s="71"/>
      <c r="C343" s="71"/>
      <c r="D343" s="71"/>
      <c r="E343" s="71"/>
      <c r="F343" s="90"/>
      <c r="G343" s="71"/>
      <c r="H343" s="97"/>
      <c r="I343" s="71"/>
      <c r="J343" s="107"/>
      <c r="K343" s="71"/>
    </row>
    <row r="344" spans="1:12" s="3" customFormat="1" ht="13.5" customHeight="1" x14ac:dyDescent="0.2">
      <c r="A344" s="71"/>
      <c r="B344" s="991" t="s">
        <v>5474</v>
      </c>
      <c r="C344" s="992"/>
      <c r="D344" s="544"/>
      <c r="E344" s="991" t="s">
        <v>5506</v>
      </c>
      <c r="F344" s="992"/>
      <c r="G344" s="213"/>
      <c r="H344" s="1034" t="s">
        <v>5328</v>
      </c>
      <c r="I344" s="213"/>
      <c r="J344" s="213" t="s">
        <v>17</v>
      </c>
      <c r="K344" s="66"/>
    </row>
    <row r="345" spans="1:12" s="3" customFormat="1" ht="13.5" customHeight="1" thickBot="1" x14ac:dyDescent="0.25">
      <c r="A345" s="71"/>
      <c r="B345" s="1029"/>
      <c r="C345" s="1030"/>
      <c r="D345" s="143"/>
      <c r="E345" s="1029" t="s">
        <v>5507</v>
      </c>
      <c r="F345" s="1030"/>
      <c r="G345" s="143"/>
      <c r="H345" s="1035"/>
      <c r="I345" s="143"/>
      <c r="J345" s="101" t="s">
        <v>5197</v>
      </c>
      <c r="K345" s="66"/>
    </row>
    <row r="346" spans="1:12" ht="15" customHeight="1" x14ac:dyDescent="0.2">
      <c r="A346" s="76"/>
      <c r="B346" s="102" t="s">
        <v>7399</v>
      </c>
      <c r="C346" s="63"/>
      <c r="D346" s="544"/>
      <c r="E346" s="991" t="s">
        <v>5508</v>
      </c>
      <c r="F346" s="992"/>
      <c r="G346" s="213"/>
      <c r="H346" s="837"/>
      <c r="I346" s="287"/>
      <c r="J346" s="663"/>
      <c r="K346" s="76"/>
    </row>
    <row r="347" spans="1:12" ht="15" customHeight="1" thickBot="1" x14ac:dyDescent="0.25">
      <c r="A347" s="76"/>
      <c r="B347" s="1023">
        <f>J338</f>
        <v>0</v>
      </c>
      <c r="C347" s="1024"/>
      <c r="D347" s="143" t="s">
        <v>5201</v>
      </c>
      <c r="E347" s="1027">
        <f>下水道費附表!$G$32</f>
        <v>0</v>
      </c>
      <c r="F347" s="1028"/>
      <c r="G347" s="143" t="s">
        <v>5201</v>
      </c>
      <c r="H347" s="116">
        <v>0.56000000000000005</v>
      </c>
      <c r="I347" s="229" t="s">
        <v>5202</v>
      </c>
      <c r="J347" s="124">
        <f>ROUND(B347*E347*H347,0)</f>
        <v>0</v>
      </c>
      <c r="K347" s="66" t="s">
        <v>5553</v>
      </c>
      <c r="L347" s="3" t="s">
        <v>5201</v>
      </c>
    </row>
    <row r="348" spans="1:12" ht="14" x14ac:dyDescent="0.2">
      <c r="A348" s="76"/>
      <c r="B348" s="102" t="s">
        <v>7399</v>
      </c>
      <c r="C348" s="103"/>
      <c r="D348" s="544"/>
      <c r="E348" s="102"/>
      <c r="F348" s="206"/>
      <c r="G348" s="213"/>
      <c r="H348" s="545"/>
      <c r="I348" s="287"/>
      <c r="J348" s="660"/>
      <c r="K348" s="76"/>
    </row>
    <row r="349" spans="1:12" ht="15" customHeight="1" thickBot="1" x14ac:dyDescent="0.25">
      <c r="A349" s="76"/>
      <c r="B349" s="1023">
        <f>J338</f>
        <v>0</v>
      </c>
      <c r="C349" s="1024"/>
      <c r="D349" s="143" t="s">
        <v>5509</v>
      </c>
      <c r="E349" s="104" t="s">
        <v>5510</v>
      </c>
      <c r="F349" s="125">
        <f>E347</f>
        <v>0</v>
      </c>
      <c r="G349" s="143" t="s">
        <v>5511</v>
      </c>
      <c r="H349" s="126">
        <f>IF(J97&gt;=100,0.28,IF(J97&gt;=75,0.35,IF(J97&gt;=50,0.42,IF(J97&gt;=25,0.49,0.56))))</f>
        <v>0.56000000000000005</v>
      </c>
      <c r="I349" s="229" t="s">
        <v>5202</v>
      </c>
      <c r="J349" s="124">
        <f>ROUND(B349*(1-F349)*H349,0)</f>
        <v>0</v>
      </c>
      <c r="K349" s="66" t="s">
        <v>5554</v>
      </c>
      <c r="L349" s="3" t="s">
        <v>5201</v>
      </c>
    </row>
    <row r="350" spans="1:12" ht="15" customHeight="1" x14ac:dyDescent="0.2">
      <c r="A350" s="76"/>
      <c r="B350" s="102" t="s">
        <v>7400</v>
      </c>
      <c r="C350" s="63"/>
      <c r="D350" s="544"/>
      <c r="E350" s="991" t="s">
        <v>5508</v>
      </c>
      <c r="F350" s="992"/>
      <c r="G350" s="213"/>
      <c r="H350" s="837"/>
      <c r="I350" s="287"/>
      <c r="J350" s="663"/>
      <c r="K350" s="76"/>
    </row>
    <row r="351" spans="1:12" ht="15" customHeight="1" thickBot="1" x14ac:dyDescent="0.25">
      <c r="A351" s="76"/>
      <c r="B351" s="1023">
        <f>J340</f>
        <v>0</v>
      </c>
      <c r="C351" s="1024"/>
      <c r="D351" s="143" t="s">
        <v>5201</v>
      </c>
      <c r="E351" s="1027">
        <f>下水道費附表!$G$32</f>
        <v>0</v>
      </c>
      <c r="F351" s="1028"/>
      <c r="G351" s="143" t="s">
        <v>5201</v>
      </c>
      <c r="H351" s="116">
        <v>0.49</v>
      </c>
      <c r="I351" s="229" t="s">
        <v>5202</v>
      </c>
      <c r="J351" s="124">
        <f>ROUND(B351*E351*H351,0)</f>
        <v>0</v>
      </c>
      <c r="K351" s="66" t="s">
        <v>5555</v>
      </c>
      <c r="L351" s="3" t="s">
        <v>5201</v>
      </c>
    </row>
    <row r="352" spans="1:12" ht="14" x14ac:dyDescent="0.2">
      <c r="A352" s="76"/>
      <c r="B352" s="102" t="s">
        <v>7400</v>
      </c>
      <c r="C352" s="103"/>
      <c r="D352" s="544"/>
      <c r="E352" s="102"/>
      <c r="F352" s="206"/>
      <c r="G352" s="213"/>
      <c r="H352" s="545"/>
      <c r="I352" s="287"/>
      <c r="J352" s="660"/>
      <c r="K352" s="76"/>
    </row>
    <row r="353" spans="1:12" ht="15" customHeight="1" thickBot="1" x14ac:dyDescent="0.25">
      <c r="A353" s="76"/>
      <c r="B353" s="1023">
        <f>J340</f>
        <v>0</v>
      </c>
      <c r="C353" s="1024"/>
      <c r="D353" s="143" t="s">
        <v>5509</v>
      </c>
      <c r="E353" s="104" t="s">
        <v>5510</v>
      </c>
      <c r="F353" s="125">
        <f>E351</f>
        <v>0</v>
      </c>
      <c r="G353" s="143" t="s">
        <v>5511</v>
      </c>
      <c r="H353" s="126">
        <f>IF(J97&gt;=100,0.28,IF(J97&gt;=75,0.35,IF(J97&gt;=50,0.42,IF(J97&gt;=25,0.49,0.56))))</f>
        <v>0.56000000000000005</v>
      </c>
      <c r="I353" s="229" t="s">
        <v>5202</v>
      </c>
      <c r="J353" s="124">
        <f>ROUND(B353*(1-F353)*H353,0)</f>
        <v>0</v>
      </c>
      <c r="K353" s="66" t="s">
        <v>5556</v>
      </c>
      <c r="L353" s="3" t="s">
        <v>5201</v>
      </c>
    </row>
    <row r="354" spans="1:12" ht="15" customHeight="1" x14ac:dyDescent="0.2">
      <c r="A354" s="76"/>
      <c r="B354" s="102" t="s">
        <v>7401</v>
      </c>
      <c r="C354" s="63"/>
      <c r="D354" s="544"/>
      <c r="E354" s="1017"/>
      <c r="F354" s="1018"/>
      <c r="G354" s="1019"/>
      <c r="H354" s="837"/>
      <c r="I354" s="287"/>
      <c r="J354" s="663"/>
      <c r="K354" s="76"/>
    </row>
    <row r="355" spans="1:12" ht="15" customHeight="1" thickBot="1" x14ac:dyDescent="0.25">
      <c r="A355" s="76"/>
      <c r="B355" s="1023">
        <f>J342</f>
        <v>0</v>
      </c>
      <c r="C355" s="1024"/>
      <c r="D355" s="143" t="s">
        <v>5201</v>
      </c>
      <c r="E355" s="1020"/>
      <c r="F355" s="1021"/>
      <c r="G355" s="1022"/>
      <c r="H355" s="116">
        <v>0.56000000000000005</v>
      </c>
      <c r="I355" s="229" t="s">
        <v>5202</v>
      </c>
      <c r="J355" s="124">
        <f>ROUND(B355*H355,0)</f>
        <v>0</v>
      </c>
      <c r="K355" s="66" t="s">
        <v>5557</v>
      </c>
      <c r="L355" s="3" t="s">
        <v>5201</v>
      </c>
    </row>
    <row r="356" spans="1:12" s="3" customFormat="1" ht="23.25" customHeight="1" x14ac:dyDescent="0.2">
      <c r="A356" s="71"/>
      <c r="B356" s="66"/>
      <c r="C356" s="68"/>
      <c r="D356" s="66"/>
      <c r="E356" s="66"/>
      <c r="F356" s="29"/>
      <c r="G356" s="68"/>
      <c r="H356" s="1025" t="s">
        <v>5558</v>
      </c>
      <c r="I356" s="1031"/>
      <c r="J356" s="660"/>
      <c r="K356" s="66"/>
    </row>
    <row r="357" spans="1:12" s="3" customFormat="1" ht="15" customHeight="1" thickBot="1" x14ac:dyDescent="0.25">
      <c r="A357" s="71"/>
      <c r="B357" s="66"/>
      <c r="C357" s="66"/>
      <c r="D357" s="66"/>
      <c r="E357" s="66"/>
      <c r="F357" s="29"/>
      <c r="G357" s="66"/>
      <c r="H357" s="983" t="s">
        <v>5259</v>
      </c>
      <c r="I357" s="984"/>
      <c r="J357" s="123">
        <f>J336+J347+J349+J351+J353+J355</f>
        <v>0</v>
      </c>
      <c r="K357" s="66" t="s">
        <v>5559</v>
      </c>
      <c r="L357" s="3" t="s">
        <v>5201</v>
      </c>
    </row>
    <row r="358" spans="1:12" ht="15" customHeight="1" x14ac:dyDescent="0.2">
      <c r="A358" s="76"/>
      <c r="B358" s="111"/>
      <c r="C358" s="111"/>
      <c r="D358" s="68"/>
      <c r="E358" s="112"/>
      <c r="F358" s="113"/>
      <c r="G358" s="68"/>
      <c r="H358" s="114"/>
      <c r="I358" s="68"/>
      <c r="J358" s="109"/>
      <c r="K358" s="66"/>
      <c r="L358" s="3"/>
    </row>
    <row r="359" spans="1:12" ht="15" customHeight="1" x14ac:dyDescent="0.2">
      <c r="A359" s="540" t="s">
        <v>5560</v>
      </c>
      <c r="B359" s="541" t="s">
        <v>5561</v>
      </c>
      <c r="C359" s="111"/>
      <c r="D359" s="68"/>
      <c r="E359" s="112"/>
      <c r="F359" s="113"/>
      <c r="G359" s="68"/>
      <c r="H359" s="114"/>
      <c r="I359" s="68"/>
      <c r="J359" s="109"/>
      <c r="K359" s="66"/>
      <c r="L359" s="3"/>
    </row>
    <row r="360" spans="1:12" s="3" customFormat="1" ht="15" customHeight="1" x14ac:dyDescent="0.2">
      <c r="A360" s="71"/>
      <c r="B360" s="739">
        <v>1</v>
      </c>
      <c r="C360" s="63" t="s">
        <v>5309</v>
      </c>
      <c r="D360" s="64" t="s">
        <v>5199</v>
      </c>
      <c r="E360" s="65" t="s">
        <v>5200</v>
      </c>
      <c r="F360" s="542">
        <f>IF(総括表!$B$4=総括表!$Q$4,基礎データ貼付用シート!E784)</f>
        <v>0</v>
      </c>
      <c r="G360" s="147" t="s">
        <v>5201</v>
      </c>
      <c r="H360" s="146">
        <v>1</v>
      </c>
      <c r="I360" s="147" t="s">
        <v>5202</v>
      </c>
      <c r="J360" s="543">
        <f t="shared" ref="J360:J367" si="25">ROUND(F360*H360,0)</f>
        <v>0</v>
      </c>
      <c r="K360" s="66" t="s">
        <v>5264</v>
      </c>
      <c r="L360" s="401"/>
    </row>
    <row r="361" spans="1:12" s="3" customFormat="1" ht="15" customHeight="1" x14ac:dyDescent="0.2">
      <c r="A361" s="71"/>
      <c r="B361" s="290"/>
      <c r="C361" s="110"/>
      <c r="D361" s="64" t="s">
        <v>5533</v>
      </c>
      <c r="E361" s="65" t="s">
        <v>5205</v>
      </c>
      <c r="F361" s="542" t="b">
        <f>IF(総括表!$B$4=総括表!$Q$5,基礎データ貼付用シート!E784)</f>
        <v>0</v>
      </c>
      <c r="G361" s="147" t="s">
        <v>5201</v>
      </c>
      <c r="H361" s="146">
        <v>1</v>
      </c>
      <c r="I361" s="147" t="s">
        <v>5202</v>
      </c>
      <c r="J361" s="543">
        <f t="shared" si="25"/>
        <v>0</v>
      </c>
      <c r="K361" s="66" t="s">
        <v>5283</v>
      </c>
      <c r="L361" s="401"/>
    </row>
    <row r="362" spans="1:12" s="3" customFormat="1" ht="15" customHeight="1" x14ac:dyDescent="0.2">
      <c r="A362" s="71"/>
      <c r="B362" s="290"/>
      <c r="C362" s="110"/>
      <c r="D362" s="64" t="s">
        <v>5534</v>
      </c>
      <c r="E362" s="65" t="s">
        <v>5200</v>
      </c>
      <c r="F362" s="542">
        <f>IF(総括表!$B$4=総括表!$Q$4,基礎データ貼付用シート!E785)</f>
        <v>0</v>
      </c>
      <c r="G362" s="147" t="s">
        <v>5201</v>
      </c>
      <c r="H362" s="146">
        <v>1</v>
      </c>
      <c r="I362" s="147" t="s">
        <v>5202</v>
      </c>
      <c r="J362" s="543">
        <f t="shared" si="25"/>
        <v>0</v>
      </c>
      <c r="K362" s="66" t="s">
        <v>5267</v>
      </c>
      <c r="L362" s="401"/>
    </row>
    <row r="363" spans="1:12" s="3" customFormat="1" ht="15" customHeight="1" x14ac:dyDescent="0.2">
      <c r="A363" s="71"/>
      <c r="B363" s="67"/>
      <c r="C363" s="742"/>
      <c r="D363" s="64" t="s">
        <v>5535</v>
      </c>
      <c r="E363" s="65" t="s">
        <v>5205</v>
      </c>
      <c r="F363" s="542" t="b">
        <f>IF(総括表!$B$4=総括表!$Q$5,基礎データ貼付用シート!E785)</f>
        <v>0</v>
      </c>
      <c r="G363" s="147" t="s">
        <v>5201</v>
      </c>
      <c r="H363" s="115">
        <v>1</v>
      </c>
      <c r="I363" s="70" t="s">
        <v>5202</v>
      </c>
      <c r="J363" s="122">
        <f t="shared" si="25"/>
        <v>0</v>
      </c>
      <c r="K363" s="66" t="s">
        <v>5268</v>
      </c>
      <c r="L363" s="401"/>
    </row>
    <row r="364" spans="1:12" s="3" customFormat="1" ht="15" customHeight="1" x14ac:dyDescent="0.2">
      <c r="A364" s="71"/>
      <c r="B364" s="739">
        <v>2</v>
      </c>
      <c r="C364" s="63" t="s">
        <v>5310</v>
      </c>
      <c r="D364" s="64" t="s">
        <v>5199</v>
      </c>
      <c r="E364" s="65" t="s">
        <v>5200</v>
      </c>
      <c r="F364" s="542">
        <f>IF(総括表!$B$4=総括表!$Q$4,基礎データ貼付用シート!E822)</f>
        <v>0</v>
      </c>
      <c r="G364" s="147" t="s">
        <v>5201</v>
      </c>
      <c r="H364" s="146">
        <v>1</v>
      </c>
      <c r="I364" s="147" t="s">
        <v>5202</v>
      </c>
      <c r="J364" s="543">
        <f t="shared" si="25"/>
        <v>0</v>
      </c>
      <c r="K364" s="66" t="s">
        <v>5562</v>
      </c>
      <c r="L364" s="401"/>
    </row>
    <row r="365" spans="1:12" s="3" customFormat="1" ht="15" customHeight="1" x14ac:dyDescent="0.2">
      <c r="A365" s="71"/>
      <c r="B365" s="290"/>
      <c r="C365" s="110"/>
      <c r="D365" s="64" t="s">
        <v>5533</v>
      </c>
      <c r="E365" s="65" t="s">
        <v>5205</v>
      </c>
      <c r="F365" s="542" t="b">
        <f>IF(総括表!$B$4=総括表!$Q$5,基礎データ貼付用シート!E822)</f>
        <v>0</v>
      </c>
      <c r="G365" s="147" t="s">
        <v>5201</v>
      </c>
      <c r="H365" s="146">
        <v>1</v>
      </c>
      <c r="I365" s="147" t="s">
        <v>5202</v>
      </c>
      <c r="J365" s="543">
        <f t="shared" si="25"/>
        <v>0</v>
      </c>
      <c r="K365" s="66" t="s">
        <v>5457</v>
      </c>
      <c r="L365" s="401"/>
    </row>
    <row r="366" spans="1:12" s="3" customFormat="1" ht="15" customHeight="1" x14ac:dyDescent="0.2">
      <c r="A366" s="71"/>
      <c r="B366" s="290"/>
      <c r="C366" s="110"/>
      <c r="D366" s="64" t="s">
        <v>5534</v>
      </c>
      <c r="E366" s="65" t="s">
        <v>5200</v>
      </c>
      <c r="F366" s="542">
        <f>IF(総括表!$B$4=総括表!$Q$4,基礎データ貼付用シート!E823)</f>
        <v>0</v>
      </c>
      <c r="G366" s="147" t="s">
        <v>5201</v>
      </c>
      <c r="H366" s="146">
        <v>1</v>
      </c>
      <c r="I366" s="147" t="s">
        <v>5202</v>
      </c>
      <c r="J366" s="543">
        <f t="shared" si="25"/>
        <v>0</v>
      </c>
      <c r="K366" s="66" t="s">
        <v>5271</v>
      </c>
      <c r="L366" s="401"/>
    </row>
    <row r="367" spans="1:12" s="3" customFormat="1" ht="15" customHeight="1" x14ac:dyDescent="0.2">
      <c r="A367" s="71"/>
      <c r="B367" s="67"/>
      <c r="C367" s="742"/>
      <c r="D367" s="64" t="s">
        <v>5535</v>
      </c>
      <c r="E367" s="65" t="s">
        <v>5205</v>
      </c>
      <c r="F367" s="542" t="b">
        <f>IF(総括表!$B$4=総括表!$Q$5,基礎データ貼付用シート!E823)</f>
        <v>0</v>
      </c>
      <c r="G367" s="147" t="s">
        <v>5201</v>
      </c>
      <c r="H367" s="115">
        <v>1</v>
      </c>
      <c r="I367" s="70" t="s">
        <v>5202</v>
      </c>
      <c r="J367" s="122">
        <f t="shared" si="25"/>
        <v>0</v>
      </c>
      <c r="K367" s="66" t="s">
        <v>5293</v>
      </c>
      <c r="L367" s="401"/>
    </row>
    <row r="368" spans="1:12" s="3" customFormat="1" ht="15" customHeight="1" x14ac:dyDescent="0.2">
      <c r="A368" s="71"/>
      <c r="B368" s="739">
        <v>3</v>
      </c>
      <c r="C368" s="63" t="s">
        <v>5476</v>
      </c>
      <c r="D368" s="64" t="s">
        <v>5199</v>
      </c>
      <c r="E368" s="65" t="s">
        <v>5200</v>
      </c>
      <c r="F368" s="542">
        <f>IF(総括表!$B$4=総括表!$Q$4,基礎データ貼付用シート!E862)</f>
        <v>0</v>
      </c>
      <c r="G368" s="147" t="s">
        <v>5201</v>
      </c>
      <c r="H368" s="146">
        <v>1</v>
      </c>
      <c r="I368" s="147" t="s">
        <v>5202</v>
      </c>
      <c r="J368" s="543">
        <f t="shared" ref="J368:J371" si="26">ROUND(F368*H368,0)</f>
        <v>0</v>
      </c>
      <c r="K368" s="66" t="s">
        <v>5459</v>
      </c>
      <c r="L368" s="401"/>
    </row>
    <row r="369" spans="1:12" s="3" customFormat="1" ht="15" customHeight="1" x14ac:dyDescent="0.2">
      <c r="A369" s="71"/>
      <c r="B369" s="290"/>
      <c r="C369" s="110"/>
      <c r="D369" s="64" t="s">
        <v>5533</v>
      </c>
      <c r="E369" s="65" t="s">
        <v>5205</v>
      </c>
      <c r="F369" s="542" t="b">
        <f>IF(総括表!$B$4=総括表!$Q$5,基礎データ貼付用シート!E862)</f>
        <v>0</v>
      </c>
      <c r="G369" s="147" t="s">
        <v>5201</v>
      </c>
      <c r="H369" s="146">
        <v>1</v>
      </c>
      <c r="I369" s="147" t="s">
        <v>5202</v>
      </c>
      <c r="J369" s="543">
        <f t="shared" si="26"/>
        <v>0</v>
      </c>
      <c r="K369" s="66" t="s">
        <v>5460</v>
      </c>
      <c r="L369" s="401"/>
    </row>
    <row r="370" spans="1:12" s="3" customFormat="1" ht="15" customHeight="1" x14ac:dyDescent="0.2">
      <c r="A370" s="71"/>
      <c r="B370" s="290"/>
      <c r="C370" s="110"/>
      <c r="D370" s="64" t="s">
        <v>5534</v>
      </c>
      <c r="E370" s="65" t="s">
        <v>5200</v>
      </c>
      <c r="F370" s="542">
        <f>IF(総括表!$B$4=総括表!$Q$4,基礎データ貼付用シート!E863)</f>
        <v>0</v>
      </c>
      <c r="G370" s="147" t="s">
        <v>5201</v>
      </c>
      <c r="H370" s="146">
        <v>1</v>
      </c>
      <c r="I370" s="147" t="s">
        <v>5202</v>
      </c>
      <c r="J370" s="543">
        <f t="shared" si="26"/>
        <v>0</v>
      </c>
      <c r="K370" s="66" t="s">
        <v>5563</v>
      </c>
      <c r="L370" s="401"/>
    </row>
    <row r="371" spans="1:12" s="3" customFormat="1" ht="15" customHeight="1" thickBot="1" x14ac:dyDescent="0.25">
      <c r="A371" s="71"/>
      <c r="B371" s="67"/>
      <c r="C371" s="742"/>
      <c r="D371" s="64" t="s">
        <v>5535</v>
      </c>
      <c r="E371" s="65" t="s">
        <v>5205</v>
      </c>
      <c r="F371" s="542" t="b">
        <f>IF(総括表!$B$4=総括表!$Q$5,基礎データ貼付用シート!E863)</f>
        <v>0</v>
      </c>
      <c r="G371" s="147" t="s">
        <v>5201</v>
      </c>
      <c r="H371" s="115">
        <v>1</v>
      </c>
      <c r="I371" s="70" t="s">
        <v>5202</v>
      </c>
      <c r="J371" s="122">
        <f t="shared" si="26"/>
        <v>0</v>
      </c>
      <c r="K371" s="66" t="s">
        <v>5564</v>
      </c>
      <c r="L371" s="401"/>
    </row>
    <row r="372" spans="1:12" s="3" customFormat="1" ht="25.15" customHeight="1" x14ac:dyDescent="0.2">
      <c r="A372" s="71"/>
      <c r="B372" s="66"/>
      <c r="C372" s="68"/>
      <c r="D372" s="66"/>
      <c r="E372" s="66"/>
      <c r="F372" s="29"/>
      <c r="G372" s="68"/>
      <c r="H372" s="1032" t="s">
        <v>5565</v>
      </c>
      <c r="I372" s="1033"/>
      <c r="J372" s="660"/>
      <c r="K372" s="66"/>
    </row>
    <row r="373" spans="1:12" s="3" customFormat="1" ht="15" customHeight="1" thickBot="1" x14ac:dyDescent="0.25">
      <c r="A373" s="71"/>
      <c r="B373" s="66"/>
      <c r="C373" s="66"/>
      <c r="D373" s="66"/>
      <c r="E373" s="66"/>
      <c r="F373" s="29"/>
      <c r="G373" s="66"/>
      <c r="H373" s="983" t="s">
        <v>5259</v>
      </c>
      <c r="I373" s="984"/>
      <c r="J373" s="123">
        <f>J360+J361+J364+J365+J368+J369</f>
        <v>0</v>
      </c>
      <c r="K373" s="66" t="s">
        <v>5566</v>
      </c>
      <c r="L373" s="3" t="s">
        <v>5201</v>
      </c>
    </row>
    <row r="374" spans="1:12" s="3" customFormat="1" ht="25.15" customHeight="1" x14ac:dyDescent="0.2">
      <c r="A374" s="71"/>
      <c r="B374" s="66"/>
      <c r="C374" s="68"/>
      <c r="D374" s="66"/>
      <c r="E374" s="66"/>
      <c r="F374" s="29"/>
      <c r="G374" s="68"/>
      <c r="H374" s="1032" t="s">
        <v>5567</v>
      </c>
      <c r="I374" s="1033"/>
      <c r="J374" s="660"/>
      <c r="K374" s="66"/>
    </row>
    <row r="375" spans="1:12" s="3" customFormat="1" ht="15" customHeight="1" thickBot="1" x14ac:dyDescent="0.25">
      <c r="A375" s="71"/>
      <c r="B375" s="66"/>
      <c r="C375" s="66"/>
      <c r="D375" s="66"/>
      <c r="E375" s="66"/>
      <c r="F375" s="29"/>
      <c r="G375" s="66"/>
      <c r="H375" s="983" t="s">
        <v>5259</v>
      </c>
      <c r="I375" s="984"/>
      <c r="J375" s="123">
        <f>J362+J363+J366+J367+J370+J371</f>
        <v>0</v>
      </c>
      <c r="K375" s="66" t="s">
        <v>5568</v>
      </c>
      <c r="L375" s="3" t="s">
        <v>5201</v>
      </c>
    </row>
    <row r="376" spans="1:12" s="3" customFormat="1" ht="9" customHeight="1" x14ac:dyDescent="0.2">
      <c r="A376" s="71"/>
      <c r="B376" s="66"/>
      <c r="C376" s="66"/>
      <c r="D376" s="66"/>
      <c r="E376" s="66"/>
      <c r="F376" s="29"/>
      <c r="G376" s="66"/>
      <c r="H376" s="68"/>
      <c r="I376" s="68"/>
      <c r="J376" s="280"/>
      <c r="K376" s="66"/>
    </row>
    <row r="377" spans="1:12" s="3" customFormat="1" ht="13.5" customHeight="1" x14ac:dyDescent="0.2">
      <c r="A377" s="71"/>
      <c r="B377" s="991" t="s">
        <v>5474</v>
      </c>
      <c r="C377" s="992"/>
      <c r="D377" s="544"/>
      <c r="E377" s="991" t="s">
        <v>5506</v>
      </c>
      <c r="F377" s="992"/>
      <c r="G377" s="213"/>
      <c r="H377" s="1034" t="s">
        <v>5328</v>
      </c>
      <c r="I377" s="213"/>
      <c r="J377" s="213" t="s">
        <v>17</v>
      </c>
      <c r="K377" s="66"/>
    </row>
    <row r="378" spans="1:12" s="3" customFormat="1" ht="13.5" customHeight="1" thickBot="1" x14ac:dyDescent="0.25">
      <c r="A378" s="71"/>
      <c r="B378" s="1029"/>
      <c r="C378" s="1030"/>
      <c r="D378" s="143"/>
      <c r="E378" s="1029" t="s">
        <v>5507</v>
      </c>
      <c r="F378" s="1030"/>
      <c r="G378" s="143"/>
      <c r="H378" s="1035"/>
      <c r="I378" s="143"/>
      <c r="J378" s="101" t="s">
        <v>5197</v>
      </c>
      <c r="K378" s="66"/>
    </row>
    <row r="379" spans="1:12" ht="15" customHeight="1" x14ac:dyDescent="0.2">
      <c r="A379" s="76"/>
      <c r="B379" s="102" t="s">
        <v>7402</v>
      </c>
      <c r="C379" s="63"/>
      <c r="D379" s="544"/>
      <c r="E379" s="991" t="s">
        <v>5508</v>
      </c>
      <c r="F379" s="992"/>
      <c r="G379" s="213"/>
      <c r="H379" s="837"/>
      <c r="I379" s="287"/>
      <c r="J379" s="663"/>
      <c r="K379" s="76"/>
    </row>
    <row r="380" spans="1:12" ht="15" customHeight="1" thickBot="1" x14ac:dyDescent="0.25">
      <c r="A380" s="76"/>
      <c r="B380" s="1023">
        <f>J373</f>
        <v>0</v>
      </c>
      <c r="C380" s="1024"/>
      <c r="D380" s="143" t="s">
        <v>5201</v>
      </c>
      <c r="E380" s="1027">
        <f>下水道費附表!$G$32</f>
        <v>0</v>
      </c>
      <c r="F380" s="1028"/>
      <c r="G380" s="143" t="s">
        <v>5201</v>
      </c>
      <c r="H380" s="116">
        <v>0.56000000000000005</v>
      </c>
      <c r="I380" s="229" t="s">
        <v>5202</v>
      </c>
      <c r="J380" s="124">
        <f>ROUND(B380*E380*H380,0)</f>
        <v>0</v>
      </c>
      <c r="K380" s="66" t="s">
        <v>5568</v>
      </c>
      <c r="L380" s="3" t="s">
        <v>5201</v>
      </c>
    </row>
    <row r="381" spans="1:12" ht="14" x14ac:dyDescent="0.2">
      <c r="A381" s="76"/>
      <c r="B381" s="102" t="s">
        <v>7402</v>
      </c>
      <c r="C381" s="103"/>
      <c r="D381" s="544"/>
      <c r="E381" s="102"/>
      <c r="F381" s="206"/>
      <c r="G381" s="213"/>
      <c r="H381" s="545"/>
      <c r="I381" s="287"/>
      <c r="J381" s="660"/>
      <c r="K381" s="76"/>
    </row>
    <row r="382" spans="1:12" ht="15" customHeight="1" thickBot="1" x14ac:dyDescent="0.25">
      <c r="A382" s="76"/>
      <c r="B382" s="1023">
        <f>J373</f>
        <v>0</v>
      </c>
      <c r="C382" s="1024"/>
      <c r="D382" s="143" t="s">
        <v>5509</v>
      </c>
      <c r="E382" s="104" t="s">
        <v>5510</v>
      </c>
      <c r="F382" s="125">
        <f>E380</f>
        <v>0</v>
      </c>
      <c r="G382" s="143" t="s">
        <v>5511</v>
      </c>
      <c r="H382" s="126">
        <f>IF(J124&gt;=100,0.35,IF(J124&gt;=75,0.42,IF(J124&gt;=50,0.49,IF(J124&gt;=25,0.56,0.63))))</f>
        <v>0.63</v>
      </c>
      <c r="I382" s="229" t="s">
        <v>5202</v>
      </c>
      <c r="J382" s="124">
        <f>ROUND(B382*(1-F382)*H382,0)</f>
        <v>0</v>
      </c>
      <c r="K382" s="66" t="s">
        <v>5384</v>
      </c>
      <c r="L382" s="3" t="s">
        <v>5201</v>
      </c>
    </row>
    <row r="383" spans="1:12" ht="15" customHeight="1" x14ac:dyDescent="0.2">
      <c r="A383" s="76"/>
      <c r="B383" s="102" t="s">
        <v>7403</v>
      </c>
      <c r="C383" s="63"/>
      <c r="D383" s="544"/>
      <c r="E383" s="1017"/>
      <c r="F383" s="1018"/>
      <c r="G383" s="1019"/>
      <c r="H383" s="837"/>
      <c r="I383" s="287"/>
      <c r="J383" s="663"/>
      <c r="K383" s="76"/>
    </row>
    <row r="384" spans="1:12" ht="15" customHeight="1" thickBot="1" x14ac:dyDescent="0.25">
      <c r="A384" s="76"/>
      <c r="B384" s="1023">
        <f>J375</f>
        <v>0</v>
      </c>
      <c r="C384" s="1024"/>
      <c r="D384" s="143" t="s">
        <v>5201</v>
      </c>
      <c r="E384" s="1020"/>
      <c r="F384" s="1021"/>
      <c r="G384" s="1022"/>
      <c r="H384" s="116">
        <v>0.63</v>
      </c>
      <c r="I384" s="229" t="s">
        <v>5202</v>
      </c>
      <c r="J384" s="124">
        <f>ROUND(B384*H384,0)</f>
        <v>0</v>
      </c>
      <c r="K384" s="66" t="s">
        <v>5227</v>
      </c>
      <c r="L384" s="3" t="s">
        <v>5201</v>
      </c>
    </row>
    <row r="385" spans="1:12" ht="15" customHeight="1" x14ac:dyDescent="0.2">
      <c r="A385" s="76"/>
      <c r="B385" s="520"/>
      <c r="C385" s="520"/>
      <c r="D385" s="68"/>
      <c r="E385" s="112"/>
      <c r="F385" s="521"/>
      <c r="G385" s="68"/>
      <c r="H385" s="985" t="s">
        <v>5569</v>
      </c>
      <c r="I385" s="986"/>
      <c r="J385" s="660"/>
      <c r="K385" s="66"/>
      <c r="L385" s="3"/>
    </row>
    <row r="386" spans="1:12" ht="15" customHeight="1" thickBot="1" x14ac:dyDescent="0.25">
      <c r="A386" s="76"/>
      <c r="B386" s="520"/>
      <c r="C386" s="520"/>
      <c r="D386" s="68"/>
      <c r="E386" s="112"/>
      <c r="F386" s="521"/>
      <c r="G386" s="68"/>
      <c r="H386" s="983" t="s">
        <v>5259</v>
      </c>
      <c r="I386" s="984"/>
      <c r="J386" s="123">
        <f>SUM(J379:J384)</f>
        <v>0</v>
      </c>
      <c r="K386" s="66" t="s">
        <v>5570</v>
      </c>
      <c r="L386" s="3"/>
    </row>
    <row r="387" spans="1:12" ht="15" customHeight="1" x14ac:dyDescent="0.2">
      <c r="A387" s="76"/>
      <c r="B387" s="520"/>
      <c r="C387" s="520"/>
      <c r="D387" s="68"/>
      <c r="E387" s="112"/>
      <c r="F387" s="521"/>
      <c r="G387" s="68"/>
      <c r="H387" s="522"/>
      <c r="I387" s="68"/>
      <c r="J387" s="280"/>
      <c r="K387" s="66"/>
      <c r="L387" s="3"/>
    </row>
    <row r="388" spans="1:12" ht="18.75" customHeight="1" x14ac:dyDescent="0.2">
      <c r="A388" s="77">
        <v>10</v>
      </c>
      <c r="B388" s="71" t="s">
        <v>5571</v>
      </c>
      <c r="C388" s="76"/>
      <c r="D388" s="76"/>
      <c r="E388" s="76"/>
      <c r="F388" s="89"/>
      <c r="G388" s="76"/>
      <c r="H388" s="95"/>
      <c r="I388" s="76"/>
      <c r="J388" s="105"/>
      <c r="K388" s="76"/>
    </row>
    <row r="389" spans="1:12" ht="11.25" customHeight="1" x14ac:dyDescent="0.2">
      <c r="A389" s="78"/>
      <c r="B389" s="76"/>
      <c r="C389" s="76"/>
      <c r="D389" s="76"/>
      <c r="E389" s="76"/>
      <c r="F389" s="89"/>
      <c r="G389" s="76"/>
      <c r="H389" s="95"/>
      <c r="I389" s="76"/>
      <c r="J389" s="105"/>
      <c r="K389" s="76"/>
    </row>
    <row r="390" spans="1:12" ht="18.75" customHeight="1" x14ac:dyDescent="0.2">
      <c r="A390" s="78"/>
      <c r="B390" s="991" t="s">
        <v>5401</v>
      </c>
      <c r="C390" s="992"/>
      <c r="D390" s="991" t="s">
        <v>5194</v>
      </c>
      <c r="E390" s="992"/>
      <c r="F390" s="127" t="s">
        <v>5195</v>
      </c>
      <c r="G390" s="213"/>
      <c r="H390" s="132" t="s">
        <v>5196</v>
      </c>
      <c r="I390" s="213"/>
      <c r="J390" s="133" t="s">
        <v>17</v>
      </c>
      <c r="K390" s="66"/>
    </row>
    <row r="391" spans="1:12" ht="15" customHeight="1" x14ac:dyDescent="0.2">
      <c r="A391" s="78"/>
      <c r="B391" s="294"/>
      <c r="C391" s="289"/>
      <c r="D391" s="229"/>
      <c r="E391" s="286"/>
      <c r="F391" s="641"/>
      <c r="G391" s="143"/>
      <c r="H391" s="285"/>
      <c r="I391" s="143"/>
      <c r="J391" s="108" t="s">
        <v>5197</v>
      </c>
      <c r="K391" s="66"/>
    </row>
    <row r="392" spans="1:12" s="3" customFormat="1" ht="15" customHeight="1" x14ac:dyDescent="0.2">
      <c r="A392" s="71"/>
      <c r="B392" s="139">
        <v>1</v>
      </c>
      <c r="C392" s="63" t="s">
        <v>5263</v>
      </c>
      <c r="D392" s="1010"/>
      <c r="E392" s="1042"/>
      <c r="F392" s="150">
        <f>+基礎データ貼付用シート!E377</f>
        <v>0</v>
      </c>
      <c r="G392" s="268" t="s">
        <v>5201</v>
      </c>
      <c r="H392" s="146">
        <v>7.0999999999999994E-2</v>
      </c>
      <c r="I392" s="147" t="s">
        <v>5202</v>
      </c>
      <c r="J392" s="578">
        <f>ROUND(F392*H392,0)</f>
        <v>0</v>
      </c>
      <c r="K392" s="66" t="s">
        <v>5203</v>
      </c>
    </row>
    <row r="393" spans="1:12" s="3" customFormat="1" ht="15" customHeight="1" x14ac:dyDescent="0.2">
      <c r="A393" s="71"/>
      <c r="B393" s="139">
        <v>2</v>
      </c>
      <c r="C393" s="63" t="s">
        <v>5265</v>
      </c>
      <c r="D393" s="64" t="s">
        <v>5199</v>
      </c>
      <c r="E393" s="134" t="s">
        <v>5200</v>
      </c>
      <c r="F393" s="150">
        <f>IF(総括表!$B$4=総括表!$Q$4,基礎データ貼付用シート!E393)</f>
        <v>0</v>
      </c>
      <c r="G393" s="268" t="s">
        <v>5201</v>
      </c>
      <c r="H393" s="146">
        <v>9.2999999999999999E-2</v>
      </c>
      <c r="I393" s="147" t="s">
        <v>5202</v>
      </c>
      <c r="J393" s="578">
        <f>ROUND(F393*H393,0)</f>
        <v>0</v>
      </c>
      <c r="K393" s="66" t="s">
        <v>5206</v>
      </c>
    </row>
    <row r="394" spans="1:12" s="3" customFormat="1" ht="15" customHeight="1" thickBot="1" x14ac:dyDescent="0.25">
      <c r="A394" s="71"/>
      <c r="B394" s="67"/>
      <c r="C394" s="742"/>
      <c r="D394" s="64" t="s">
        <v>5204</v>
      </c>
      <c r="E394" s="134" t="s">
        <v>5205</v>
      </c>
      <c r="F394" s="150" t="b">
        <f>IF(総括表!$B$4=総括表!$Q$5,基礎データ貼付用シート!E393)</f>
        <v>0</v>
      </c>
      <c r="G394" s="268" t="s">
        <v>5201</v>
      </c>
      <c r="H394" s="115">
        <v>7.1999999999999995E-2</v>
      </c>
      <c r="I394" s="70" t="s">
        <v>5202</v>
      </c>
      <c r="J394" s="120">
        <f>ROUND(F394*H394,0)</f>
        <v>0</v>
      </c>
      <c r="K394" s="66" t="s">
        <v>5208</v>
      </c>
    </row>
    <row r="395" spans="1:12" s="3" customFormat="1" ht="15" customHeight="1" x14ac:dyDescent="0.2">
      <c r="A395" s="71"/>
      <c r="B395" s="66"/>
      <c r="C395" s="68"/>
      <c r="D395" s="66"/>
      <c r="E395" s="66"/>
      <c r="F395" s="29"/>
      <c r="G395" s="68"/>
      <c r="H395" s="985" t="s">
        <v>5522</v>
      </c>
      <c r="I395" s="986"/>
      <c r="J395" s="660"/>
      <c r="K395" s="66"/>
    </row>
    <row r="396" spans="1:12" s="3" customFormat="1" ht="15" customHeight="1" thickBot="1" x14ac:dyDescent="0.25">
      <c r="A396" s="71"/>
      <c r="B396" s="66"/>
      <c r="C396" s="66"/>
      <c r="D396" s="66"/>
      <c r="E396" s="66"/>
      <c r="F396" s="29"/>
      <c r="G396" s="66"/>
      <c r="H396" s="983" t="s">
        <v>5259</v>
      </c>
      <c r="I396" s="984"/>
      <c r="J396" s="121">
        <f>SUM(J392:J394)</f>
        <v>0</v>
      </c>
      <c r="K396" s="66" t="s">
        <v>5312</v>
      </c>
      <c r="L396" s="3" t="s">
        <v>5201</v>
      </c>
    </row>
    <row r="397" spans="1:12" ht="18.75" customHeight="1" x14ac:dyDescent="0.2">
      <c r="A397" s="76"/>
      <c r="B397" s="76"/>
      <c r="C397" s="76"/>
      <c r="D397" s="76"/>
      <c r="E397" s="76"/>
      <c r="F397" s="76"/>
      <c r="G397" s="76"/>
      <c r="H397" s="95"/>
      <c r="I397" s="76"/>
      <c r="J397" s="89"/>
      <c r="K397" s="76"/>
    </row>
    <row r="398" spans="1:12" ht="18.75" customHeight="1" x14ac:dyDescent="0.2">
      <c r="A398" s="77">
        <v>11</v>
      </c>
      <c r="B398" s="71" t="s">
        <v>5572</v>
      </c>
      <c r="C398" s="76"/>
      <c r="D398" s="76"/>
      <c r="E398" s="76"/>
      <c r="F398" s="89"/>
      <c r="G398" s="76"/>
      <c r="H398" s="95"/>
      <c r="I398" s="76"/>
      <c r="J398" s="105"/>
      <c r="K398" s="76"/>
    </row>
    <row r="399" spans="1:12" ht="11.25" customHeight="1" x14ac:dyDescent="0.2">
      <c r="A399" s="78"/>
      <c r="B399" s="76"/>
      <c r="C399" s="76"/>
      <c r="D399" s="76"/>
      <c r="E399" s="76"/>
      <c r="F399" s="89"/>
      <c r="G399" s="76"/>
      <c r="H399" s="95"/>
      <c r="I399" s="76"/>
      <c r="J399" s="105"/>
      <c r="K399" s="76"/>
    </row>
    <row r="400" spans="1:12" ht="18.75" customHeight="1" x14ac:dyDescent="0.2">
      <c r="A400" s="78"/>
      <c r="B400" s="991" t="s">
        <v>5401</v>
      </c>
      <c r="C400" s="992"/>
      <c r="D400" s="991" t="s">
        <v>5194</v>
      </c>
      <c r="E400" s="992"/>
      <c r="F400" s="127" t="s">
        <v>5195</v>
      </c>
      <c r="G400" s="213"/>
      <c r="H400" s="132" t="s">
        <v>5196</v>
      </c>
      <c r="I400" s="213"/>
      <c r="J400" s="133" t="s">
        <v>17</v>
      </c>
      <c r="K400" s="66"/>
    </row>
    <row r="401" spans="1:12" ht="15" customHeight="1" x14ac:dyDescent="0.2">
      <c r="A401" s="78"/>
      <c r="B401" s="229"/>
      <c r="C401" s="286"/>
      <c r="D401" s="229"/>
      <c r="E401" s="286"/>
      <c r="F401" s="168"/>
      <c r="G401" s="143"/>
      <c r="H401" s="285"/>
      <c r="I401" s="143"/>
      <c r="J401" s="108" t="s">
        <v>5197</v>
      </c>
      <c r="K401" s="66"/>
    </row>
    <row r="402" spans="1:12" ht="18.75" customHeight="1" x14ac:dyDescent="0.2">
      <c r="A402" s="76"/>
      <c r="B402" s="139">
        <v>1</v>
      </c>
      <c r="C402" s="63" t="s">
        <v>5308</v>
      </c>
      <c r="D402" s="64" t="s">
        <v>5199</v>
      </c>
      <c r="E402" s="134" t="s">
        <v>5200</v>
      </c>
      <c r="F402" s="150">
        <f>IF(総括表!$B$4=総括表!$Q$4,基礎データ貼付用シート!E750)</f>
        <v>0</v>
      </c>
      <c r="G402" s="268" t="s">
        <v>5201</v>
      </c>
      <c r="H402" s="146">
        <v>0.5</v>
      </c>
      <c r="I402" s="147" t="s">
        <v>5202</v>
      </c>
      <c r="J402" s="578">
        <f t="shared" ref="J402:J407" si="27">ROUND(F402*H402,0)</f>
        <v>0</v>
      </c>
      <c r="K402" s="66" t="s">
        <v>5203</v>
      </c>
    </row>
    <row r="403" spans="1:12" ht="18.75" customHeight="1" x14ac:dyDescent="0.2">
      <c r="A403" s="76"/>
      <c r="B403" s="67"/>
      <c r="C403" s="742"/>
      <c r="D403" s="64" t="s">
        <v>5204</v>
      </c>
      <c r="E403" s="134" t="s">
        <v>5205</v>
      </c>
      <c r="F403" s="150" t="b">
        <f>IF(総括表!$B$4=総括表!$Q$5,基礎データ貼付用シート!E750)</f>
        <v>0</v>
      </c>
      <c r="G403" s="268" t="s">
        <v>5201</v>
      </c>
      <c r="H403" s="115">
        <v>0.5</v>
      </c>
      <c r="I403" s="70" t="s">
        <v>5202</v>
      </c>
      <c r="J403" s="120">
        <f t="shared" si="27"/>
        <v>0</v>
      </c>
      <c r="K403" s="66" t="s">
        <v>5206</v>
      </c>
    </row>
    <row r="404" spans="1:12" ht="18.75" customHeight="1" x14ac:dyDescent="0.2">
      <c r="A404" s="76"/>
      <c r="B404" s="139">
        <v>2</v>
      </c>
      <c r="C404" s="63" t="s">
        <v>5309</v>
      </c>
      <c r="D404" s="64" t="s">
        <v>5199</v>
      </c>
      <c r="E404" s="134" t="s">
        <v>5200</v>
      </c>
      <c r="F404" s="150">
        <f>IF(総括表!$B$4=総括表!$Q$4,基礎データ貼付用シート!E786)</f>
        <v>0</v>
      </c>
      <c r="G404" s="268" t="s">
        <v>5201</v>
      </c>
      <c r="H404" s="146">
        <v>0.5</v>
      </c>
      <c r="I404" s="147" t="s">
        <v>5202</v>
      </c>
      <c r="J404" s="578">
        <f t="shared" si="27"/>
        <v>0</v>
      </c>
      <c r="K404" s="66" t="s">
        <v>5208</v>
      </c>
    </row>
    <row r="405" spans="1:12" ht="18.75" customHeight="1" x14ac:dyDescent="0.2">
      <c r="A405" s="76"/>
      <c r="B405" s="67"/>
      <c r="C405" s="742"/>
      <c r="D405" s="64" t="s">
        <v>5204</v>
      </c>
      <c r="E405" s="134" t="s">
        <v>5205</v>
      </c>
      <c r="F405" s="150" t="b">
        <f>IF(総括表!$B$4=総括表!$Q$5,基礎データ貼付用シート!E786)</f>
        <v>0</v>
      </c>
      <c r="G405" s="268" t="s">
        <v>5201</v>
      </c>
      <c r="H405" s="115">
        <v>0.5</v>
      </c>
      <c r="I405" s="70" t="s">
        <v>5202</v>
      </c>
      <c r="J405" s="120">
        <f t="shared" si="27"/>
        <v>0</v>
      </c>
      <c r="K405" s="66" t="s">
        <v>5209</v>
      </c>
    </row>
    <row r="406" spans="1:12" ht="18.75" customHeight="1" x14ac:dyDescent="0.2">
      <c r="A406" s="76"/>
      <c r="B406" s="139">
        <v>3</v>
      </c>
      <c r="C406" s="63" t="s">
        <v>5310</v>
      </c>
      <c r="D406" s="64" t="s">
        <v>5199</v>
      </c>
      <c r="E406" s="134" t="s">
        <v>5200</v>
      </c>
      <c r="F406" s="150">
        <f>IF(総括表!$B$4=総括表!$Q$4,基礎データ貼付用シート!E824)</f>
        <v>0</v>
      </c>
      <c r="G406" s="268" t="s">
        <v>5201</v>
      </c>
      <c r="H406" s="146">
        <v>0.5</v>
      </c>
      <c r="I406" s="147" t="s">
        <v>5202</v>
      </c>
      <c r="J406" s="578">
        <f t="shared" si="27"/>
        <v>0</v>
      </c>
      <c r="K406" s="66" t="s">
        <v>5211</v>
      </c>
    </row>
    <row r="407" spans="1:12" ht="18.75" customHeight="1" x14ac:dyDescent="0.2">
      <c r="A407" s="76"/>
      <c r="B407" s="67"/>
      <c r="C407" s="742"/>
      <c r="D407" s="64" t="s">
        <v>5204</v>
      </c>
      <c r="E407" s="134" t="s">
        <v>5205</v>
      </c>
      <c r="F407" s="150" t="b">
        <f>IF(総括表!$B$4=総括表!$Q$5,基礎データ貼付用シート!E824)</f>
        <v>0</v>
      </c>
      <c r="G407" s="268" t="s">
        <v>5201</v>
      </c>
      <c r="H407" s="115">
        <v>0.5</v>
      </c>
      <c r="I407" s="70" t="s">
        <v>5202</v>
      </c>
      <c r="J407" s="120">
        <f t="shared" si="27"/>
        <v>0</v>
      </c>
      <c r="K407" s="66" t="s">
        <v>5212</v>
      </c>
    </row>
    <row r="408" spans="1:12" ht="18.75" customHeight="1" x14ac:dyDescent="0.2">
      <c r="A408" s="76"/>
      <c r="B408" s="139">
        <v>4</v>
      </c>
      <c r="C408" s="63" t="s">
        <v>5476</v>
      </c>
      <c r="D408" s="64" t="s">
        <v>5199</v>
      </c>
      <c r="E408" s="134" t="s">
        <v>5200</v>
      </c>
      <c r="F408" s="150">
        <f>IF(総括表!$B$4=総括表!$Q$4,基礎データ貼付用シート!E864)</f>
        <v>0</v>
      </c>
      <c r="G408" s="268" t="s">
        <v>5201</v>
      </c>
      <c r="H408" s="146">
        <v>0.5</v>
      </c>
      <c r="I408" s="147" t="s">
        <v>5202</v>
      </c>
      <c r="J408" s="578">
        <f t="shared" ref="J408:J409" si="28">ROUND(F408*H408,0)</f>
        <v>0</v>
      </c>
      <c r="K408" s="66" t="s">
        <v>5214</v>
      </c>
    </row>
    <row r="409" spans="1:12" ht="18.75" customHeight="1" thickBot="1" x14ac:dyDescent="0.25">
      <c r="A409" s="76"/>
      <c r="B409" s="67"/>
      <c r="C409" s="742"/>
      <c r="D409" s="64" t="s">
        <v>5204</v>
      </c>
      <c r="E409" s="134" t="s">
        <v>5205</v>
      </c>
      <c r="F409" s="150" t="b">
        <f>IF(総括表!$B$4=総括表!$Q$5,基礎データ貼付用シート!E864)</f>
        <v>0</v>
      </c>
      <c r="G409" s="268" t="s">
        <v>5201</v>
      </c>
      <c r="H409" s="115">
        <v>0.5</v>
      </c>
      <c r="I409" s="70" t="s">
        <v>5202</v>
      </c>
      <c r="J409" s="120">
        <f t="shared" si="28"/>
        <v>0</v>
      </c>
      <c r="K409" s="66" t="s">
        <v>5215</v>
      </c>
    </row>
    <row r="410" spans="1:12" ht="18.75" customHeight="1" x14ac:dyDescent="0.2">
      <c r="A410" s="76"/>
      <c r="B410" s="66"/>
      <c r="C410" s="68"/>
      <c r="D410" s="66"/>
      <c r="E410" s="66"/>
      <c r="F410" s="29"/>
      <c r="G410" s="68"/>
      <c r="H410" s="985" t="s">
        <v>5294</v>
      </c>
      <c r="I410" s="986"/>
      <c r="J410" s="660"/>
      <c r="K410" s="66"/>
    </row>
    <row r="411" spans="1:12" ht="18.75" customHeight="1" thickBot="1" x14ac:dyDescent="0.25">
      <c r="A411" s="76"/>
      <c r="B411" s="66"/>
      <c r="C411" s="66"/>
      <c r="D411" s="66"/>
      <c r="E411" s="66"/>
      <c r="F411" s="29"/>
      <c r="G411" s="66"/>
      <c r="H411" s="983" t="s">
        <v>5259</v>
      </c>
      <c r="I411" s="984"/>
      <c r="J411" s="121">
        <f>SUM(J402:J409)</f>
        <v>0</v>
      </c>
      <c r="K411" s="66" t="s">
        <v>5315</v>
      </c>
      <c r="L411" s="1" t="s">
        <v>5573</v>
      </c>
    </row>
    <row r="413" spans="1:12" ht="18.75" customHeight="1" thickBot="1" x14ac:dyDescent="0.25"/>
    <row r="414" spans="1:12" ht="18.75" customHeight="1" x14ac:dyDescent="0.2">
      <c r="H414" s="985" t="s">
        <v>5574</v>
      </c>
      <c r="I414" s="986"/>
      <c r="J414" s="660"/>
    </row>
    <row r="415" spans="1:12" ht="18.75" customHeight="1" thickBot="1" x14ac:dyDescent="0.25">
      <c r="H415" s="983" t="s">
        <v>5575</v>
      </c>
      <c r="I415" s="984"/>
      <c r="J415" s="121">
        <f>J8+J24+J102+J104+J111+J117+J124+J131+J212+J221+J274+J357+J386+J396+J411</f>
        <v>0</v>
      </c>
      <c r="K415" s="2" t="s">
        <v>5576</v>
      </c>
    </row>
  </sheetData>
  <sheetProtection autoFilter="0"/>
  <customSheetViews>
    <customSheetView guid="{0FF53720-42B0-4B1A-A491-0089CDA29CCF}" showPageBreaks="1" printArea="1" view="pageBreakPreview" topLeftCell="A178">
      <selection activeCell="E285" sqref="E285"/>
      <pageMargins left="0" right="0" top="0" bottom="0" header="0" footer="0"/>
      <pageSetup paperSize="9" fitToWidth="0" fitToHeight="0" orientation="portrait" r:id="rId1"/>
      <headerFooter alignWithMargins="0"/>
    </customSheetView>
    <customSheetView guid="{1F81339A-CB4E-4CB3-ABCA-C25ADEC8B9AC}" showPageBreaks="1" printArea="1" view="pageBreakPreview" topLeftCell="A178">
      <selection activeCell="E285" sqref="E285"/>
      <pageMargins left="0" right="0" top="0" bottom="0" header="0" footer="0"/>
      <pageSetup paperSize="9" fitToWidth="0" fitToHeight="0" orientation="portrait" r:id="rId2"/>
      <headerFooter alignWithMargins="0"/>
    </customSheetView>
    <customSheetView guid="{87FB8462-6403-4F20-8080-1AF11B55B90C}" showPageBreaks="1" printArea="1" view="pageBreakPreview" topLeftCell="A307">
      <selection activeCell="V344" sqref="V344"/>
      <pageMargins left="0" right="0" top="0" bottom="0" header="0" footer="0"/>
      <pageSetup paperSize="9" fitToWidth="0" fitToHeight="0" orientation="portrait" r:id="rId3"/>
      <headerFooter alignWithMargins="0"/>
    </customSheetView>
    <customSheetView guid="{3B4A68D1-1B68-46E4-B8BF-4F65CEA2EB4B}" showPageBreaks="1" printArea="1" view="pageBreakPreview">
      <selection activeCell="H17" sqref="H17"/>
      <pageMargins left="0" right="0" top="0" bottom="0" header="0" footer="0"/>
      <pageSetup paperSize="9" fitToWidth="0" fitToHeight="0" orientation="portrait" r:id="rId4"/>
      <headerFooter alignWithMargins="0"/>
    </customSheetView>
    <customSheetView guid="{3DDC5261-2F80-4A3C-AB53-F803DE8B7615}" showPageBreaks="1" printArea="1" view="pageBreakPreview">
      <selection sqref="A1:B1"/>
      <pageMargins left="0" right="0" top="0" bottom="0" header="0" footer="0"/>
      <pageSetup paperSize="9" fitToWidth="0" fitToHeight="0" orientation="portrait" r:id="rId5"/>
      <headerFooter alignWithMargins="0"/>
    </customSheetView>
    <customSheetView guid="{44914D11-FA26-4FFB-9D64-353FA38F5634}" showPageBreaks="1" printArea="1" view="pageBreakPreview">
      <selection sqref="A1:B1"/>
      <pageMargins left="0" right="0" top="0" bottom="0" header="0" footer="0"/>
      <pageSetup paperSize="9" fitToWidth="0" fitToHeight="0" orientation="portrait" r:id="rId6"/>
      <headerFooter alignWithMargins="0"/>
    </customSheetView>
    <customSheetView guid="{6580A8AE-FA6B-4B5A-83A0-1CF78E68E0A6}"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7"/>
      <headerFooter alignWithMargins="0"/>
    </customSheetView>
    <customSheetView guid="{33BE930D-9EAB-4AFB-BDCD-43112CB50749}"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8"/>
      <headerFooter alignWithMargins="0"/>
    </customSheetView>
    <customSheetView guid="{0B613FCD-ABCC-41BB-9177-F54C998CD9E2}"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9"/>
      <headerFooter alignWithMargins="0"/>
    </customSheetView>
    <customSheetView guid="{B71A276C-C16D-4248-B875-8414D93978D3}"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0"/>
      <headerFooter alignWithMargins="0"/>
    </customSheetView>
    <customSheetView guid="{EE5E2BC8-B1EB-4466-BA38-D89D5EC0095B}"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1"/>
      <headerFooter alignWithMargins="0"/>
    </customSheetView>
    <customSheetView guid="{60A3B263-4602-4F01-9F3F-2B992FCD2F0D}"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2"/>
      <headerFooter alignWithMargins="0"/>
    </customSheetView>
    <customSheetView guid="{4501AAA6-52C2-4DE0-8371-DF05BC835EB0}"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3"/>
      <headerFooter alignWithMargins="0"/>
    </customSheetView>
    <customSheetView guid="{994C6250-FA50-4C22-9B36-67FD48252EA7}" scale="115" showPageBreaks="1" printArea="1" view="pageBreakPreview">
      <selection activeCell="O55" sqref="O55"/>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4"/>
      <headerFooter alignWithMargins="0"/>
    </customSheetView>
    <customSheetView guid="{589CC1DC-63E7-447D-98B0-3ACFA594E418}"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5"/>
      <headerFooter alignWithMargins="0"/>
    </customSheetView>
    <customSheetView guid="{C992E83C-24A9-4447-9C08-4F6D58B78F8B}"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6"/>
      <headerFooter alignWithMargins="0"/>
    </customSheetView>
    <customSheetView guid="{3C9FE015-CE13-4E3B-ACAB-8D7E22E34744}"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7"/>
      <headerFooter alignWithMargins="0"/>
    </customSheetView>
    <customSheetView guid="{7EEBD42C-6D62-4B33-B7C1-B904E6629538}"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8"/>
      <headerFooter alignWithMargins="0"/>
    </customSheetView>
    <customSheetView guid="{C8B40DBF-EDE0-406A-8960-74B2A681CE9F}" showPageBreaks="1" printArea="1" view="pageBreakPreview" topLeftCell="A10">
      <selection sqref="A1:B1"/>
      <pageMargins left="0" right="0" top="0" bottom="0" header="0" footer="0"/>
      <pageSetup paperSize="9" fitToWidth="0" fitToHeight="0" orientation="portrait" r:id="rId19"/>
      <headerFooter alignWithMargins="0"/>
    </customSheetView>
    <customSheetView guid="{A0BA9017-E5F3-4B91-9F5C-F0F36F625BCB}" showPageBreaks="1" printArea="1" view="pageBreakPreview">
      <selection sqref="A1:B1"/>
      <pageMargins left="0" right="0" top="0" bottom="0" header="0" footer="0"/>
      <pageSetup paperSize="9" fitToWidth="0" fitToHeight="0" orientation="portrait" r:id="rId20"/>
      <headerFooter alignWithMargins="0"/>
    </customSheetView>
  </customSheetViews>
  <mergeCells count="118">
    <mergeCell ref="B226:C226"/>
    <mergeCell ref="B187:C187"/>
    <mergeCell ref="D392:E392"/>
    <mergeCell ref="E379:F379"/>
    <mergeCell ref="B380:C380"/>
    <mergeCell ref="E380:F380"/>
    <mergeCell ref="B382:C382"/>
    <mergeCell ref="H385:I385"/>
    <mergeCell ref="H386:I386"/>
    <mergeCell ref="D219:E219"/>
    <mergeCell ref="D231:E231"/>
    <mergeCell ref="D232:E232"/>
    <mergeCell ref="H273:I273"/>
    <mergeCell ref="D228:E228"/>
    <mergeCell ref="D229:E229"/>
    <mergeCell ref="D226:E226"/>
    <mergeCell ref="D230:E230"/>
    <mergeCell ref="D217:E217"/>
    <mergeCell ref="D218:E218"/>
    <mergeCell ref="H220:I220"/>
    <mergeCell ref="H221:I221"/>
    <mergeCell ref="H274:I274"/>
    <mergeCell ref="B278:C278"/>
    <mergeCell ref="D278:E278"/>
    <mergeCell ref="H23:I23"/>
    <mergeCell ref="H24:I24"/>
    <mergeCell ref="E99:F99"/>
    <mergeCell ref="D69:E69"/>
    <mergeCell ref="B69:C69"/>
    <mergeCell ref="B66:C66"/>
    <mergeCell ref="D66:E66"/>
    <mergeCell ref="B91:C91"/>
    <mergeCell ref="D91:E91"/>
    <mergeCell ref="B26:C26"/>
    <mergeCell ref="D26:E26"/>
    <mergeCell ref="H183:I183"/>
    <mergeCell ref="H184:I184"/>
    <mergeCell ref="H209:I209"/>
    <mergeCell ref="B215:C215"/>
    <mergeCell ref="A1:B1"/>
    <mergeCell ref="C1:E1"/>
    <mergeCell ref="I1:K1"/>
    <mergeCell ref="B5:E8"/>
    <mergeCell ref="B14:C14"/>
    <mergeCell ref="D14:E14"/>
    <mergeCell ref="H99:H100"/>
    <mergeCell ref="H210:I210"/>
    <mergeCell ref="D215:E215"/>
    <mergeCell ref="D17:E17"/>
    <mergeCell ref="D18:E18"/>
    <mergeCell ref="D19:E19"/>
    <mergeCell ref="B122:E124"/>
    <mergeCell ref="B99:C100"/>
    <mergeCell ref="E101:F101"/>
    <mergeCell ref="B104:C104"/>
    <mergeCell ref="B108:E111"/>
    <mergeCell ref="B115:E117"/>
    <mergeCell ref="E100:F100"/>
    <mergeCell ref="D16:E16"/>
    <mergeCell ref="B102:C102"/>
    <mergeCell ref="E102:F102"/>
    <mergeCell ref="B129:E131"/>
    <mergeCell ref="B136:C136"/>
    <mergeCell ref="D138:E138"/>
    <mergeCell ref="D139:E139"/>
    <mergeCell ref="D140:E140"/>
    <mergeCell ref="D141:E141"/>
    <mergeCell ref="D187:E187"/>
    <mergeCell ref="D136:E136"/>
    <mergeCell ref="D280:E280"/>
    <mergeCell ref="D281:E281"/>
    <mergeCell ref="D282:E282"/>
    <mergeCell ref="D283:E283"/>
    <mergeCell ref="D284:E284"/>
    <mergeCell ref="H337:I337"/>
    <mergeCell ref="H338:I338"/>
    <mergeCell ref="E344:F344"/>
    <mergeCell ref="H344:H345"/>
    <mergeCell ref="E345:F345"/>
    <mergeCell ref="H335:I335"/>
    <mergeCell ref="H336:I336"/>
    <mergeCell ref="H341:I341"/>
    <mergeCell ref="H342:I342"/>
    <mergeCell ref="H414:I414"/>
    <mergeCell ref="H415:I415"/>
    <mergeCell ref="H356:I356"/>
    <mergeCell ref="H357:I357"/>
    <mergeCell ref="E350:F350"/>
    <mergeCell ref="B351:C351"/>
    <mergeCell ref="E351:F351"/>
    <mergeCell ref="B353:C353"/>
    <mergeCell ref="H411:I411"/>
    <mergeCell ref="H372:I372"/>
    <mergeCell ref="H373:I373"/>
    <mergeCell ref="B377:C378"/>
    <mergeCell ref="E377:F377"/>
    <mergeCell ref="H377:H378"/>
    <mergeCell ref="E378:F378"/>
    <mergeCell ref="B400:C400"/>
    <mergeCell ref="D400:E400"/>
    <mergeCell ref="H410:I410"/>
    <mergeCell ref="H395:I395"/>
    <mergeCell ref="H396:I396"/>
    <mergeCell ref="B390:C390"/>
    <mergeCell ref="D390:E390"/>
    <mergeCell ref="H374:I374"/>
    <mergeCell ref="H375:I375"/>
    <mergeCell ref="E383:G384"/>
    <mergeCell ref="B384:C384"/>
    <mergeCell ref="B349:C349"/>
    <mergeCell ref="H339:I339"/>
    <mergeCell ref="H340:I340"/>
    <mergeCell ref="E354:G355"/>
    <mergeCell ref="B355:C355"/>
    <mergeCell ref="E346:F346"/>
    <mergeCell ref="E347:F347"/>
    <mergeCell ref="B344:C345"/>
    <mergeCell ref="B347:C347"/>
  </mergeCells>
  <phoneticPr fontId="3"/>
  <pageMargins left="0.78740157480314965" right="0.78740157480314965" top="0.98425196850393704" bottom="0.74803149606299213" header="0.51181102362204722" footer="0.51181102362204722"/>
  <pageSetup paperSize="9" scale="98" fitToHeight="0" orientation="portrait" r:id="rId21"/>
  <headerFooter alignWithMargins="0"/>
  <rowBreaks count="6" manualBreakCount="6">
    <brk id="53" max="10" man="1"/>
    <brk id="133" max="10" man="1"/>
    <brk id="184" max="10" man="1"/>
    <brk id="256" max="10" man="1"/>
    <brk id="322" max="10" man="1"/>
    <brk id="386"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35"/>
  <sheetViews>
    <sheetView view="pageBreakPreview" zoomScaleNormal="100" zoomScaleSheetLayoutView="100" workbookViewId="0">
      <selection activeCell="O13" sqref="O13"/>
    </sheetView>
  </sheetViews>
  <sheetFormatPr defaultColWidth="9" defaultRowHeight="13" x14ac:dyDescent="0.2"/>
  <cols>
    <col min="1" max="1" width="7.453125" style="3" bestFit="1" customWidth="1"/>
    <col min="2" max="2" width="13" style="3" customWidth="1"/>
    <col min="3" max="4" width="11" style="3" bestFit="1" customWidth="1"/>
    <col min="5" max="5" width="11" style="3" customWidth="1"/>
    <col min="6" max="6" width="31.453125" style="3" bestFit="1" customWidth="1"/>
    <col min="7" max="7" width="8.453125" style="3" bestFit="1" customWidth="1"/>
    <col min="8" max="16384" width="9" style="3"/>
  </cols>
  <sheetData>
    <row r="1" spans="1:10" s="1" customFormat="1" ht="18.75" customHeight="1" x14ac:dyDescent="0.2">
      <c r="A1" s="839" t="s">
        <v>5577</v>
      </c>
      <c r="B1" s="76"/>
      <c r="C1" s="76"/>
      <c r="D1" s="76"/>
      <c r="E1" s="76"/>
      <c r="F1" s="89"/>
      <c r="G1" s="76"/>
      <c r="H1" s="76"/>
      <c r="I1" s="76"/>
    </row>
    <row r="2" spans="1:10" x14ac:dyDescent="0.2">
      <c r="A2" s="71"/>
      <c r="B2" s="71"/>
      <c r="C2" s="71"/>
      <c r="D2" s="71"/>
      <c r="E2" s="71"/>
      <c r="F2" s="71"/>
      <c r="G2" s="71"/>
      <c r="H2" s="71"/>
      <c r="I2" s="71"/>
    </row>
    <row r="3" spans="1:10" s="1" customFormat="1" ht="14" x14ac:dyDescent="0.2">
      <c r="A3" s="76" t="s">
        <v>7404</v>
      </c>
      <c r="B3" s="76"/>
      <c r="C3" s="76"/>
      <c r="D3" s="76"/>
      <c r="E3" s="76"/>
      <c r="F3" s="89"/>
      <c r="G3" s="76"/>
      <c r="H3" s="76"/>
      <c r="I3" s="76"/>
    </row>
    <row r="4" spans="1:10" s="1" customFormat="1" ht="18.75" customHeight="1" x14ac:dyDescent="0.2">
      <c r="A4" s="1047" t="s">
        <v>5578</v>
      </c>
      <c r="B4" s="213"/>
      <c r="C4" s="1052" t="s">
        <v>7405</v>
      </c>
      <c r="D4" s="1053"/>
      <c r="E4" s="737"/>
      <c r="F4" s="213"/>
      <c r="G4" s="132"/>
      <c r="H4" s="66"/>
      <c r="I4" s="76"/>
    </row>
    <row r="5" spans="1:10" s="1" customFormat="1" ht="18.75" customHeight="1" x14ac:dyDescent="0.2">
      <c r="A5" s="1048"/>
      <c r="B5" s="294" t="s">
        <v>5136</v>
      </c>
      <c r="C5" s="127" t="s">
        <v>5579</v>
      </c>
      <c r="D5" s="128" t="s">
        <v>5580</v>
      </c>
      <c r="E5" s="129" t="s">
        <v>5581</v>
      </c>
      <c r="F5" s="289" t="s">
        <v>5582</v>
      </c>
      <c r="G5" s="664" t="s">
        <v>5583</v>
      </c>
      <c r="H5" s="66"/>
      <c r="I5" s="76"/>
    </row>
    <row r="6" spans="1:10" s="1" customFormat="1" ht="15" customHeight="1" thickBot="1" x14ac:dyDescent="0.25">
      <c r="A6" s="1049"/>
      <c r="B6" s="229"/>
      <c r="C6" s="168" t="s">
        <v>7406</v>
      </c>
      <c r="D6" s="168" t="s">
        <v>7407</v>
      </c>
      <c r="E6" s="743"/>
      <c r="F6" s="286"/>
      <c r="G6" s="285"/>
      <c r="H6" s="66"/>
      <c r="I6" s="76"/>
    </row>
    <row r="7" spans="1:10" ht="15" customHeight="1" thickTop="1" x14ac:dyDescent="0.2">
      <c r="A7" s="841" t="s">
        <v>5584</v>
      </c>
      <c r="B7" s="64"/>
      <c r="C7" s="36"/>
      <c r="D7" s="37"/>
      <c r="E7" s="118">
        <f t="shared" ref="E7:E12" si="0">VLOOKUP(D7,I$8:J$12,2)</f>
        <v>0</v>
      </c>
      <c r="F7" s="536" t="s">
        <v>5585</v>
      </c>
      <c r="G7" s="583">
        <f t="shared" ref="G7:G12" si="1">ROUND((C7*1.143+(1-C7)*E7),3)</f>
        <v>0</v>
      </c>
      <c r="H7" s="66"/>
      <c r="I7" s="66" t="s">
        <v>5586</v>
      </c>
    </row>
    <row r="8" spans="1:10" ht="15" customHeight="1" x14ac:dyDescent="0.2">
      <c r="A8" s="842" t="s">
        <v>5587</v>
      </c>
      <c r="B8" s="64"/>
      <c r="C8" s="38"/>
      <c r="D8" s="39"/>
      <c r="E8" s="118">
        <f t="shared" si="0"/>
        <v>0</v>
      </c>
      <c r="F8" s="536" t="s">
        <v>5585</v>
      </c>
      <c r="G8" s="583">
        <f t="shared" si="1"/>
        <v>0</v>
      </c>
      <c r="H8" s="71"/>
      <c r="I8" s="843">
        <v>0</v>
      </c>
      <c r="J8" s="843">
        <v>0</v>
      </c>
    </row>
    <row r="9" spans="1:10" ht="15" customHeight="1" x14ac:dyDescent="0.2">
      <c r="A9" s="844"/>
      <c r="B9" s="64"/>
      <c r="C9" s="38"/>
      <c r="D9" s="39"/>
      <c r="E9" s="118">
        <f>VLOOKUP(D9,I$8:J$12,2)</f>
        <v>0</v>
      </c>
      <c r="F9" s="536" t="s">
        <v>5585</v>
      </c>
      <c r="G9" s="583">
        <f t="shared" si="1"/>
        <v>0</v>
      </c>
      <c r="H9" s="71"/>
      <c r="I9" s="843">
        <v>25</v>
      </c>
      <c r="J9" s="843">
        <v>1.143</v>
      </c>
    </row>
    <row r="10" spans="1:10" ht="15" customHeight="1" x14ac:dyDescent="0.2">
      <c r="A10" s="844"/>
      <c r="B10" s="64"/>
      <c r="C10" s="38"/>
      <c r="D10" s="39"/>
      <c r="E10" s="118">
        <f t="shared" si="0"/>
        <v>0</v>
      </c>
      <c r="F10" s="536" t="s">
        <v>5585</v>
      </c>
      <c r="G10" s="583">
        <f t="shared" si="1"/>
        <v>0</v>
      </c>
      <c r="H10" s="71"/>
      <c r="I10" s="843">
        <v>50</v>
      </c>
      <c r="J10" s="843">
        <v>1.071</v>
      </c>
    </row>
    <row r="11" spans="1:10" ht="15" customHeight="1" x14ac:dyDescent="0.2">
      <c r="A11" s="844"/>
      <c r="B11" s="64"/>
      <c r="C11" s="38"/>
      <c r="D11" s="39"/>
      <c r="E11" s="118">
        <f t="shared" si="0"/>
        <v>0</v>
      </c>
      <c r="F11" s="536" t="s">
        <v>5585</v>
      </c>
      <c r="G11" s="583">
        <f t="shared" si="1"/>
        <v>0</v>
      </c>
      <c r="H11" s="71"/>
      <c r="I11" s="843">
        <v>75</v>
      </c>
      <c r="J11" s="843">
        <v>1.048</v>
      </c>
    </row>
    <row r="12" spans="1:10" ht="15" customHeight="1" thickBot="1" x14ac:dyDescent="0.25">
      <c r="A12" s="845"/>
      <c r="B12" s="64"/>
      <c r="C12" s="40"/>
      <c r="D12" s="41"/>
      <c r="E12" s="118">
        <f t="shared" si="0"/>
        <v>0</v>
      </c>
      <c r="F12" s="536" t="s">
        <v>5585</v>
      </c>
      <c r="G12" s="583">
        <f t="shared" si="1"/>
        <v>0</v>
      </c>
      <c r="H12" s="71"/>
      <c r="I12" s="843">
        <v>100</v>
      </c>
      <c r="J12" s="843">
        <v>1.036</v>
      </c>
    </row>
    <row r="13" spans="1:10" ht="13.5" thickTop="1" x14ac:dyDescent="0.2">
      <c r="A13" s="71"/>
      <c r="B13" s="71"/>
      <c r="C13" s="71"/>
      <c r="D13" s="71"/>
      <c r="E13" s="71"/>
      <c r="F13" s="1050" t="s">
        <v>5158</v>
      </c>
      <c r="G13" s="1050"/>
      <c r="H13" s="71"/>
      <c r="I13" s="71"/>
    </row>
    <row r="14" spans="1:10" x14ac:dyDescent="0.2">
      <c r="A14" s="71"/>
      <c r="B14" s="71"/>
      <c r="C14" s="71"/>
      <c r="D14" s="71"/>
      <c r="E14" s="71"/>
      <c r="F14" s="71"/>
      <c r="G14" s="71"/>
      <c r="H14" s="71"/>
      <c r="I14" s="71"/>
    </row>
    <row r="15" spans="1:10" x14ac:dyDescent="0.2">
      <c r="A15" s="71"/>
      <c r="B15" s="71"/>
      <c r="C15" s="71"/>
      <c r="D15" s="1043" t="s">
        <v>5588</v>
      </c>
      <c r="E15" s="1043"/>
      <c r="F15" s="1043"/>
      <c r="G15" s="1043"/>
      <c r="H15" s="71"/>
      <c r="I15" s="71"/>
    </row>
    <row r="16" spans="1:10" x14ac:dyDescent="0.2">
      <c r="A16" s="71"/>
      <c r="B16" s="71"/>
      <c r="C16" s="71"/>
      <c r="D16" s="71"/>
      <c r="E16" s="1046" t="s">
        <v>5589</v>
      </c>
      <c r="F16" s="1046"/>
      <c r="G16" s="843">
        <v>0</v>
      </c>
      <c r="H16" s="71"/>
      <c r="I16" s="71"/>
    </row>
    <row r="17" spans="1:9" x14ac:dyDescent="0.2">
      <c r="A17" s="71"/>
      <c r="B17" s="71"/>
      <c r="C17" s="71"/>
      <c r="D17" s="71"/>
      <c r="E17" s="1046" t="s">
        <v>5590</v>
      </c>
      <c r="F17" s="1046"/>
      <c r="G17" s="843">
        <v>1.143</v>
      </c>
      <c r="H17" s="71"/>
      <c r="I17" s="71"/>
    </row>
    <row r="18" spans="1:9" x14ac:dyDescent="0.2">
      <c r="A18" s="71"/>
      <c r="B18" s="71"/>
      <c r="C18" s="71"/>
      <c r="D18" s="71"/>
      <c r="E18" s="1046" t="s">
        <v>5591</v>
      </c>
      <c r="F18" s="1046"/>
      <c r="G18" s="843">
        <v>1.071</v>
      </c>
      <c r="H18" s="71"/>
      <c r="I18" s="71"/>
    </row>
    <row r="19" spans="1:9" x14ac:dyDescent="0.2">
      <c r="A19" s="71"/>
      <c r="B19" s="71"/>
      <c r="C19" s="71"/>
      <c r="D19" s="71"/>
      <c r="E19" s="1046" t="s">
        <v>5592</v>
      </c>
      <c r="F19" s="1046"/>
      <c r="G19" s="843">
        <v>1.048</v>
      </c>
      <c r="H19" s="71"/>
      <c r="I19" s="71"/>
    </row>
    <row r="20" spans="1:9" x14ac:dyDescent="0.2">
      <c r="A20" s="71"/>
      <c r="B20" s="71"/>
      <c r="C20" s="71"/>
      <c r="D20" s="71"/>
      <c r="E20" s="1046" t="s">
        <v>5593</v>
      </c>
      <c r="F20" s="1046"/>
      <c r="G20" s="843">
        <v>1.036</v>
      </c>
      <c r="H20" s="71"/>
      <c r="I20" s="71"/>
    </row>
    <row r="21" spans="1:9" x14ac:dyDescent="0.2">
      <c r="A21" s="71"/>
      <c r="B21" s="71"/>
      <c r="C21" s="71"/>
      <c r="D21" s="71"/>
      <c r="E21" s="71"/>
      <c r="F21" s="71"/>
      <c r="G21" s="71"/>
      <c r="H21" s="71"/>
      <c r="I21" s="71"/>
    </row>
    <row r="22" spans="1:9" x14ac:dyDescent="0.2">
      <c r="A22" s="71"/>
      <c r="B22" s="71"/>
      <c r="C22" s="71"/>
      <c r="D22" s="71"/>
      <c r="E22" s="71"/>
      <c r="F22" s="71"/>
      <c r="G22" s="71"/>
      <c r="H22" s="71"/>
      <c r="I22" s="71"/>
    </row>
    <row r="23" spans="1:9" x14ac:dyDescent="0.2">
      <c r="A23" s="71" t="s">
        <v>7408</v>
      </c>
      <c r="B23" s="71"/>
      <c r="C23" s="71"/>
      <c r="D23" s="71"/>
      <c r="E23" s="71"/>
      <c r="F23" s="71"/>
      <c r="G23" s="71"/>
      <c r="H23" s="71"/>
      <c r="I23" s="71"/>
    </row>
    <row r="24" spans="1:9" x14ac:dyDescent="0.2">
      <c r="A24" s="71" t="s">
        <v>7409</v>
      </c>
      <c r="B24" s="71"/>
      <c r="C24" s="71"/>
      <c r="D24" s="71"/>
      <c r="E24" s="71"/>
      <c r="F24" s="71"/>
      <c r="G24" s="71"/>
      <c r="H24" s="71"/>
      <c r="I24" s="71"/>
    </row>
    <row r="25" spans="1:9" x14ac:dyDescent="0.2">
      <c r="A25" s="71"/>
      <c r="B25" s="846" t="s">
        <v>5594</v>
      </c>
      <c r="C25" s="846"/>
      <c r="D25" s="846"/>
      <c r="E25" s="846"/>
      <c r="F25" s="847">
        <f>+基礎データ貼付用シート!E309</f>
        <v>0</v>
      </c>
      <c r="G25" s="1044">
        <f>IF(F26=0,0,ROUND(F25/F26,1))</f>
        <v>0</v>
      </c>
      <c r="H25" s="71"/>
      <c r="I25" s="71"/>
    </row>
    <row r="26" spans="1:9" x14ac:dyDescent="0.2">
      <c r="A26" s="71"/>
      <c r="B26" s="839" t="s">
        <v>5595</v>
      </c>
      <c r="C26" s="839"/>
      <c r="D26" s="839"/>
      <c r="E26" s="839"/>
      <c r="F26" s="848">
        <f>+基礎データ貼付用シート!E310</f>
        <v>0</v>
      </c>
      <c r="G26" s="1044"/>
      <c r="H26" s="71"/>
      <c r="I26" s="71"/>
    </row>
    <row r="27" spans="1:9" x14ac:dyDescent="0.2">
      <c r="A27" s="71"/>
      <c r="B27" s="71"/>
      <c r="C27" s="71"/>
      <c r="D27" s="71"/>
      <c r="E27" s="71"/>
      <c r="F27" s="1051" t="s">
        <v>5596</v>
      </c>
      <c r="G27" s="1051"/>
      <c r="H27" s="71"/>
      <c r="I27" s="71"/>
    </row>
    <row r="28" spans="1:9" x14ac:dyDescent="0.2">
      <c r="A28" s="71"/>
      <c r="B28" s="71"/>
      <c r="C28" s="71"/>
      <c r="D28" s="71"/>
      <c r="E28" s="71"/>
      <c r="F28" s="849"/>
      <c r="G28" s="71"/>
      <c r="H28" s="71"/>
      <c r="I28" s="71"/>
    </row>
    <row r="29" spans="1:9" x14ac:dyDescent="0.2">
      <c r="A29" s="71"/>
      <c r="B29" s="71"/>
      <c r="C29" s="71"/>
      <c r="D29" s="71"/>
      <c r="E29" s="71"/>
      <c r="F29" s="849"/>
      <c r="G29" s="71"/>
      <c r="H29" s="71"/>
      <c r="I29" s="71"/>
    </row>
    <row r="30" spans="1:9" x14ac:dyDescent="0.2">
      <c r="A30" s="71" t="s">
        <v>7410</v>
      </c>
      <c r="B30" s="71"/>
      <c r="C30" s="71"/>
      <c r="D30" s="71"/>
      <c r="E30" s="71"/>
      <c r="F30" s="849"/>
      <c r="G30" s="71"/>
      <c r="H30" s="71"/>
      <c r="I30" s="71"/>
    </row>
    <row r="31" spans="1:9" x14ac:dyDescent="0.2">
      <c r="A31" s="71" t="s">
        <v>7409</v>
      </c>
      <c r="B31" s="71"/>
      <c r="C31" s="71"/>
      <c r="D31" s="71"/>
      <c r="E31" s="71"/>
      <c r="F31" s="849"/>
      <c r="G31" s="71"/>
      <c r="H31" s="71"/>
      <c r="I31" s="71"/>
    </row>
    <row r="32" spans="1:9" x14ac:dyDescent="0.2">
      <c r="A32" s="71"/>
      <c r="B32" s="846" t="s">
        <v>5597</v>
      </c>
      <c r="C32" s="846"/>
      <c r="D32" s="846"/>
      <c r="E32" s="846"/>
      <c r="F32" s="847">
        <f>+基礎データ貼付用シート!E308</f>
        <v>0</v>
      </c>
      <c r="G32" s="1045">
        <f>IF(F33=0,0,ROUND(F32/F33,3))</f>
        <v>0</v>
      </c>
      <c r="H32" s="71"/>
      <c r="I32" s="71"/>
    </row>
    <row r="33" spans="1:9" x14ac:dyDescent="0.2">
      <c r="A33" s="71"/>
      <c r="B33" s="839" t="s">
        <v>5598</v>
      </c>
      <c r="C33" s="839"/>
      <c r="D33" s="839"/>
      <c r="E33" s="839"/>
      <c r="F33" s="848">
        <f>+基礎データ貼付用シート!E307</f>
        <v>0</v>
      </c>
      <c r="G33" s="1045"/>
      <c r="H33" s="71"/>
      <c r="I33" s="71"/>
    </row>
    <row r="34" spans="1:9" x14ac:dyDescent="0.2">
      <c r="A34" s="71"/>
      <c r="B34" s="71"/>
      <c r="C34" s="71"/>
      <c r="D34" s="71"/>
      <c r="E34" s="71"/>
      <c r="F34" s="1043" t="s">
        <v>5158</v>
      </c>
      <c r="G34" s="1043"/>
      <c r="H34" s="71"/>
      <c r="I34" s="71"/>
    </row>
    <row r="35" spans="1:9" x14ac:dyDescent="0.2">
      <c r="A35" s="71"/>
      <c r="B35" s="71"/>
      <c r="C35" s="71"/>
      <c r="D35" s="71"/>
      <c r="E35" s="71"/>
      <c r="F35" s="71"/>
      <c r="G35" s="71"/>
      <c r="H35" s="71"/>
      <c r="I35" s="71"/>
    </row>
  </sheetData>
  <sheetProtection autoFilter="0"/>
  <customSheetViews>
    <customSheetView guid="{0FF53720-42B0-4B1A-A491-0089CDA29CCF}" showPageBreaks="1" printArea="1" view="pageBreakPreview">
      <selection activeCell="K23" sqref="K23"/>
      <pageMargins left="0" right="0" top="0" bottom="0" header="0" footer="0"/>
      <pageSetup paperSize="9" scale="95" orientation="portrait" r:id="rId1"/>
    </customSheetView>
    <customSheetView guid="{1F81339A-CB4E-4CB3-ABCA-C25ADEC8B9AC}" showPageBreaks="1" printArea="1" view="pageBreakPreview">
      <selection activeCell="K23" sqref="K23"/>
      <pageMargins left="0" right="0" top="0" bottom="0" header="0" footer="0"/>
      <pageSetup paperSize="9" scale="95" orientation="portrait" r:id="rId2"/>
    </customSheetView>
    <customSheetView guid="{87FB8462-6403-4F20-8080-1AF11B55B90C}" showPageBreaks="1" printArea="1" view="pageBreakPreview">
      <selection activeCell="F22" sqref="F22"/>
      <pageMargins left="0" right="0" top="0" bottom="0" header="0" footer="0"/>
      <pageSetup paperSize="9" scale="95" orientation="portrait" r:id="rId3"/>
    </customSheetView>
    <customSheetView guid="{3B4A68D1-1B68-46E4-B8BF-4F65CEA2EB4B}" showPageBreaks="1" printArea="1" view="pageBreakPreview">
      <selection activeCell="K23" sqref="K23"/>
      <pageMargins left="0" right="0" top="0" bottom="0" header="0" footer="0"/>
      <pageSetup paperSize="9" scale="95" orientation="portrait" r:id="rId4"/>
    </customSheetView>
    <customSheetView guid="{3DDC5261-2F80-4A3C-AB53-F803DE8B7615}" showPageBreaks="1" printArea="1" view="pageBreakPreview">
      <selection activeCell="K23" sqref="K23"/>
      <pageMargins left="0" right="0" top="0" bottom="0" header="0" footer="0"/>
      <pageSetup paperSize="9" scale="95" orientation="portrait" r:id="rId5"/>
    </customSheetView>
    <customSheetView guid="{44914D11-FA26-4FFB-9D64-353FA38F5634}" showPageBreaks="1" printArea="1" view="pageBreakPreview">
      <selection activeCell="K23" sqref="K23"/>
      <pageMargins left="0" right="0" top="0" bottom="0" header="0" footer="0"/>
      <pageSetup paperSize="9" scale="95" orientation="portrait" r:id="rId6"/>
    </customSheetView>
    <customSheetView guid="{6580A8AE-FA6B-4B5A-83A0-1CF78E68E0A6}" showPageBreaks="1" printArea="1" view="pageBreakPreview">
      <selection activeCell="M19" sqref="M19"/>
      <pageMargins left="0" right="0" top="0" bottom="0" header="0" footer="0"/>
      <pageSetup paperSize="9" scale="95" orientation="portrait" r:id="rId7"/>
    </customSheetView>
    <customSheetView guid="{33BE930D-9EAB-4AFB-BDCD-43112CB50749}" showPageBreaks="1" printArea="1" view="pageBreakPreview">
      <selection activeCell="M19" sqref="M19"/>
      <pageMargins left="0" right="0" top="0" bottom="0" header="0" footer="0"/>
      <pageSetup paperSize="9" scale="95" orientation="portrait" r:id="rId8"/>
    </customSheetView>
    <customSheetView guid="{0B613FCD-ABCC-41BB-9177-F54C998CD9E2}" showPageBreaks="1" printArea="1" view="pageBreakPreview">
      <selection activeCell="M19" sqref="M19"/>
      <pageMargins left="0" right="0" top="0" bottom="0" header="0" footer="0"/>
      <pageSetup paperSize="9" scale="95" orientation="portrait" r:id="rId9"/>
    </customSheetView>
    <customSheetView guid="{B71A276C-C16D-4248-B875-8414D93978D3}" showPageBreaks="1" printArea="1" view="pageBreakPreview">
      <selection activeCell="M19" sqref="M19"/>
      <pageMargins left="0" right="0" top="0" bottom="0" header="0" footer="0"/>
      <pageSetup paperSize="9" scale="95" orientation="portrait" r:id="rId10"/>
    </customSheetView>
    <customSheetView guid="{EE5E2BC8-B1EB-4466-BA38-D89D5EC0095B}" showPageBreaks="1" printArea="1" view="pageBreakPreview">
      <selection activeCell="M19" sqref="M19"/>
      <pageMargins left="0" right="0" top="0" bottom="0" header="0" footer="0"/>
      <pageSetup paperSize="9" scale="95" orientation="portrait" r:id="rId11"/>
    </customSheetView>
    <customSheetView guid="{60A3B263-4602-4F01-9F3F-2B992FCD2F0D}" showPageBreaks="1" printArea="1" view="pageBreakPreview">
      <selection activeCell="M19" sqref="M19"/>
      <pageMargins left="0" right="0" top="0" bottom="0" header="0" footer="0"/>
      <pageSetup paperSize="9" scale="95" orientation="portrait" r:id="rId12"/>
    </customSheetView>
    <customSheetView guid="{4501AAA6-52C2-4DE0-8371-DF05BC835EB0}" showPageBreaks="1" printArea="1" view="pageBreakPreview">
      <selection activeCell="M19" sqref="M19"/>
      <pageMargins left="0" right="0" top="0" bottom="0" header="0" footer="0"/>
      <pageSetup paperSize="9" scale="95" orientation="portrait" r:id="rId13"/>
    </customSheetView>
    <customSheetView guid="{994C6250-FA50-4C22-9B36-67FD48252EA7}" showPageBreaks="1" printArea="1" view="pageBreakPreview">
      <selection activeCell="M19" sqref="M19"/>
      <pageMargins left="0" right="0" top="0" bottom="0" header="0" footer="0"/>
      <pageSetup paperSize="9" scale="95" orientation="portrait" r:id="rId14"/>
    </customSheetView>
    <customSheetView guid="{589CC1DC-63E7-447D-98B0-3ACFA594E418}" showPageBreaks="1" printArea="1" view="pageBreakPreview">
      <selection activeCell="M19" sqref="M19"/>
      <pageMargins left="0" right="0" top="0" bottom="0" header="0" footer="0"/>
      <pageSetup paperSize="9" scale="95" orientation="portrait" r:id="rId15"/>
    </customSheetView>
    <customSheetView guid="{C992E83C-24A9-4447-9C08-4F6D58B78F8B}" showPageBreaks="1" printArea="1" view="pageBreakPreview">
      <selection activeCell="M19" sqref="M19"/>
      <pageMargins left="0" right="0" top="0" bottom="0" header="0" footer="0"/>
      <pageSetup paperSize="9" scale="95" orientation="portrait" r:id="rId16"/>
    </customSheetView>
    <customSheetView guid="{3C9FE015-CE13-4E3B-ACAB-8D7E22E34744}" showPageBreaks="1" printArea="1" view="pageBreakPreview">
      <selection activeCell="M19" sqref="M19"/>
      <pageMargins left="0" right="0" top="0" bottom="0" header="0" footer="0"/>
      <pageSetup paperSize="9" scale="95" orientation="portrait" r:id="rId17"/>
    </customSheetView>
    <customSheetView guid="{7EEBD42C-6D62-4B33-B7C1-B904E6629538}" showPageBreaks="1" printArea="1" view="pageBreakPreview">
      <selection activeCell="M19" sqref="M19"/>
      <pageMargins left="0" right="0" top="0" bottom="0" header="0" footer="0"/>
      <pageSetup paperSize="9" scale="95" orientation="portrait" r:id="rId18"/>
    </customSheetView>
    <customSheetView guid="{C8B40DBF-EDE0-406A-8960-74B2A681CE9F}" showPageBreaks="1" printArea="1" view="pageBreakPreview">
      <selection activeCell="K23" sqref="K23"/>
      <pageMargins left="0" right="0" top="0" bottom="0" header="0" footer="0"/>
      <pageSetup paperSize="9" scale="95" orientation="portrait" r:id="rId19"/>
    </customSheetView>
    <customSheetView guid="{A0BA9017-E5F3-4B91-9F5C-F0F36F625BCB}" showPageBreaks="1" printArea="1" view="pageBreakPreview">
      <selection activeCell="K23" sqref="K23"/>
      <pageMargins left="0" right="0" top="0" bottom="0" header="0" footer="0"/>
      <pageSetup paperSize="9" scale="95" orientation="portrait" r:id="rId20"/>
    </customSheetView>
  </customSheetViews>
  <mergeCells count="13">
    <mergeCell ref="A4:A6"/>
    <mergeCell ref="F13:G13"/>
    <mergeCell ref="F27:G27"/>
    <mergeCell ref="C4:D4"/>
    <mergeCell ref="E16:F16"/>
    <mergeCell ref="E17:F17"/>
    <mergeCell ref="D15:G15"/>
    <mergeCell ref="E18:F18"/>
    <mergeCell ref="F34:G34"/>
    <mergeCell ref="G25:G26"/>
    <mergeCell ref="G32:G33"/>
    <mergeCell ref="E20:F20"/>
    <mergeCell ref="E19:F19"/>
  </mergeCells>
  <phoneticPr fontId="3"/>
  <pageMargins left="0.7" right="0.7" top="0.75" bottom="0.75" header="0.3" footer="0.3"/>
  <pageSetup paperSize="9" scale="95" orientation="portrait" r:id="rId21"/>
  <drawing r:id="rId2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Q347"/>
  <sheetViews>
    <sheetView view="pageBreakPreview" topLeftCell="A324" zoomScaleNormal="100" zoomScaleSheetLayoutView="100" workbookViewId="0">
      <selection activeCell="O13" sqref="O13"/>
    </sheetView>
  </sheetViews>
  <sheetFormatPr defaultColWidth="9" defaultRowHeight="13" x14ac:dyDescent="0.2"/>
  <cols>
    <col min="1" max="1" width="4.453125" style="3" bestFit="1" customWidth="1"/>
    <col min="2" max="2" width="6.90625" style="3" customWidth="1"/>
    <col min="3" max="3" width="17.453125" style="3" customWidth="1"/>
    <col min="4" max="4" width="12.453125" style="3" customWidth="1"/>
    <col min="5" max="5" width="2" style="3" bestFit="1" customWidth="1"/>
    <col min="6" max="6" width="22.54296875" style="3" customWidth="1"/>
    <col min="7" max="7" width="2" style="3" bestFit="1" customWidth="1"/>
    <col min="8" max="8" width="12.453125" style="3" bestFit="1" customWidth="1"/>
    <col min="9" max="9" width="2" style="3" bestFit="1" customWidth="1"/>
    <col min="10" max="10" width="16.453125" style="3" customWidth="1"/>
    <col min="11" max="11" width="6.1796875" style="3" customWidth="1"/>
    <col min="12" max="12" width="12.453125" style="3" customWidth="1"/>
    <col min="13" max="13" width="2" style="3" customWidth="1"/>
    <col min="14" max="14" width="16.453125" style="3" customWidth="1"/>
    <col min="15" max="15" width="4.26953125" style="3" customWidth="1"/>
    <col min="16" max="16384" width="9" style="3"/>
  </cols>
  <sheetData>
    <row r="1" spans="1:15" s="1" customFormat="1" ht="18.75" customHeight="1" x14ac:dyDescent="0.2">
      <c r="A1" s="77">
        <v>12</v>
      </c>
      <c r="B1" s="71" t="s">
        <v>5599</v>
      </c>
      <c r="C1" s="76"/>
      <c r="D1" s="76"/>
      <c r="E1" s="76"/>
      <c r="F1" s="89"/>
      <c r="G1" s="76"/>
      <c r="H1" s="95"/>
      <c r="I1" s="76"/>
      <c r="J1" s="105"/>
      <c r="K1" s="76"/>
    </row>
    <row r="2" spans="1:15" s="1" customFormat="1" ht="8.25" customHeight="1" x14ac:dyDescent="0.2">
      <c r="A2" s="78"/>
      <c r="B2" s="76"/>
      <c r="C2" s="76"/>
      <c r="D2" s="76"/>
      <c r="E2" s="76"/>
      <c r="F2" s="89"/>
      <c r="G2" s="76"/>
      <c r="H2" s="95"/>
      <c r="I2" s="76"/>
      <c r="J2" s="105"/>
      <c r="K2" s="76"/>
    </row>
    <row r="3" spans="1:15" s="1" customFormat="1" ht="18.75" customHeight="1" x14ac:dyDescent="0.2">
      <c r="A3" s="78"/>
      <c r="B3" s="991" t="s">
        <v>5401</v>
      </c>
      <c r="C3" s="992"/>
      <c r="D3" s="991" t="s">
        <v>5194</v>
      </c>
      <c r="E3" s="992"/>
      <c r="F3" s="127" t="s">
        <v>5195</v>
      </c>
      <c r="G3" s="213"/>
      <c r="H3" s="132" t="s">
        <v>5196</v>
      </c>
      <c r="I3" s="213"/>
      <c r="J3" s="133" t="s">
        <v>17</v>
      </c>
      <c r="K3" s="66"/>
      <c r="N3" s="2"/>
    </row>
    <row r="4" spans="1:15" s="1" customFormat="1" ht="15" customHeight="1" x14ac:dyDescent="0.2">
      <c r="A4" s="78"/>
      <c r="B4" s="294"/>
      <c r="C4" s="289"/>
      <c r="D4" s="229"/>
      <c r="E4" s="286"/>
      <c r="F4" s="168"/>
      <c r="G4" s="143"/>
      <c r="H4" s="285"/>
      <c r="I4" s="143"/>
      <c r="J4" s="108" t="s">
        <v>5197</v>
      </c>
      <c r="K4" s="66"/>
      <c r="N4" s="2"/>
    </row>
    <row r="5" spans="1:15" ht="15" customHeight="1" x14ac:dyDescent="0.2">
      <c r="A5" s="71"/>
      <c r="B5" s="139">
        <v>1</v>
      </c>
      <c r="C5" s="63" t="s">
        <v>5265</v>
      </c>
      <c r="D5" s="1012" t="s">
        <v>5600</v>
      </c>
      <c r="E5" s="1013"/>
      <c r="F5" s="150">
        <f>IF(総括表!$B$4=総括表!$Q$4,基礎データ貼付用シート!E396)</f>
        <v>0</v>
      </c>
      <c r="G5" s="147" t="s">
        <v>5201</v>
      </c>
      <c r="H5" s="146">
        <v>3.1E-2</v>
      </c>
      <c r="I5" s="147" t="s">
        <v>5202</v>
      </c>
      <c r="J5" s="578">
        <f t="shared" ref="J5:J64" si="0">ROUND(F5*H5,0)</f>
        <v>0</v>
      </c>
      <c r="K5" s="66" t="s">
        <v>5264</v>
      </c>
      <c r="N5" s="523"/>
      <c r="O5" s="2"/>
    </row>
    <row r="6" spans="1:15" ht="15" customHeight="1" x14ac:dyDescent="0.2">
      <c r="A6" s="71"/>
      <c r="B6" s="67"/>
      <c r="C6" s="742" t="s">
        <v>5601</v>
      </c>
      <c r="D6" s="1012" t="s">
        <v>5602</v>
      </c>
      <c r="E6" s="1013"/>
      <c r="F6" s="150" t="b">
        <f>IF(総括表!$B$4=総括表!$Q$5,基礎データ貼付用シート!E396)</f>
        <v>0</v>
      </c>
      <c r="G6" s="147" t="s">
        <v>5201</v>
      </c>
      <c r="H6" s="146">
        <v>3.1E-2</v>
      </c>
      <c r="I6" s="70" t="s">
        <v>5202</v>
      </c>
      <c r="J6" s="120">
        <f t="shared" si="0"/>
        <v>0</v>
      </c>
      <c r="K6" s="66" t="s">
        <v>5266</v>
      </c>
      <c r="N6" s="523"/>
    </row>
    <row r="7" spans="1:15" ht="15" customHeight="1" x14ac:dyDescent="0.2">
      <c r="A7" s="71"/>
      <c r="B7" s="139">
        <v>2</v>
      </c>
      <c r="C7" s="63" t="s">
        <v>5265</v>
      </c>
      <c r="D7" s="1012" t="s">
        <v>5600</v>
      </c>
      <c r="E7" s="1013"/>
      <c r="F7" s="150">
        <f>IF(総括表!$B$4=総括表!$Q$4,基礎データ貼付用シート!E397)</f>
        <v>0</v>
      </c>
      <c r="G7" s="147" t="s">
        <v>5201</v>
      </c>
      <c r="H7" s="146">
        <v>3.1E-2</v>
      </c>
      <c r="I7" s="147" t="s">
        <v>5202</v>
      </c>
      <c r="J7" s="578">
        <f t="shared" si="0"/>
        <v>0</v>
      </c>
      <c r="K7" s="66" t="s">
        <v>5267</v>
      </c>
      <c r="N7" s="523"/>
      <c r="O7" s="2"/>
    </row>
    <row r="8" spans="1:15" ht="15" customHeight="1" x14ac:dyDescent="0.2">
      <c r="A8" s="71"/>
      <c r="B8" s="67"/>
      <c r="C8" s="742" t="s">
        <v>5603</v>
      </c>
      <c r="D8" s="1012" t="s">
        <v>5602</v>
      </c>
      <c r="E8" s="1013"/>
      <c r="F8" s="150" t="b">
        <f>IF(総括表!$B$4=総括表!$Q$5,基礎データ貼付用シート!E397)</f>
        <v>0</v>
      </c>
      <c r="G8" s="147" t="s">
        <v>5201</v>
      </c>
      <c r="H8" s="146">
        <v>3.1E-2</v>
      </c>
      <c r="I8" s="70" t="s">
        <v>5202</v>
      </c>
      <c r="J8" s="120">
        <f t="shared" si="0"/>
        <v>0</v>
      </c>
      <c r="K8" s="66" t="s">
        <v>5268</v>
      </c>
      <c r="N8" s="523"/>
    </row>
    <row r="9" spans="1:15" ht="15" customHeight="1" x14ac:dyDescent="0.2">
      <c r="A9" s="71"/>
      <c r="B9" s="139">
        <v>3</v>
      </c>
      <c r="C9" s="63" t="s">
        <v>5198</v>
      </c>
      <c r="D9" s="1012" t="s">
        <v>5600</v>
      </c>
      <c r="E9" s="1013"/>
      <c r="F9" s="150">
        <f>IF(総括表!$B$4=総括表!$Q$4,基礎データ貼付用シート!E413)</f>
        <v>0</v>
      </c>
      <c r="G9" s="147" t="s">
        <v>5201</v>
      </c>
      <c r="H9" s="146">
        <v>5.8999999999999997E-2</v>
      </c>
      <c r="I9" s="147" t="s">
        <v>5202</v>
      </c>
      <c r="J9" s="578">
        <f t="shared" si="0"/>
        <v>0</v>
      </c>
      <c r="K9" s="66" t="s">
        <v>5269</v>
      </c>
      <c r="N9" s="523"/>
      <c r="O9" s="2"/>
    </row>
    <row r="10" spans="1:15" ht="15" customHeight="1" x14ac:dyDescent="0.2">
      <c r="A10" s="71"/>
      <c r="B10" s="67"/>
      <c r="C10" s="742" t="s">
        <v>5601</v>
      </c>
      <c r="D10" s="1012" t="s">
        <v>5602</v>
      </c>
      <c r="E10" s="1013"/>
      <c r="F10" s="150" t="b">
        <f>IF(総括表!$B$4=総括表!$Q$5,基礎データ貼付用シート!E413)</f>
        <v>0</v>
      </c>
      <c r="G10" s="147" t="s">
        <v>5201</v>
      </c>
      <c r="H10" s="146">
        <v>5.8999999999999997E-2</v>
      </c>
      <c r="I10" s="70" t="s">
        <v>5202</v>
      </c>
      <c r="J10" s="120">
        <f t="shared" si="0"/>
        <v>0</v>
      </c>
      <c r="K10" s="66" t="s">
        <v>5270</v>
      </c>
      <c r="N10" s="523"/>
    </row>
    <row r="11" spans="1:15" ht="15" customHeight="1" x14ac:dyDescent="0.2">
      <c r="A11" s="71"/>
      <c r="B11" s="139">
        <v>4</v>
      </c>
      <c r="C11" s="63" t="s">
        <v>5198</v>
      </c>
      <c r="D11" s="1012" t="s">
        <v>5600</v>
      </c>
      <c r="E11" s="1013"/>
      <c r="F11" s="150">
        <f>IF(総括表!$B$4=総括表!$Q$4,基礎データ貼付用シート!E414)</f>
        <v>0</v>
      </c>
      <c r="G11" s="147" t="s">
        <v>5201</v>
      </c>
      <c r="H11" s="146">
        <v>5.8999999999999997E-2</v>
      </c>
      <c r="I11" s="147" t="s">
        <v>5202</v>
      </c>
      <c r="J11" s="578">
        <f t="shared" si="0"/>
        <v>0</v>
      </c>
      <c r="K11" s="66" t="s">
        <v>5271</v>
      </c>
      <c r="N11" s="523"/>
      <c r="O11" s="2"/>
    </row>
    <row r="12" spans="1:15" ht="15" customHeight="1" x14ac:dyDescent="0.2">
      <c r="A12" s="71"/>
      <c r="B12" s="67"/>
      <c r="C12" s="742" t="s">
        <v>5603</v>
      </c>
      <c r="D12" s="1012" t="s">
        <v>5602</v>
      </c>
      <c r="E12" s="1013"/>
      <c r="F12" s="150" t="b">
        <f>IF(総括表!$B$4=総括表!$Q$5,基礎データ貼付用シート!E414)</f>
        <v>0</v>
      </c>
      <c r="G12" s="147" t="s">
        <v>5201</v>
      </c>
      <c r="H12" s="146">
        <v>5.8999999999999997E-2</v>
      </c>
      <c r="I12" s="70" t="s">
        <v>5202</v>
      </c>
      <c r="J12" s="120">
        <f t="shared" si="0"/>
        <v>0</v>
      </c>
      <c r="K12" s="66" t="s">
        <v>5272</v>
      </c>
      <c r="N12" s="523"/>
    </row>
    <row r="13" spans="1:15" ht="15" customHeight="1" x14ac:dyDescent="0.2">
      <c r="A13" s="71"/>
      <c r="B13" s="139">
        <v>5</v>
      </c>
      <c r="C13" s="63" t="s">
        <v>5207</v>
      </c>
      <c r="D13" s="1012" t="s">
        <v>5600</v>
      </c>
      <c r="E13" s="1013"/>
      <c r="F13" s="150">
        <f>IF(総括表!$B$4=総括表!$Q$4,基礎データ貼付用シート!E430)</f>
        <v>0</v>
      </c>
      <c r="G13" s="147" t="s">
        <v>5201</v>
      </c>
      <c r="H13" s="146">
        <v>8.7999999999999995E-2</v>
      </c>
      <c r="I13" s="147" t="s">
        <v>5202</v>
      </c>
      <c r="J13" s="578">
        <f t="shared" si="0"/>
        <v>0</v>
      </c>
      <c r="K13" s="66" t="s">
        <v>5273</v>
      </c>
      <c r="N13" s="523"/>
      <c r="O13" s="2"/>
    </row>
    <row r="14" spans="1:15" ht="15" customHeight="1" x14ac:dyDescent="0.2">
      <c r="A14" s="71"/>
      <c r="B14" s="67"/>
      <c r="C14" s="742" t="s">
        <v>5601</v>
      </c>
      <c r="D14" s="1012" t="s">
        <v>5602</v>
      </c>
      <c r="E14" s="1013"/>
      <c r="F14" s="150" t="b">
        <f>IF(総括表!$B$4=総括表!$Q$5,基礎データ貼付用シート!E430)</f>
        <v>0</v>
      </c>
      <c r="G14" s="147" t="s">
        <v>5201</v>
      </c>
      <c r="H14" s="146">
        <v>8.7999999999999995E-2</v>
      </c>
      <c r="I14" s="70" t="s">
        <v>5202</v>
      </c>
      <c r="J14" s="120">
        <f t="shared" si="0"/>
        <v>0</v>
      </c>
      <c r="K14" s="66" t="s">
        <v>5330</v>
      </c>
      <c r="N14" s="523"/>
    </row>
    <row r="15" spans="1:15" ht="15" customHeight="1" x14ac:dyDescent="0.2">
      <c r="A15" s="71"/>
      <c r="B15" s="139">
        <v>6</v>
      </c>
      <c r="C15" s="63" t="s">
        <v>5207</v>
      </c>
      <c r="D15" s="1012" t="s">
        <v>5600</v>
      </c>
      <c r="E15" s="1013"/>
      <c r="F15" s="150">
        <f>IF(総括表!$B$4=総括表!$Q$4,基礎データ貼付用シート!E431)</f>
        <v>0</v>
      </c>
      <c r="G15" s="147" t="s">
        <v>5201</v>
      </c>
      <c r="H15" s="146">
        <v>8.7999999999999995E-2</v>
      </c>
      <c r="I15" s="147" t="s">
        <v>5202</v>
      </c>
      <c r="J15" s="578">
        <f t="shared" si="0"/>
        <v>0</v>
      </c>
      <c r="K15" s="66" t="s">
        <v>5331</v>
      </c>
      <c r="N15" s="523"/>
      <c r="O15" s="2"/>
    </row>
    <row r="16" spans="1:15" ht="15" customHeight="1" x14ac:dyDescent="0.2">
      <c r="A16" s="71"/>
      <c r="B16" s="67"/>
      <c r="C16" s="742" t="s">
        <v>5603</v>
      </c>
      <c r="D16" s="1012" t="s">
        <v>5602</v>
      </c>
      <c r="E16" s="1013"/>
      <c r="F16" s="150" t="b">
        <f>IF(総括表!$B$4=総括表!$Q$5,基礎データ貼付用シート!E431)</f>
        <v>0</v>
      </c>
      <c r="G16" s="147" t="s">
        <v>5201</v>
      </c>
      <c r="H16" s="146">
        <v>8.7999999999999995E-2</v>
      </c>
      <c r="I16" s="70" t="s">
        <v>5202</v>
      </c>
      <c r="J16" s="120">
        <f t="shared" si="0"/>
        <v>0</v>
      </c>
      <c r="K16" s="66" t="s">
        <v>5332</v>
      </c>
      <c r="N16" s="523"/>
    </row>
    <row r="17" spans="1:14" ht="15" customHeight="1" x14ac:dyDescent="0.2">
      <c r="A17" s="71"/>
      <c r="B17" s="139">
        <v>7</v>
      </c>
      <c r="C17" s="63" t="s">
        <v>5210</v>
      </c>
      <c r="D17" s="1012" t="s">
        <v>5600</v>
      </c>
      <c r="E17" s="1013"/>
      <c r="F17" s="150">
        <f>IF(総括表!$B$4=総括表!$Q$4,基礎データ貼付用シート!E447)</f>
        <v>0</v>
      </c>
      <c r="G17" s="147" t="s">
        <v>5201</v>
      </c>
      <c r="H17" s="146">
        <v>0.11799999999999999</v>
      </c>
      <c r="I17" s="147" t="s">
        <v>5202</v>
      </c>
      <c r="J17" s="578">
        <f t="shared" si="0"/>
        <v>0</v>
      </c>
      <c r="K17" s="66" t="s">
        <v>5333</v>
      </c>
      <c r="N17" s="523"/>
    </row>
    <row r="18" spans="1:14" ht="15" customHeight="1" x14ac:dyDescent="0.2">
      <c r="A18" s="71"/>
      <c r="B18" s="67"/>
      <c r="C18" s="742" t="s">
        <v>5601</v>
      </c>
      <c r="D18" s="1012" t="s">
        <v>5602</v>
      </c>
      <c r="E18" s="1013"/>
      <c r="F18" s="150" t="b">
        <f>IF(総括表!$B$4=総括表!$Q$5,基礎データ貼付用シート!E447)</f>
        <v>0</v>
      </c>
      <c r="G18" s="147" t="s">
        <v>5201</v>
      </c>
      <c r="H18" s="146">
        <v>0.11799999999999999</v>
      </c>
      <c r="I18" s="70" t="s">
        <v>5202</v>
      </c>
      <c r="J18" s="120">
        <f t="shared" si="0"/>
        <v>0</v>
      </c>
      <c r="K18" s="66" t="s">
        <v>5334</v>
      </c>
      <c r="N18" s="523"/>
    </row>
    <row r="19" spans="1:14" ht="15" customHeight="1" x14ac:dyDescent="0.2">
      <c r="A19" s="71"/>
      <c r="B19" s="739">
        <v>8</v>
      </c>
      <c r="C19" s="63" t="s">
        <v>5210</v>
      </c>
      <c r="D19" s="1012" t="s">
        <v>5600</v>
      </c>
      <c r="E19" s="1013"/>
      <c r="F19" s="150">
        <f>IF(総括表!$B$4=総括表!$Q$4,基礎データ貼付用シート!E448)</f>
        <v>0</v>
      </c>
      <c r="G19" s="147" t="s">
        <v>5201</v>
      </c>
      <c r="H19" s="146">
        <v>0.11799999999999999</v>
      </c>
      <c r="I19" s="147" t="s">
        <v>5202</v>
      </c>
      <c r="J19" s="578">
        <f t="shared" si="0"/>
        <v>0</v>
      </c>
      <c r="K19" s="66" t="s">
        <v>5335</v>
      </c>
      <c r="N19" s="523"/>
    </row>
    <row r="20" spans="1:14" ht="15" customHeight="1" x14ac:dyDescent="0.2">
      <c r="A20" s="71"/>
      <c r="B20" s="98"/>
      <c r="C20" s="742" t="s">
        <v>5603</v>
      </c>
      <c r="D20" s="1012" t="s">
        <v>5602</v>
      </c>
      <c r="E20" s="1013"/>
      <c r="F20" s="150" t="b">
        <f>IF(総括表!$B$4=総括表!$Q$5,基礎データ貼付用シート!E448)</f>
        <v>0</v>
      </c>
      <c r="G20" s="147" t="s">
        <v>5201</v>
      </c>
      <c r="H20" s="146">
        <v>0.11799999999999999</v>
      </c>
      <c r="I20" s="70" t="s">
        <v>5202</v>
      </c>
      <c r="J20" s="120">
        <f t="shared" si="0"/>
        <v>0</v>
      </c>
      <c r="K20" s="66" t="s">
        <v>5336</v>
      </c>
      <c r="N20" s="523"/>
    </row>
    <row r="21" spans="1:14" ht="15" customHeight="1" x14ac:dyDescent="0.2">
      <c r="A21" s="71"/>
      <c r="B21" s="739">
        <v>9</v>
      </c>
      <c r="C21" s="63" t="s">
        <v>5213</v>
      </c>
      <c r="D21" s="1012" t="s">
        <v>5600</v>
      </c>
      <c r="E21" s="1013"/>
      <c r="F21" s="150">
        <f>IF(総括表!$B$4=総括表!$Q$4,基礎データ貼付用シート!E464)</f>
        <v>0</v>
      </c>
      <c r="G21" s="147" t="s">
        <v>5201</v>
      </c>
      <c r="H21" s="146">
        <v>0.14699999999999999</v>
      </c>
      <c r="I21" s="147" t="s">
        <v>5202</v>
      </c>
      <c r="J21" s="578">
        <f t="shared" si="0"/>
        <v>0</v>
      </c>
      <c r="K21" s="66" t="s">
        <v>5426</v>
      </c>
      <c r="N21" s="523"/>
    </row>
    <row r="22" spans="1:14" ht="15" customHeight="1" x14ac:dyDescent="0.2">
      <c r="A22" s="71"/>
      <c r="B22" s="98"/>
      <c r="C22" s="742" t="s">
        <v>5601</v>
      </c>
      <c r="D22" s="1012" t="s">
        <v>5602</v>
      </c>
      <c r="E22" s="1013"/>
      <c r="F22" s="150" t="b">
        <f>IF(総括表!$B$4=総括表!$Q$5,基礎データ貼付用シート!E464)</f>
        <v>0</v>
      </c>
      <c r="G22" s="147" t="s">
        <v>5201</v>
      </c>
      <c r="H22" s="146">
        <v>0.14699999999999999</v>
      </c>
      <c r="I22" s="70" t="s">
        <v>5202</v>
      </c>
      <c r="J22" s="120">
        <f t="shared" si="0"/>
        <v>0</v>
      </c>
      <c r="K22" s="66" t="s">
        <v>5427</v>
      </c>
      <c r="N22" s="523"/>
    </row>
    <row r="23" spans="1:14" ht="15" customHeight="1" x14ac:dyDescent="0.2">
      <c r="A23" s="71"/>
      <c r="B23" s="739">
        <v>10</v>
      </c>
      <c r="C23" s="63" t="s">
        <v>5213</v>
      </c>
      <c r="D23" s="1012" t="s">
        <v>5600</v>
      </c>
      <c r="E23" s="1013"/>
      <c r="F23" s="150">
        <f>IF(総括表!$B$4=総括表!$Q$4,基礎データ貼付用シート!E465)</f>
        <v>0</v>
      </c>
      <c r="G23" s="147" t="s">
        <v>5201</v>
      </c>
      <c r="H23" s="146">
        <v>0.14699999999999999</v>
      </c>
      <c r="I23" s="147" t="s">
        <v>5202</v>
      </c>
      <c r="J23" s="578">
        <f t="shared" si="0"/>
        <v>0</v>
      </c>
      <c r="K23" s="66" t="s">
        <v>5339</v>
      </c>
      <c r="N23" s="523"/>
    </row>
    <row r="24" spans="1:14" ht="15" customHeight="1" x14ac:dyDescent="0.2">
      <c r="A24" s="71"/>
      <c r="B24" s="98"/>
      <c r="C24" s="742" t="s">
        <v>5603</v>
      </c>
      <c r="D24" s="1012" t="s">
        <v>5602</v>
      </c>
      <c r="E24" s="1013"/>
      <c r="F24" s="150" t="b">
        <f>IF(総括表!$B$4=総括表!$Q$5,基礎データ貼付用シート!E465)</f>
        <v>0</v>
      </c>
      <c r="G24" s="147" t="s">
        <v>5201</v>
      </c>
      <c r="H24" s="146">
        <v>0.14699999999999999</v>
      </c>
      <c r="I24" s="70" t="s">
        <v>5202</v>
      </c>
      <c r="J24" s="120">
        <f t="shared" si="0"/>
        <v>0</v>
      </c>
      <c r="K24" s="66" t="s">
        <v>5429</v>
      </c>
      <c r="N24" s="523"/>
    </row>
    <row r="25" spans="1:14" ht="15" customHeight="1" x14ac:dyDescent="0.2">
      <c r="A25" s="71"/>
      <c r="B25" s="739">
        <v>11</v>
      </c>
      <c r="C25" s="63" t="s">
        <v>5216</v>
      </c>
      <c r="D25" s="1012" t="s">
        <v>5600</v>
      </c>
      <c r="E25" s="1013"/>
      <c r="F25" s="150">
        <f>IF(総括表!$B$4=総括表!$Q$4,基礎データ貼付用シート!E481)</f>
        <v>0</v>
      </c>
      <c r="G25" s="147" t="s">
        <v>5201</v>
      </c>
      <c r="H25" s="146">
        <v>0.17699999999999999</v>
      </c>
      <c r="I25" s="147" t="s">
        <v>5202</v>
      </c>
      <c r="J25" s="578">
        <f t="shared" si="0"/>
        <v>0</v>
      </c>
      <c r="K25" s="66" t="s">
        <v>5341</v>
      </c>
      <c r="N25" s="523"/>
    </row>
    <row r="26" spans="1:14" ht="15" customHeight="1" x14ac:dyDescent="0.2">
      <c r="A26" s="71"/>
      <c r="B26" s="98"/>
      <c r="C26" s="742" t="s">
        <v>5601</v>
      </c>
      <c r="D26" s="1012" t="s">
        <v>5602</v>
      </c>
      <c r="E26" s="1013"/>
      <c r="F26" s="150" t="b">
        <f>IF(総括表!$B$4=総括表!$Q$5,基礎データ貼付用シート!E481)</f>
        <v>0</v>
      </c>
      <c r="G26" s="147" t="s">
        <v>5201</v>
      </c>
      <c r="H26" s="146">
        <v>0.17699999999999999</v>
      </c>
      <c r="I26" s="70" t="s">
        <v>5202</v>
      </c>
      <c r="J26" s="120">
        <f t="shared" si="0"/>
        <v>0</v>
      </c>
      <c r="K26" s="66" t="s">
        <v>5430</v>
      </c>
      <c r="N26" s="523"/>
    </row>
    <row r="27" spans="1:14" ht="15" customHeight="1" x14ac:dyDescent="0.2">
      <c r="A27" s="71"/>
      <c r="B27" s="739">
        <v>12</v>
      </c>
      <c r="C27" s="63" t="s">
        <v>5216</v>
      </c>
      <c r="D27" s="1012" t="s">
        <v>5600</v>
      </c>
      <c r="E27" s="1013"/>
      <c r="F27" s="150">
        <f>IF(総括表!$B$4=総括表!$Q$4,基礎データ貼付用シート!E482)</f>
        <v>0</v>
      </c>
      <c r="G27" s="147" t="s">
        <v>5201</v>
      </c>
      <c r="H27" s="146">
        <v>0.17699999999999999</v>
      </c>
      <c r="I27" s="147" t="s">
        <v>5202</v>
      </c>
      <c r="J27" s="578">
        <f t="shared" si="0"/>
        <v>0</v>
      </c>
      <c r="K27" s="66" t="s">
        <v>5343</v>
      </c>
      <c r="N27" s="523"/>
    </row>
    <row r="28" spans="1:14" ht="15" customHeight="1" x14ac:dyDescent="0.2">
      <c r="A28" s="71"/>
      <c r="B28" s="67"/>
      <c r="C28" s="742" t="s">
        <v>5603</v>
      </c>
      <c r="D28" s="1012" t="s">
        <v>5602</v>
      </c>
      <c r="E28" s="1013"/>
      <c r="F28" s="150" t="b">
        <f>IF(総括表!$B$4=総括表!$Q$5,基礎データ貼付用シート!E482)</f>
        <v>0</v>
      </c>
      <c r="G28" s="147" t="s">
        <v>5201</v>
      </c>
      <c r="H28" s="146">
        <v>0.17699999999999999</v>
      </c>
      <c r="I28" s="70" t="s">
        <v>5202</v>
      </c>
      <c r="J28" s="120">
        <f t="shared" si="0"/>
        <v>0</v>
      </c>
      <c r="K28" s="66" t="s">
        <v>5431</v>
      </c>
      <c r="N28" s="523"/>
    </row>
    <row r="29" spans="1:14" ht="15" customHeight="1" x14ac:dyDescent="0.2">
      <c r="A29" s="71"/>
      <c r="B29" s="739">
        <v>13</v>
      </c>
      <c r="C29" s="63" t="s">
        <v>5219</v>
      </c>
      <c r="D29" s="1012" t="s">
        <v>5600</v>
      </c>
      <c r="E29" s="1013"/>
      <c r="F29" s="150">
        <f>IF(総括表!$B$4=総括表!$Q$4,基礎データ貼付用シート!E498)</f>
        <v>0</v>
      </c>
      <c r="G29" s="147" t="s">
        <v>5201</v>
      </c>
      <c r="H29" s="146">
        <v>0.20599999999999999</v>
      </c>
      <c r="I29" s="147" t="s">
        <v>5202</v>
      </c>
      <c r="J29" s="578">
        <f t="shared" si="0"/>
        <v>0</v>
      </c>
      <c r="K29" s="66" t="s">
        <v>5345</v>
      </c>
      <c r="N29" s="523"/>
    </row>
    <row r="30" spans="1:14" ht="15" customHeight="1" x14ac:dyDescent="0.2">
      <c r="A30" s="71"/>
      <c r="B30" s="98"/>
      <c r="C30" s="742" t="s">
        <v>5601</v>
      </c>
      <c r="D30" s="1012" t="s">
        <v>5602</v>
      </c>
      <c r="E30" s="1013"/>
      <c r="F30" s="150" t="b">
        <f>IF(総括表!$B$4=総括表!$Q$5,基礎データ貼付用シート!E498)</f>
        <v>0</v>
      </c>
      <c r="G30" s="147" t="s">
        <v>5201</v>
      </c>
      <c r="H30" s="146">
        <v>0.20599999999999999</v>
      </c>
      <c r="I30" s="70" t="s">
        <v>5202</v>
      </c>
      <c r="J30" s="120">
        <f t="shared" si="0"/>
        <v>0</v>
      </c>
      <c r="K30" s="66" t="s">
        <v>5432</v>
      </c>
      <c r="N30" s="523"/>
    </row>
    <row r="31" spans="1:14" ht="15" customHeight="1" x14ac:dyDescent="0.2">
      <c r="A31" s="71"/>
      <c r="B31" s="739">
        <v>14</v>
      </c>
      <c r="C31" s="63" t="s">
        <v>5219</v>
      </c>
      <c r="D31" s="1012" t="s">
        <v>5600</v>
      </c>
      <c r="E31" s="1013"/>
      <c r="F31" s="150">
        <f>IF(総括表!$B$4=総括表!$Q$4,基礎データ貼付用シート!E499)</f>
        <v>0</v>
      </c>
      <c r="G31" s="147" t="s">
        <v>5201</v>
      </c>
      <c r="H31" s="146">
        <v>0.20599999999999999</v>
      </c>
      <c r="I31" s="147" t="s">
        <v>5202</v>
      </c>
      <c r="J31" s="578">
        <f t="shared" si="0"/>
        <v>0</v>
      </c>
      <c r="K31" s="66" t="s">
        <v>5347</v>
      </c>
      <c r="N31" s="523"/>
    </row>
    <row r="32" spans="1:14" ht="15" customHeight="1" x14ac:dyDescent="0.2">
      <c r="A32" s="71"/>
      <c r="B32" s="67"/>
      <c r="C32" s="742" t="s">
        <v>5603</v>
      </c>
      <c r="D32" s="1012" t="s">
        <v>5602</v>
      </c>
      <c r="E32" s="1013"/>
      <c r="F32" s="150" t="b">
        <f>IF(総括表!$B$4=総括表!$Q$5,基礎データ貼付用シート!E499)</f>
        <v>0</v>
      </c>
      <c r="G32" s="147" t="s">
        <v>5201</v>
      </c>
      <c r="H32" s="146">
        <v>0.20599999999999999</v>
      </c>
      <c r="I32" s="70" t="s">
        <v>5202</v>
      </c>
      <c r="J32" s="120">
        <f t="shared" si="0"/>
        <v>0</v>
      </c>
      <c r="K32" s="66" t="s">
        <v>5433</v>
      </c>
      <c r="N32" s="523"/>
    </row>
    <row r="33" spans="1:14" ht="15" customHeight="1" x14ac:dyDescent="0.2">
      <c r="A33" s="71"/>
      <c r="B33" s="739">
        <v>15</v>
      </c>
      <c r="C33" s="63" t="s">
        <v>5222</v>
      </c>
      <c r="D33" s="1012" t="s">
        <v>5600</v>
      </c>
      <c r="E33" s="1013"/>
      <c r="F33" s="150">
        <f>IF(総括表!$B$4=総括表!$Q$4,基礎データ貼付用シート!E515)</f>
        <v>0</v>
      </c>
      <c r="G33" s="147" t="s">
        <v>5201</v>
      </c>
      <c r="H33" s="146">
        <v>0.23799999999999999</v>
      </c>
      <c r="I33" s="147" t="s">
        <v>5202</v>
      </c>
      <c r="J33" s="578">
        <f t="shared" si="0"/>
        <v>0</v>
      </c>
      <c r="K33" s="66" t="s">
        <v>5349</v>
      </c>
      <c r="N33" s="523"/>
    </row>
    <row r="34" spans="1:14" ht="15" customHeight="1" x14ac:dyDescent="0.2">
      <c r="A34" s="71"/>
      <c r="B34" s="98"/>
      <c r="C34" s="742" t="s">
        <v>5601</v>
      </c>
      <c r="D34" s="1012" t="s">
        <v>5602</v>
      </c>
      <c r="E34" s="1013"/>
      <c r="F34" s="150" t="b">
        <f>IF(総括表!$B$4=総括表!$Q$5,基礎データ貼付用シート!E515)</f>
        <v>0</v>
      </c>
      <c r="G34" s="147" t="s">
        <v>5201</v>
      </c>
      <c r="H34" s="146">
        <v>0.23799999999999999</v>
      </c>
      <c r="I34" s="70" t="s">
        <v>5202</v>
      </c>
      <c r="J34" s="120">
        <f t="shared" si="0"/>
        <v>0</v>
      </c>
      <c r="K34" s="66" t="s">
        <v>5434</v>
      </c>
      <c r="N34" s="523"/>
    </row>
    <row r="35" spans="1:14" ht="15" customHeight="1" x14ac:dyDescent="0.2">
      <c r="A35" s="71"/>
      <c r="B35" s="739">
        <v>16</v>
      </c>
      <c r="C35" s="63" t="s">
        <v>5222</v>
      </c>
      <c r="D35" s="1012" t="s">
        <v>5600</v>
      </c>
      <c r="E35" s="1013"/>
      <c r="F35" s="150">
        <f>IF(総括表!$B$4=総括表!$Q$4,基礎データ貼付用シート!E516)</f>
        <v>0</v>
      </c>
      <c r="G35" s="147" t="s">
        <v>5201</v>
      </c>
      <c r="H35" s="146">
        <v>0.23799999999999999</v>
      </c>
      <c r="I35" s="147" t="s">
        <v>5202</v>
      </c>
      <c r="J35" s="578">
        <f t="shared" si="0"/>
        <v>0</v>
      </c>
      <c r="K35" s="66" t="s">
        <v>5352</v>
      </c>
      <c r="N35" s="523"/>
    </row>
    <row r="36" spans="1:14" ht="15" customHeight="1" x14ac:dyDescent="0.2">
      <c r="A36" s="71"/>
      <c r="B36" s="67"/>
      <c r="C36" s="742" t="s">
        <v>5603</v>
      </c>
      <c r="D36" s="1012" t="s">
        <v>5602</v>
      </c>
      <c r="E36" s="1013"/>
      <c r="F36" s="150" t="b">
        <f>IF(総括表!$B$4=総括表!$Q$5,基礎データ貼付用シート!E516)</f>
        <v>0</v>
      </c>
      <c r="G36" s="147" t="s">
        <v>5201</v>
      </c>
      <c r="H36" s="146">
        <v>0.23799999999999999</v>
      </c>
      <c r="I36" s="70" t="s">
        <v>5202</v>
      </c>
      <c r="J36" s="120">
        <f t="shared" si="0"/>
        <v>0</v>
      </c>
      <c r="K36" s="66" t="s">
        <v>5403</v>
      </c>
      <c r="N36" s="523"/>
    </row>
    <row r="37" spans="1:14" ht="15" customHeight="1" x14ac:dyDescent="0.2">
      <c r="A37" s="71"/>
      <c r="B37" s="739">
        <v>17</v>
      </c>
      <c r="C37" s="63" t="s">
        <v>5225</v>
      </c>
      <c r="D37" s="1012" t="s">
        <v>5600</v>
      </c>
      <c r="E37" s="1013"/>
      <c r="F37" s="150">
        <f>IF(総括表!$B$4=総括表!$Q$4,基礎データ貼付用シート!E532)</f>
        <v>0</v>
      </c>
      <c r="G37" s="147" t="s">
        <v>5201</v>
      </c>
      <c r="H37" s="146">
        <v>0.26500000000000001</v>
      </c>
      <c r="I37" s="147" t="s">
        <v>5202</v>
      </c>
      <c r="J37" s="578">
        <f t="shared" si="0"/>
        <v>0</v>
      </c>
      <c r="K37" s="66" t="s">
        <v>5354</v>
      </c>
      <c r="N37" s="523"/>
    </row>
    <row r="38" spans="1:14" ht="15" customHeight="1" x14ac:dyDescent="0.2">
      <c r="A38" s="71"/>
      <c r="B38" s="98"/>
      <c r="C38" s="742" t="s">
        <v>5601</v>
      </c>
      <c r="D38" s="1012" t="s">
        <v>5602</v>
      </c>
      <c r="E38" s="1013"/>
      <c r="F38" s="150" t="b">
        <f>IF(総括表!$B$4=総括表!$Q$5,基礎データ貼付用シート!E532)</f>
        <v>0</v>
      </c>
      <c r="G38" s="147" t="s">
        <v>5201</v>
      </c>
      <c r="H38" s="146">
        <v>0.26800000000000002</v>
      </c>
      <c r="I38" s="70" t="s">
        <v>5202</v>
      </c>
      <c r="J38" s="120">
        <f t="shared" si="0"/>
        <v>0</v>
      </c>
      <c r="K38" s="66" t="s">
        <v>5435</v>
      </c>
      <c r="N38" s="523"/>
    </row>
    <row r="39" spans="1:14" ht="15" customHeight="1" x14ac:dyDescent="0.2">
      <c r="A39" s="71"/>
      <c r="B39" s="739">
        <v>18</v>
      </c>
      <c r="C39" s="63" t="s">
        <v>5225</v>
      </c>
      <c r="D39" s="1012" t="s">
        <v>5600</v>
      </c>
      <c r="E39" s="1013"/>
      <c r="F39" s="150">
        <f>IF(総括表!$B$4=総括表!$Q$4,基礎データ貼付用シート!E533)</f>
        <v>0</v>
      </c>
      <c r="G39" s="147" t="s">
        <v>5201</v>
      </c>
      <c r="H39" s="146">
        <v>0.26500000000000001</v>
      </c>
      <c r="I39" s="147" t="s">
        <v>5202</v>
      </c>
      <c r="J39" s="578">
        <f t="shared" si="0"/>
        <v>0</v>
      </c>
      <c r="K39" s="66" t="s">
        <v>5356</v>
      </c>
      <c r="N39" s="523"/>
    </row>
    <row r="40" spans="1:14" ht="15" customHeight="1" x14ac:dyDescent="0.2">
      <c r="A40" s="71"/>
      <c r="B40" s="67"/>
      <c r="C40" s="742" t="s">
        <v>5603</v>
      </c>
      <c r="D40" s="1012" t="s">
        <v>5602</v>
      </c>
      <c r="E40" s="1013"/>
      <c r="F40" s="150" t="b">
        <f>IF(総括表!$B$4=総括表!$Q$5,基礎データ貼付用シート!E533)</f>
        <v>0</v>
      </c>
      <c r="G40" s="147" t="s">
        <v>5201</v>
      </c>
      <c r="H40" s="146">
        <v>0.26800000000000002</v>
      </c>
      <c r="I40" s="70" t="s">
        <v>5202</v>
      </c>
      <c r="J40" s="120">
        <f t="shared" si="0"/>
        <v>0</v>
      </c>
      <c r="K40" s="66" t="s">
        <v>5391</v>
      </c>
      <c r="N40" s="523"/>
    </row>
    <row r="41" spans="1:14" ht="15" customHeight="1" x14ac:dyDescent="0.2">
      <c r="A41" s="71"/>
      <c r="B41" s="739">
        <v>19</v>
      </c>
      <c r="C41" s="63" t="s">
        <v>5228</v>
      </c>
      <c r="D41" s="1012" t="s">
        <v>5600</v>
      </c>
      <c r="E41" s="1013"/>
      <c r="F41" s="150">
        <f>IF(総括表!$B$4=総括表!$Q$4,基礎データ貼付用シート!E549)</f>
        <v>0</v>
      </c>
      <c r="G41" s="147" t="s">
        <v>5201</v>
      </c>
      <c r="H41" s="146">
        <v>0.29399999999999998</v>
      </c>
      <c r="I41" s="147" t="s">
        <v>5202</v>
      </c>
      <c r="J41" s="578">
        <f t="shared" si="0"/>
        <v>0</v>
      </c>
      <c r="K41" s="66" t="s">
        <v>5358</v>
      </c>
      <c r="N41" s="523"/>
    </row>
    <row r="42" spans="1:14" ht="15" customHeight="1" x14ac:dyDescent="0.2">
      <c r="A42" s="71"/>
      <c r="B42" s="98"/>
      <c r="C42" s="742" t="s">
        <v>5601</v>
      </c>
      <c r="D42" s="1012" t="s">
        <v>5602</v>
      </c>
      <c r="E42" s="1013"/>
      <c r="F42" s="150" t="b">
        <f>IF(総括表!$B$4=総括表!$Q$5,基礎データ貼付用シート!E549)</f>
        <v>0</v>
      </c>
      <c r="G42" s="147" t="s">
        <v>5201</v>
      </c>
      <c r="H42" s="146">
        <v>0.29499999999999998</v>
      </c>
      <c r="I42" s="70" t="s">
        <v>5202</v>
      </c>
      <c r="J42" s="120">
        <f t="shared" si="0"/>
        <v>0</v>
      </c>
      <c r="K42" s="66" t="s">
        <v>5359</v>
      </c>
      <c r="N42" s="523"/>
    </row>
    <row r="43" spans="1:14" ht="15" customHeight="1" x14ac:dyDescent="0.2">
      <c r="A43" s="71"/>
      <c r="B43" s="739">
        <v>20</v>
      </c>
      <c r="C43" s="63" t="s">
        <v>5228</v>
      </c>
      <c r="D43" s="1012" t="s">
        <v>5600</v>
      </c>
      <c r="E43" s="1013"/>
      <c r="F43" s="150">
        <f>IF(総括表!$B$4=総括表!$Q$4,基礎データ貼付用シート!E550)</f>
        <v>0</v>
      </c>
      <c r="G43" s="147" t="s">
        <v>5201</v>
      </c>
      <c r="H43" s="146">
        <v>0.29399999999999998</v>
      </c>
      <c r="I43" s="147" t="s">
        <v>5202</v>
      </c>
      <c r="J43" s="578">
        <f t="shared" si="0"/>
        <v>0</v>
      </c>
      <c r="K43" s="66" t="s">
        <v>5436</v>
      </c>
      <c r="N43" s="523"/>
    </row>
    <row r="44" spans="1:14" ht="15" customHeight="1" x14ac:dyDescent="0.2">
      <c r="A44" s="71"/>
      <c r="B44" s="67"/>
      <c r="C44" s="742" t="s">
        <v>5603</v>
      </c>
      <c r="D44" s="1012" t="s">
        <v>5602</v>
      </c>
      <c r="E44" s="1013"/>
      <c r="F44" s="150" t="b">
        <f>IF(総括表!$B$4=総括表!$Q$5,基礎データ貼付用シート!E550)</f>
        <v>0</v>
      </c>
      <c r="G44" s="147" t="s">
        <v>5201</v>
      </c>
      <c r="H44" s="146">
        <v>0.29499999999999998</v>
      </c>
      <c r="I44" s="70" t="s">
        <v>5202</v>
      </c>
      <c r="J44" s="120">
        <f t="shared" si="0"/>
        <v>0</v>
      </c>
      <c r="K44" s="66" t="s">
        <v>5443</v>
      </c>
      <c r="N44" s="523"/>
    </row>
    <row r="45" spans="1:14" ht="15" customHeight="1" x14ac:dyDescent="0.2">
      <c r="A45" s="71"/>
      <c r="B45" s="739">
        <v>21</v>
      </c>
      <c r="C45" s="63" t="s">
        <v>5231</v>
      </c>
      <c r="D45" s="1012" t="s">
        <v>5600</v>
      </c>
      <c r="E45" s="1013"/>
      <c r="F45" s="150">
        <f>IF(総括表!$B$4=総括表!$Q$4,基礎データ貼付用シート!E566)</f>
        <v>0</v>
      </c>
      <c r="G45" s="147" t="s">
        <v>5201</v>
      </c>
      <c r="H45" s="146">
        <v>0.32400000000000001</v>
      </c>
      <c r="I45" s="147" t="s">
        <v>5202</v>
      </c>
      <c r="J45" s="578">
        <f t="shared" si="0"/>
        <v>0</v>
      </c>
      <c r="K45" s="66" t="s">
        <v>5604</v>
      </c>
      <c r="N45" s="523"/>
    </row>
    <row r="46" spans="1:14" ht="15" customHeight="1" x14ac:dyDescent="0.2">
      <c r="A46" s="71"/>
      <c r="B46" s="67"/>
      <c r="C46" s="742" t="s">
        <v>5601</v>
      </c>
      <c r="D46" s="1012" t="s">
        <v>5602</v>
      </c>
      <c r="E46" s="1013"/>
      <c r="F46" s="150" t="b">
        <f>IF(総括表!$B$4=総括表!$Q$5,基礎データ貼付用シート!E566)</f>
        <v>0</v>
      </c>
      <c r="G46" s="147" t="s">
        <v>5201</v>
      </c>
      <c r="H46" s="146">
        <v>0.32400000000000001</v>
      </c>
      <c r="I46" s="70" t="s">
        <v>5202</v>
      </c>
      <c r="J46" s="120">
        <f t="shared" si="0"/>
        <v>0</v>
      </c>
      <c r="K46" s="66" t="s">
        <v>5605</v>
      </c>
      <c r="N46" s="523"/>
    </row>
    <row r="47" spans="1:14" ht="15" customHeight="1" x14ac:dyDescent="0.2">
      <c r="A47" s="71"/>
      <c r="B47" s="739">
        <v>22</v>
      </c>
      <c r="C47" s="63" t="s">
        <v>5231</v>
      </c>
      <c r="D47" s="1012" t="s">
        <v>5600</v>
      </c>
      <c r="E47" s="1013"/>
      <c r="F47" s="150">
        <f>IF(総括表!$B$4=総括表!$Q$4,基礎データ貼付用シート!E567)</f>
        <v>0</v>
      </c>
      <c r="G47" s="147" t="s">
        <v>5201</v>
      </c>
      <c r="H47" s="146">
        <v>0.32400000000000001</v>
      </c>
      <c r="I47" s="147" t="s">
        <v>5202</v>
      </c>
      <c r="J47" s="578">
        <f t="shared" si="0"/>
        <v>0</v>
      </c>
      <c r="K47" s="66" t="s">
        <v>5444</v>
      </c>
      <c r="N47" s="523"/>
    </row>
    <row r="48" spans="1:14" ht="15" customHeight="1" x14ac:dyDescent="0.2">
      <c r="A48" s="71"/>
      <c r="B48" s="67"/>
      <c r="C48" s="742" t="s">
        <v>5603</v>
      </c>
      <c r="D48" s="1012" t="s">
        <v>5602</v>
      </c>
      <c r="E48" s="1013"/>
      <c r="F48" s="150" t="b">
        <f>IF(総括表!$B$4=総括表!$Q$5,基礎データ貼付用シート!E567)</f>
        <v>0</v>
      </c>
      <c r="G48" s="147" t="s">
        <v>5201</v>
      </c>
      <c r="H48" s="146">
        <v>0.32400000000000001</v>
      </c>
      <c r="I48" s="70" t="s">
        <v>5202</v>
      </c>
      <c r="J48" s="120">
        <f t="shared" si="0"/>
        <v>0</v>
      </c>
      <c r="K48" s="66" t="s">
        <v>5445</v>
      </c>
      <c r="N48" s="523"/>
    </row>
    <row r="49" spans="1:14" ht="15" customHeight="1" x14ac:dyDescent="0.2">
      <c r="A49" s="71"/>
      <c r="B49" s="739">
        <v>23</v>
      </c>
      <c r="C49" s="63" t="s">
        <v>5234</v>
      </c>
      <c r="D49" s="1012" t="s">
        <v>5600</v>
      </c>
      <c r="E49" s="1013"/>
      <c r="F49" s="150">
        <f>IF(総括表!$B$4=総括表!$Q$4,基礎データ貼付用シート!E596)</f>
        <v>0</v>
      </c>
      <c r="G49" s="147" t="s">
        <v>5201</v>
      </c>
      <c r="H49" s="146">
        <v>0.35299999999999998</v>
      </c>
      <c r="I49" s="147" t="s">
        <v>5202</v>
      </c>
      <c r="J49" s="578">
        <f t="shared" si="0"/>
        <v>0</v>
      </c>
      <c r="K49" s="66" t="s">
        <v>5446</v>
      </c>
      <c r="N49" s="523"/>
    </row>
    <row r="50" spans="1:14" ht="15" customHeight="1" x14ac:dyDescent="0.2">
      <c r="A50" s="71"/>
      <c r="B50" s="67"/>
      <c r="C50" s="742" t="s">
        <v>5601</v>
      </c>
      <c r="D50" s="1012" t="s">
        <v>5602</v>
      </c>
      <c r="E50" s="1013"/>
      <c r="F50" s="150" t="b">
        <f>IF(総括表!$B$4=総括表!$Q$5,基礎データ貼付用シート!E596)</f>
        <v>0</v>
      </c>
      <c r="G50" s="147" t="s">
        <v>5201</v>
      </c>
      <c r="H50" s="146">
        <v>0.35299999999999998</v>
      </c>
      <c r="I50" s="70" t="s">
        <v>5202</v>
      </c>
      <c r="J50" s="120">
        <f t="shared" si="0"/>
        <v>0</v>
      </c>
      <c r="K50" s="66" t="s">
        <v>5448</v>
      </c>
      <c r="N50" s="523"/>
    </row>
    <row r="51" spans="1:14" ht="15" customHeight="1" x14ac:dyDescent="0.2">
      <c r="A51" s="71"/>
      <c r="B51" s="739">
        <v>24</v>
      </c>
      <c r="C51" s="63" t="s">
        <v>5234</v>
      </c>
      <c r="D51" s="1012" t="s">
        <v>5600</v>
      </c>
      <c r="E51" s="1013"/>
      <c r="F51" s="150">
        <f>IF(総括表!$B$4=総括表!$Q$4,基礎データ貼付用シート!E597)</f>
        <v>0</v>
      </c>
      <c r="G51" s="147" t="s">
        <v>5201</v>
      </c>
      <c r="H51" s="146">
        <v>0.35299999999999998</v>
      </c>
      <c r="I51" s="147" t="s">
        <v>5202</v>
      </c>
      <c r="J51" s="578">
        <f t="shared" si="0"/>
        <v>0</v>
      </c>
      <c r="K51" s="66" t="s">
        <v>5482</v>
      </c>
      <c r="N51" s="523"/>
    </row>
    <row r="52" spans="1:14" ht="15" customHeight="1" x14ac:dyDescent="0.2">
      <c r="A52" s="71"/>
      <c r="B52" s="67"/>
      <c r="C52" s="742" t="s">
        <v>5603</v>
      </c>
      <c r="D52" s="1012" t="s">
        <v>5602</v>
      </c>
      <c r="E52" s="1013"/>
      <c r="F52" s="150" t="b">
        <f>IF(総括表!$B$4=総括表!$Q$5,基礎データ貼付用シート!E597)</f>
        <v>0</v>
      </c>
      <c r="G52" s="147" t="s">
        <v>5201</v>
      </c>
      <c r="H52" s="146">
        <v>0.35299999999999998</v>
      </c>
      <c r="I52" s="70" t="s">
        <v>5202</v>
      </c>
      <c r="J52" s="120">
        <f t="shared" si="0"/>
        <v>0</v>
      </c>
      <c r="K52" s="66" t="s">
        <v>5483</v>
      </c>
      <c r="N52" s="523"/>
    </row>
    <row r="53" spans="1:14" ht="15" customHeight="1" x14ac:dyDescent="0.2">
      <c r="A53" s="71"/>
      <c r="B53" s="739">
        <v>25</v>
      </c>
      <c r="C53" s="63" t="s">
        <v>5237</v>
      </c>
      <c r="D53" s="1012" t="s">
        <v>5600</v>
      </c>
      <c r="E53" s="1013"/>
      <c r="F53" s="150">
        <f>IF(総括表!$B$4=総括表!$Q$4,基礎データ貼付用シート!E626)</f>
        <v>0</v>
      </c>
      <c r="G53" s="147" t="s">
        <v>5201</v>
      </c>
      <c r="H53" s="146">
        <v>0.38200000000000001</v>
      </c>
      <c r="I53" s="147" t="s">
        <v>5202</v>
      </c>
      <c r="J53" s="578">
        <f t="shared" si="0"/>
        <v>0</v>
      </c>
      <c r="K53" s="66" t="s">
        <v>5484</v>
      </c>
      <c r="N53" s="523"/>
    </row>
    <row r="54" spans="1:14" ht="15" customHeight="1" x14ac:dyDescent="0.2">
      <c r="A54" s="71"/>
      <c r="B54" s="67"/>
      <c r="C54" s="742" t="s">
        <v>5601</v>
      </c>
      <c r="D54" s="1012" t="s">
        <v>5602</v>
      </c>
      <c r="E54" s="1013"/>
      <c r="F54" s="150" t="b">
        <f>IF(総括表!$B$4=総括表!$Q$5,基礎データ貼付用シート!E626)</f>
        <v>0</v>
      </c>
      <c r="G54" s="147" t="s">
        <v>5201</v>
      </c>
      <c r="H54" s="146">
        <v>0.38300000000000001</v>
      </c>
      <c r="I54" s="70" t="s">
        <v>5202</v>
      </c>
      <c r="J54" s="120">
        <f t="shared" si="0"/>
        <v>0</v>
      </c>
      <c r="K54" s="66" t="s">
        <v>5485</v>
      </c>
      <c r="N54" s="523"/>
    </row>
    <row r="55" spans="1:14" ht="15" customHeight="1" x14ac:dyDescent="0.2">
      <c r="A55" s="71"/>
      <c r="B55" s="739">
        <v>26</v>
      </c>
      <c r="C55" s="63" t="s">
        <v>5237</v>
      </c>
      <c r="D55" s="1012" t="s">
        <v>5600</v>
      </c>
      <c r="E55" s="1013"/>
      <c r="F55" s="150">
        <f>IF(総括表!$B$4=総括表!$Q$4,基礎データ貼付用シート!E627)</f>
        <v>0</v>
      </c>
      <c r="G55" s="147" t="s">
        <v>5201</v>
      </c>
      <c r="H55" s="146">
        <v>0.38200000000000001</v>
      </c>
      <c r="I55" s="147" t="s">
        <v>5202</v>
      </c>
      <c r="J55" s="578">
        <f t="shared" si="0"/>
        <v>0</v>
      </c>
      <c r="K55" s="66" t="s">
        <v>5486</v>
      </c>
      <c r="N55" s="523"/>
    </row>
    <row r="56" spans="1:14" ht="15" customHeight="1" x14ac:dyDescent="0.2">
      <c r="A56" s="71"/>
      <c r="B56" s="67"/>
      <c r="C56" s="742" t="s">
        <v>5603</v>
      </c>
      <c r="D56" s="1012" t="s">
        <v>5602</v>
      </c>
      <c r="E56" s="1013"/>
      <c r="F56" s="150" t="b">
        <f>IF(総括表!$B$4=総括表!$Q$5,基礎データ貼付用シート!E627)</f>
        <v>0</v>
      </c>
      <c r="G56" s="147" t="s">
        <v>5201</v>
      </c>
      <c r="H56" s="146">
        <v>0.38300000000000001</v>
      </c>
      <c r="I56" s="70" t="s">
        <v>5202</v>
      </c>
      <c r="J56" s="120">
        <f t="shared" si="0"/>
        <v>0</v>
      </c>
      <c r="K56" s="66" t="s">
        <v>5487</v>
      </c>
      <c r="N56" s="523"/>
    </row>
    <row r="57" spans="1:14" ht="15" customHeight="1" x14ac:dyDescent="0.2">
      <c r="A57" s="71"/>
      <c r="B57" s="739">
        <v>27</v>
      </c>
      <c r="C57" s="63" t="s">
        <v>5240</v>
      </c>
      <c r="D57" s="1012" t="s">
        <v>5600</v>
      </c>
      <c r="E57" s="1013"/>
      <c r="F57" s="150">
        <f>IF(総括表!$B$4=総括表!$Q$4,基礎データ貼付用シート!E656)</f>
        <v>0</v>
      </c>
      <c r="G57" s="147" t="s">
        <v>5201</v>
      </c>
      <c r="H57" s="146">
        <v>0.41199999999999998</v>
      </c>
      <c r="I57" s="147" t="s">
        <v>5202</v>
      </c>
      <c r="J57" s="578">
        <f t="shared" si="0"/>
        <v>0</v>
      </c>
      <c r="K57" s="66" t="s">
        <v>5488</v>
      </c>
      <c r="N57" s="523"/>
    </row>
    <row r="58" spans="1:14" ht="15" customHeight="1" x14ac:dyDescent="0.2">
      <c r="A58" s="71"/>
      <c r="B58" s="67"/>
      <c r="C58" s="742" t="s">
        <v>5601</v>
      </c>
      <c r="D58" s="1012" t="s">
        <v>5602</v>
      </c>
      <c r="E58" s="1013"/>
      <c r="F58" s="150" t="b">
        <f>IF(総括表!$B$4=総括表!$Q$5,基礎データ貼付用シート!E656)</f>
        <v>0</v>
      </c>
      <c r="G58" s="147" t="s">
        <v>5201</v>
      </c>
      <c r="H58" s="146">
        <v>0.41199999999999998</v>
      </c>
      <c r="I58" s="70" t="s">
        <v>5202</v>
      </c>
      <c r="J58" s="120">
        <f t="shared" si="0"/>
        <v>0</v>
      </c>
      <c r="K58" s="66" t="s">
        <v>5489</v>
      </c>
      <c r="N58" s="523"/>
    </row>
    <row r="59" spans="1:14" ht="15" customHeight="1" x14ac:dyDescent="0.2">
      <c r="A59" s="71"/>
      <c r="B59" s="739">
        <v>28</v>
      </c>
      <c r="C59" s="63" t="s">
        <v>5240</v>
      </c>
      <c r="D59" s="1012" t="s">
        <v>5600</v>
      </c>
      <c r="E59" s="1013"/>
      <c r="F59" s="150">
        <f>IF(総括表!$B$4=総括表!$Q$4,基礎データ貼付用シート!E657)</f>
        <v>0</v>
      </c>
      <c r="G59" s="147" t="s">
        <v>5201</v>
      </c>
      <c r="H59" s="146">
        <v>0.41199999999999998</v>
      </c>
      <c r="I59" s="147" t="s">
        <v>5202</v>
      </c>
      <c r="J59" s="578">
        <f t="shared" si="0"/>
        <v>0</v>
      </c>
      <c r="K59" s="66" t="s">
        <v>5490</v>
      </c>
      <c r="N59" s="523"/>
    </row>
    <row r="60" spans="1:14" ht="15" customHeight="1" x14ac:dyDescent="0.2">
      <c r="A60" s="71"/>
      <c r="B60" s="67"/>
      <c r="C60" s="742" t="s">
        <v>5603</v>
      </c>
      <c r="D60" s="1012" t="s">
        <v>5602</v>
      </c>
      <c r="E60" s="1013"/>
      <c r="F60" s="150" t="b">
        <f>IF(総括表!$B$4=総括表!$Q$5,基礎データ貼付用シート!E657)</f>
        <v>0</v>
      </c>
      <c r="G60" s="147" t="s">
        <v>5201</v>
      </c>
      <c r="H60" s="146">
        <v>0.41199999999999998</v>
      </c>
      <c r="I60" s="70" t="s">
        <v>5202</v>
      </c>
      <c r="J60" s="120">
        <f t="shared" si="0"/>
        <v>0</v>
      </c>
      <c r="K60" s="66" t="s">
        <v>5491</v>
      </c>
      <c r="N60" s="523"/>
    </row>
    <row r="61" spans="1:14" ht="15" customHeight="1" x14ac:dyDescent="0.2">
      <c r="A61" s="71"/>
      <c r="B61" s="739">
        <v>29</v>
      </c>
      <c r="C61" s="63" t="s">
        <v>5351</v>
      </c>
      <c r="D61" s="1012" t="s">
        <v>5600</v>
      </c>
      <c r="E61" s="1013"/>
      <c r="F61" s="150">
        <f>IF(総括表!$B$4=総括表!$Q$4,基礎データ貼付用シート!E686)</f>
        <v>0</v>
      </c>
      <c r="G61" s="147" t="s">
        <v>5201</v>
      </c>
      <c r="H61" s="146">
        <v>0.441</v>
      </c>
      <c r="I61" s="147" t="s">
        <v>5202</v>
      </c>
      <c r="J61" s="578">
        <f t="shared" si="0"/>
        <v>0</v>
      </c>
      <c r="K61" s="66" t="s">
        <v>5492</v>
      </c>
      <c r="N61" s="523"/>
    </row>
    <row r="62" spans="1:14" ht="15" customHeight="1" x14ac:dyDescent="0.2">
      <c r="A62" s="71"/>
      <c r="B62" s="67"/>
      <c r="C62" s="742" t="s">
        <v>5601</v>
      </c>
      <c r="D62" s="1012" t="s">
        <v>5602</v>
      </c>
      <c r="E62" s="1013"/>
      <c r="F62" s="223" t="b">
        <f>IF(総括表!$B$4=総括表!$Q$5,基礎データ貼付用シート!E686)</f>
        <v>0</v>
      </c>
      <c r="G62" s="147" t="s">
        <v>5201</v>
      </c>
      <c r="H62" s="146">
        <v>0.441</v>
      </c>
      <c r="I62" s="70" t="s">
        <v>5202</v>
      </c>
      <c r="J62" s="120">
        <f t="shared" si="0"/>
        <v>0</v>
      </c>
      <c r="K62" s="66" t="s">
        <v>5493</v>
      </c>
      <c r="N62" s="523"/>
    </row>
    <row r="63" spans="1:14" ht="15" customHeight="1" x14ac:dyDescent="0.2">
      <c r="A63" s="71"/>
      <c r="B63" s="739">
        <v>30</v>
      </c>
      <c r="C63" s="63" t="s">
        <v>5351</v>
      </c>
      <c r="D63" s="1012" t="s">
        <v>5600</v>
      </c>
      <c r="E63" s="1013"/>
      <c r="F63" s="223">
        <f>IF(総括表!$B$4=総括表!$Q$4,基礎データ貼付用シート!E687)</f>
        <v>0</v>
      </c>
      <c r="G63" s="147" t="s">
        <v>5201</v>
      </c>
      <c r="H63" s="146">
        <v>0.441</v>
      </c>
      <c r="I63" s="147" t="s">
        <v>5202</v>
      </c>
      <c r="J63" s="578">
        <f t="shared" si="0"/>
        <v>0</v>
      </c>
      <c r="K63" s="66" t="s">
        <v>5494</v>
      </c>
      <c r="N63" s="523"/>
    </row>
    <row r="64" spans="1:14" ht="15" customHeight="1" x14ac:dyDescent="0.2">
      <c r="A64" s="71"/>
      <c r="B64" s="67"/>
      <c r="C64" s="742" t="s">
        <v>5603</v>
      </c>
      <c r="D64" s="1012" t="s">
        <v>5602</v>
      </c>
      <c r="E64" s="1013"/>
      <c r="F64" s="223" t="b">
        <f>IF(総括表!$B$4=総括表!$Q$5,基礎データ貼付用シート!E687)</f>
        <v>0</v>
      </c>
      <c r="G64" s="147" t="s">
        <v>5201</v>
      </c>
      <c r="H64" s="146">
        <v>0.441</v>
      </c>
      <c r="I64" s="70" t="s">
        <v>5202</v>
      </c>
      <c r="J64" s="120">
        <f t="shared" si="0"/>
        <v>0</v>
      </c>
      <c r="K64" s="66" t="s">
        <v>5495</v>
      </c>
      <c r="N64" s="523"/>
    </row>
    <row r="65" spans="1:14" ht="15" customHeight="1" x14ac:dyDescent="0.2">
      <c r="A65" s="71"/>
      <c r="B65" s="739">
        <v>31</v>
      </c>
      <c r="C65" s="63" t="s">
        <v>5307</v>
      </c>
      <c r="D65" s="1012" t="s">
        <v>5600</v>
      </c>
      <c r="E65" s="1013"/>
      <c r="F65" s="150">
        <f>IF(総括表!$B$4=総括表!$Q$4,基礎データ貼付用シート!E718)</f>
        <v>0</v>
      </c>
      <c r="G65" s="147" t="s">
        <v>5201</v>
      </c>
      <c r="H65" s="146">
        <v>0.47099999999999997</v>
      </c>
      <c r="I65" s="147" t="s">
        <v>5202</v>
      </c>
      <c r="J65" s="578">
        <f t="shared" ref="J65:J76" si="1">ROUND(F65*H65,0)</f>
        <v>0</v>
      </c>
      <c r="K65" s="66" t="s">
        <v>5496</v>
      </c>
      <c r="N65" s="523"/>
    </row>
    <row r="66" spans="1:14" ht="15" customHeight="1" x14ac:dyDescent="0.2">
      <c r="A66" s="71"/>
      <c r="B66" s="67"/>
      <c r="C66" s="742" t="s">
        <v>5601</v>
      </c>
      <c r="D66" s="1012" t="s">
        <v>5602</v>
      </c>
      <c r="E66" s="1013"/>
      <c r="F66" s="223" t="b">
        <f>IF(総括表!$B$4=総括表!$Q$5,基礎データ貼付用シート!E718)</f>
        <v>0</v>
      </c>
      <c r="G66" s="147" t="s">
        <v>5201</v>
      </c>
      <c r="H66" s="146">
        <v>0.47099999999999997</v>
      </c>
      <c r="I66" s="70" t="s">
        <v>5202</v>
      </c>
      <c r="J66" s="120">
        <f t="shared" si="1"/>
        <v>0</v>
      </c>
      <c r="K66" s="66" t="s">
        <v>5497</v>
      </c>
      <c r="N66" s="523"/>
    </row>
    <row r="67" spans="1:14" ht="15" customHeight="1" x14ac:dyDescent="0.2">
      <c r="A67" s="71"/>
      <c r="B67" s="739">
        <v>32</v>
      </c>
      <c r="C67" s="63" t="s">
        <v>5307</v>
      </c>
      <c r="D67" s="1012" t="s">
        <v>5600</v>
      </c>
      <c r="E67" s="1013"/>
      <c r="F67" s="223">
        <f>IF(総括表!$B$4=総括表!$Q$4,基礎データ貼付用シート!E719)</f>
        <v>0</v>
      </c>
      <c r="G67" s="147" t="s">
        <v>5201</v>
      </c>
      <c r="H67" s="146">
        <v>0.47099999999999997</v>
      </c>
      <c r="I67" s="147" t="s">
        <v>5202</v>
      </c>
      <c r="J67" s="578">
        <f t="shared" si="1"/>
        <v>0</v>
      </c>
      <c r="K67" s="66" t="s">
        <v>5606</v>
      </c>
      <c r="N67" s="523"/>
    </row>
    <row r="68" spans="1:14" ht="15" customHeight="1" x14ac:dyDescent="0.2">
      <c r="A68" s="71"/>
      <c r="B68" s="67"/>
      <c r="C68" s="742" t="s">
        <v>5603</v>
      </c>
      <c r="D68" s="1012" t="s">
        <v>5602</v>
      </c>
      <c r="E68" s="1013"/>
      <c r="F68" s="223" t="b">
        <f>IF(総括表!$B$4=総括表!$Q$5,基礎データ貼付用シート!E719)</f>
        <v>0</v>
      </c>
      <c r="G68" s="147" t="s">
        <v>5201</v>
      </c>
      <c r="H68" s="146">
        <v>0.47099999999999997</v>
      </c>
      <c r="I68" s="70" t="s">
        <v>5202</v>
      </c>
      <c r="J68" s="120">
        <f t="shared" si="1"/>
        <v>0</v>
      </c>
      <c r="K68" s="66" t="s">
        <v>5607</v>
      </c>
      <c r="N68" s="523"/>
    </row>
    <row r="69" spans="1:14" ht="15" customHeight="1" x14ac:dyDescent="0.2">
      <c r="A69" s="71"/>
      <c r="B69" s="739">
        <v>33</v>
      </c>
      <c r="C69" s="63" t="s">
        <v>5308</v>
      </c>
      <c r="D69" s="1012" t="s">
        <v>5600</v>
      </c>
      <c r="E69" s="1013"/>
      <c r="F69" s="150">
        <f>IF(総括表!$B$4=総括表!$Q$4,基礎データ貼付用シート!E751)</f>
        <v>0</v>
      </c>
      <c r="G69" s="147" t="s">
        <v>5201</v>
      </c>
      <c r="H69" s="146">
        <v>0.5</v>
      </c>
      <c r="I69" s="147" t="s">
        <v>5202</v>
      </c>
      <c r="J69" s="578">
        <f>ROUND(F69*H69,0)</f>
        <v>0</v>
      </c>
      <c r="K69" s="66" t="s">
        <v>5608</v>
      </c>
      <c r="N69" s="523"/>
    </row>
    <row r="70" spans="1:14" ht="15" customHeight="1" x14ac:dyDescent="0.2">
      <c r="A70" s="71"/>
      <c r="B70" s="67"/>
      <c r="C70" s="742" t="s">
        <v>5601</v>
      </c>
      <c r="D70" s="1012" t="s">
        <v>5602</v>
      </c>
      <c r="E70" s="1013"/>
      <c r="F70" s="223" t="b">
        <f>IF(総括表!$B$4=総括表!$Q$5,基礎データ貼付用シート!E751)</f>
        <v>0</v>
      </c>
      <c r="G70" s="147" t="s">
        <v>5201</v>
      </c>
      <c r="H70" s="146">
        <v>0.5</v>
      </c>
      <c r="I70" s="70" t="s">
        <v>5202</v>
      </c>
      <c r="J70" s="120">
        <f>ROUND(F70*H70,0)</f>
        <v>0</v>
      </c>
      <c r="K70" s="66" t="s">
        <v>5609</v>
      </c>
      <c r="N70" s="523"/>
    </row>
    <row r="71" spans="1:14" ht="15" customHeight="1" x14ac:dyDescent="0.2">
      <c r="A71" s="71"/>
      <c r="B71" s="739">
        <v>34</v>
      </c>
      <c r="C71" s="63" t="s">
        <v>5308</v>
      </c>
      <c r="D71" s="1012" t="s">
        <v>5600</v>
      </c>
      <c r="E71" s="1013"/>
      <c r="F71" s="223">
        <f>IF(総括表!$B$4=総括表!$Q$4,基礎データ貼付用シート!E752)</f>
        <v>0</v>
      </c>
      <c r="G71" s="147" t="s">
        <v>5201</v>
      </c>
      <c r="H71" s="146">
        <v>0.5</v>
      </c>
      <c r="I71" s="147" t="s">
        <v>5202</v>
      </c>
      <c r="J71" s="578">
        <f>ROUND(F71*H71,0)</f>
        <v>0</v>
      </c>
      <c r="K71" s="66" t="s">
        <v>5610</v>
      </c>
      <c r="N71" s="523"/>
    </row>
    <row r="72" spans="1:14" ht="15" customHeight="1" x14ac:dyDescent="0.2">
      <c r="A72" s="71"/>
      <c r="B72" s="67"/>
      <c r="C72" s="742" t="s">
        <v>5603</v>
      </c>
      <c r="D72" s="1012" t="s">
        <v>5602</v>
      </c>
      <c r="E72" s="1013"/>
      <c r="F72" s="223" t="b">
        <f>IF(総括表!$B$4=総括表!$Q$5,基礎データ貼付用シート!E752)</f>
        <v>0</v>
      </c>
      <c r="G72" s="147" t="s">
        <v>5201</v>
      </c>
      <c r="H72" s="146">
        <v>0.5</v>
      </c>
      <c r="I72" s="70" t="s">
        <v>5202</v>
      </c>
      <c r="J72" s="120">
        <f>ROUND(F72*H72,0)</f>
        <v>0</v>
      </c>
      <c r="K72" s="66" t="s">
        <v>5611</v>
      </c>
      <c r="N72" s="523"/>
    </row>
    <row r="73" spans="1:14" ht="15" customHeight="1" x14ac:dyDescent="0.2">
      <c r="A73" s="71"/>
      <c r="B73" s="739">
        <v>35</v>
      </c>
      <c r="C73" s="63" t="s">
        <v>5309</v>
      </c>
      <c r="D73" s="1012" t="s">
        <v>5600</v>
      </c>
      <c r="E73" s="1013"/>
      <c r="F73" s="150">
        <f>IF(総括表!$B$4=総括表!$Q$4,基礎データ貼付用シート!E787)</f>
        <v>0</v>
      </c>
      <c r="G73" s="147" t="s">
        <v>5201</v>
      </c>
      <c r="H73" s="146">
        <v>0.5</v>
      </c>
      <c r="I73" s="147" t="s">
        <v>5202</v>
      </c>
      <c r="J73" s="578">
        <f t="shared" si="1"/>
        <v>0</v>
      </c>
      <c r="K73" s="66" t="s">
        <v>5612</v>
      </c>
      <c r="N73" s="523"/>
    </row>
    <row r="74" spans="1:14" ht="15" customHeight="1" x14ac:dyDescent="0.2">
      <c r="A74" s="71"/>
      <c r="B74" s="67"/>
      <c r="C74" s="742" t="s">
        <v>5601</v>
      </c>
      <c r="D74" s="1012" t="s">
        <v>5602</v>
      </c>
      <c r="E74" s="1013"/>
      <c r="F74" s="223" t="b">
        <f>IF(総括表!$B$4=総括表!$Q$5,基礎データ貼付用シート!E787)</f>
        <v>0</v>
      </c>
      <c r="G74" s="147" t="s">
        <v>5201</v>
      </c>
      <c r="H74" s="146">
        <v>0.5</v>
      </c>
      <c r="I74" s="70" t="s">
        <v>5202</v>
      </c>
      <c r="J74" s="120">
        <f t="shared" si="1"/>
        <v>0</v>
      </c>
      <c r="K74" s="66" t="s">
        <v>5613</v>
      </c>
      <c r="N74" s="523"/>
    </row>
    <row r="75" spans="1:14" ht="15" customHeight="1" x14ac:dyDescent="0.2">
      <c r="A75" s="71"/>
      <c r="B75" s="739">
        <v>36</v>
      </c>
      <c r="C75" s="63" t="s">
        <v>5309</v>
      </c>
      <c r="D75" s="1012" t="s">
        <v>5600</v>
      </c>
      <c r="E75" s="1013"/>
      <c r="F75" s="223">
        <f>IF(総括表!$B$4=総括表!$Q$4,基礎データ貼付用シート!E788)</f>
        <v>0</v>
      </c>
      <c r="G75" s="147" t="s">
        <v>5201</v>
      </c>
      <c r="H75" s="146">
        <v>0.5</v>
      </c>
      <c r="I75" s="147" t="s">
        <v>5202</v>
      </c>
      <c r="J75" s="578">
        <f t="shared" si="1"/>
        <v>0</v>
      </c>
      <c r="K75" s="66" t="s">
        <v>5614</v>
      </c>
      <c r="N75" s="523"/>
    </row>
    <row r="76" spans="1:14" ht="15" customHeight="1" x14ac:dyDescent="0.2">
      <c r="A76" s="71"/>
      <c r="B76" s="67"/>
      <c r="C76" s="742" t="s">
        <v>5603</v>
      </c>
      <c r="D76" s="1012" t="s">
        <v>5602</v>
      </c>
      <c r="E76" s="1013"/>
      <c r="F76" s="223" t="b">
        <f>IF(総括表!$B$4=総括表!$Q$5,基礎データ貼付用シート!E788)</f>
        <v>0</v>
      </c>
      <c r="G76" s="147" t="s">
        <v>5201</v>
      </c>
      <c r="H76" s="146">
        <v>0.5</v>
      </c>
      <c r="I76" s="70" t="s">
        <v>5202</v>
      </c>
      <c r="J76" s="120">
        <f t="shared" si="1"/>
        <v>0</v>
      </c>
      <c r="K76" s="66" t="s">
        <v>5615</v>
      </c>
      <c r="N76" s="523"/>
    </row>
    <row r="77" spans="1:14" ht="15" customHeight="1" x14ac:dyDescent="0.2">
      <c r="A77" s="71"/>
      <c r="B77" s="739">
        <v>37</v>
      </c>
      <c r="C77" s="63" t="s">
        <v>5309</v>
      </c>
      <c r="D77" s="1012" t="s">
        <v>5600</v>
      </c>
      <c r="E77" s="1013"/>
      <c r="F77" s="223">
        <f>IF(総括表!$B$4=総括表!$Q$4,基礎データ貼付用シート!E789)</f>
        <v>0</v>
      </c>
      <c r="G77" s="147" t="s">
        <v>5201</v>
      </c>
      <c r="H77" s="146">
        <v>0.5</v>
      </c>
      <c r="I77" s="147" t="s">
        <v>5202</v>
      </c>
      <c r="J77" s="578">
        <f t="shared" ref="J77:J78" si="2">ROUND(F77*H77,0)</f>
        <v>0</v>
      </c>
      <c r="K77" s="66" t="s">
        <v>5616</v>
      </c>
      <c r="N77" s="523"/>
    </row>
    <row r="78" spans="1:14" ht="15" customHeight="1" x14ac:dyDescent="0.2">
      <c r="A78" s="71"/>
      <c r="B78" s="67"/>
      <c r="C78" s="742" t="s">
        <v>5617</v>
      </c>
      <c r="D78" s="1012" t="s">
        <v>5602</v>
      </c>
      <c r="E78" s="1013"/>
      <c r="F78" s="223" t="b">
        <f>IF(総括表!$B$4=総括表!$Q$5,基礎データ貼付用シート!E789)</f>
        <v>0</v>
      </c>
      <c r="G78" s="147" t="s">
        <v>5201</v>
      </c>
      <c r="H78" s="146">
        <v>0.5</v>
      </c>
      <c r="I78" s="70" t="s">
        <v>5202</v>
      </c>
      <c r="J78" s="120">
        <f t="shared" si="2"/>
        <v>0</v>
      </c>
      <c r="K78" s="66" t="s">
        <v>5618</v>
      </c>
      <c r="N78" s="523"/>
    </row>
    <row r="79" spans="1:14" ht="15" customHeight="1" x14ac:dyDescent="0.2">
      <c r="A79" s="71"/>
      <c r="B79" s="739">
        <v>38</v>
      </c>
      <c r="C79" s="63" t="s">
        <v>5310</v>
      </c>
      <c r="D79" s="1012" t="s">
        <v>5600</v>
      </c>
      <c r="E79" s="1013"/>
      <c r="F79" s="150">
        <f>IF(総括表!$B$4=総括表!$Q$4,基礎データ貼付用シート!E825)</f>
        <v>0</v>
      </c>
      <c r="G79" s="147" t="s">
        <v>5201</v>
      </c>
      <c r="H79" s="146">
        <v>0.5</v>
      </c>
      <c r="I79" s="147" t="s">
        <v>5202</v>
      </c>
      <c r="J79" s="578">
        <f t="shared" ref="J79:J80" si="3">ROUND(F79*H79,0)</f>
        <v>0</v>
      </c>
      <c r="K79" s="66" t="s">
        <v>5619</v>
      </c>
      <c r="N79" s="523"/>
    </row>
    <row r="80" spans="1:14" ht="15" customHeight="1" x14ac:dyDescent="0.2">
      <c r="A80" s="71"/>
      <c r="B80" s="67"/>
      <c r="C80" s="742" t="s">
        <v>5601</v>
      </c>
      <c r="D80" s="1012" t="s">
        <v>5602</v>
      </c>
      <c r="E80" s="1013"/>
      <c r="F80" s="223" t="b">
        <f>IF(総括表!$B$4=総括表!$Q$5,基礎データ貼付用シート!E825)</f>
        <v>0</v>
      </c>
      <c r="G80" s="147" t="s">
        <v>5201</v>
      </c>
      <c r="H80" s="146">
        <v>0.5</v>
      </c>
      <c r="I80" s="70" t="s">
        <v>5202</v>
      </c>
      <c r="J80" s="120">
        <f t="shared" si="3"/>
        <v>0</v>
      </c>
      <c r="K80" s="66" t="s">
        <v>5620</v>
      </c>
      <c r="N80" s="523"/>
    </row>
    <row r="81" spans="1:14" ht="15" customHeight="1" x14ac:dyDescent="0.2">
      <c r="A81" s="71"/>
      <c r="B81" s="739">
        <v>39</v>
      </c>
      <c r="C81" s="63" t="s">
        <v>5310</v>
      </c>
      <c r="D81" s="1012" t="s">
        <v>5600</v>
      </c>
      <c r="E81" s="1013"/>
      <c r="F81" s="223">
        <f>IF(総括表!$B$4=総括表!$Q$4,基礎データ貼付用シート!E826)</f>
        <v>0</v>
      </c>
      <c r="G81" s="147" t="s">
        <v>5201</v>
      </c>
      <c r="H81" s="146">
        <v>0.5</v>
      </c>
      <c r="I81" s="147" t="s">
        <v>5202</v>
      </c>
      <c r="J81" s="578">
        <f t="shared" ref="J81:J82" si="4">ROUND(F81*H81,0)</f>
        <v>0</v>
      </c>
      <c r="K81" s="66" t="s">
        <v>5621</v>
      </c>
      <c r="N81" s="523"/>
    </row>
    <row r="82" spans="1:14" ht="15" customHeight="1" x14ac:dyDescent="0.2">
      <c r="A82" s="71"/>
      <c r="B82" s="67"/>
      <c r="C82" s="742" t="s">
        <v>5603</v>
      </c>
      <c r="D82" s="1012" t="s">
        <v>5602</v>
      </c>
      <c r="E82" s="1013"/>
      <c r="F82" s="223" t="b">
        <f>IF(総括表!$B$4=総括表!$Q$5,基礎データ貼付用シート!E826)</f>
        <v>0</v>
      </c>
      <c r="G82" s="147" t="s">
        <v>5201</v>
      </c>
      <c r="H82" s="146">
        <v>0.5</v>
      </c>
      <c r="I82" s="70" t="s">
        <v>5202</v>
      </c>
      <c r="J82" s="120">
        <f t="shared" si="4"/>
        <v>0</v>
      </c>
      <c r="K82" s="66" t="s">
        <v>5622</v>
      </c>
      <c r="N82" s="523"/>
    </row>
    <row r="83" spans="1:14" ht="15" customHeight="1" x14ac:dyDescent="0.2">
      <c r="A83" s="71"/>
      <c r="B83" s="739">
        <v>40</v>
      </c>
      <c r="C83" s="63" t="s">
        <v>5310</v>
      </c>
      <c r="D83" s="1012" t="s">
        <v>5600</v>
      </c>
      <c r="E83" s="1013"/>
      <c r="F83" s="223">
        <f>IF(総括表!$B$4=総括表!$Q$4,基礎データ貼付用シート!E827)</f>
        <v>0</v>
      </c>
      <c r="G83" s="147" t="s">
        <v>5201</v>
      </c>
      <c r="H83" s="146">
        <v>0.5</v>
      </c>
      <c r="I83" s="147" t="s">
        <v>5202</v>
      </c>
      <c r="J83" s="578">
        <f t="shared" ref="J83:J88" si="5">ROUND(F83*H83,0)</f>
        <v>0</v>
      </c>
      <c r="K83" s="66" t="s">
        <v>5623</v>
      </c>
      <c r="N83" s="523"/>
    </row>
    <row r="84" spans="1:14" ht="15" customHeight="1" x14ac:dyDescent="0.2">
      <c r="A84" s="71"/>
      <c r="B84" s="67"/>
      <c r="C84" s="742" t="s">
        <v>5617</v>
      </c>
      <c r="D84" s="1012" t="s">
        <v>5602</v>
      </c>
      <c r="E84" s="1013"/>
      <c r="F84" s="223" t="b">
        <f>IF(総括表!$B$4=総括表!$Q$5,基礎データ貼付用シート!E827)</f>
        <v>0</v>
      </c>
      <c r="G84" s="147" t="s">
        <v>5201</v>
      </c>
      <c r="H84" s="146">
        <v>0.5</v>
      </c>
      <c r="I84" s="70" t="s">
        <v>5202</v>
      </c>
      <c r="J84" s="120">
        <f t="shared" si="5"/>
        <v>0</v>
      </c>
      <c r="K84" s="66" t="s">
        <v>5624</v>
      </c>
      <c r="N84" s="523"/>
    </row>
    <row r="85" spans="1:14" ht="15" customHeight="1" x14ac:dyDescent="0.2">
      <c r="A85" s="71"/>
      <c r="B85" s="739">
        <v>41</v>
      </c>
      <c r="C85" s="63" t="s">
        <v>5476</v>
      </c>
      <c r="D85" s="1012" t="s">
        <v>5600</v>
      </c>
      <c r="E85" s="1013"/>
      <c r="F85" s="150">
        <f>IF(総括表!$B$4=総括表!$Q$4,基礎データ貼付用シート!E865)</f>
        <v>0</v>
      </c>
      <c r="G85" s="147" t="s">
        <v>5201</v>
      </c>
      <c r="H85" s="146">
        <v>0.5</v>
      </c>
      <c r="I85" s="147" t="s">
        <v>5202</v>
      </c>
      <c r="J85" s="578">
        <f t="shared" si="5"/>
        <v>0</v>
      </c>
      <c r="K85" s="66" t="s">
        <v>5625</v>
      </c>
      <c r="N85" s="523"/>
    </row>
    <row r="86" spans="1:14" ht="15" customHeight="1" x14ac:dyDescent="0.2">
      <c r="A86" s="71"/>
      <c r="B86" s="67"/>
      <c r="C86" s="742" t="s">
        <v>5601</v>
      </c>
      <c r="D86" s="1012" t="s">
        <v>5602</v>
      </c>
      <c r="E86" s="1013"/>
      <c r="F86" s="223" t="b">
        <f>IF(総括表!$B$4=総括表!$Q$5,基礎データ貼付用シート!E865)</f>
        <v>0</v>
      </c>
      <c r="G86" s="147" t="s">
        <v>5201</v>
      </c>
      <c r="H86" s="146">
        <v>0.5</v>
      </c>
      <c r="I86" s="70" t="s">
        <v>5202</v>
      </c>
      <c r="J86" s="120">
        <f t="shared" si="5"/>
        <v>0</v>
      </c>
      <c r="K86" s="66" t="s">
        <v>5626</v>
      </c>
      <c r="N86" s="523"/>
    </row>
    <row r="87" spans="1:14" ht="15" customHeight="1" x14ac:dyDescent="0.2">
      <c r="A87" s="71"/>
      <c r="B87" s="739">
        <v>42</v>
      </c>
      <c r="C87" s="63" t="s">
        <v>5476</v>
      </c>
      <c r="D87" s="1012" t="s">
        <v>5600</v>
      </c>
      <c r="E87" s="1013"/>
      <c r="F87" s="223">
        <f>IF(総括表!$B$4=総括表!$Q$4,基礎データ貼付用シート!E866)</f>
        <v>0</v>
      </c>
      <c r="G87" s="147" t="s">
        <v>5201</v>
      </c>
      <c r="H87" s="146">
        <v>0.5</v>
      </c>
      <c r="I87" s="147" t="s">
        <v>5202</v>
      </c>
      <c r="J87" s="578">
        <f t="shared" si="5"/>
        <v>0</v>
      </c>
      <c r="K87" s="66" t="s">
        <v>5627</v>
      </c>
      <c r="N87" s="523"/>
    </row>
    <row r="88" spans="1:14" ht="15" customHeight="1" x14ac:dyDescent="0.2">
      <c r="A88" s="71"/>
      <c r="B88" s="67"/>
      <c r="C88" s="742" t="s">
        <v>5603</v>
      </c>
      <c r="D88" s="1012" t="s">
        <v>5602</v>
      </c>
      <c r="E88" s="1013"/>
      <c r="F88" s="223" t="b">
        <f>IF(総括表!$B$4=総括表!$Q$5,基礎データ貼付用シート!E866)</f>
        <v>0</v>
      </c>
      <c r="G88" s="147" t="s">
        <v>5201</v>
      </c>
      <c r="H88" s="146">
        <v>0.5</v>
      </c>
      <c r="I88" s="70" t="s">
        <v>5202</v>
      </c>
      <c r="J88" s="120">
        <f t="shared" si="5"/>
        <v>0</v>
      </c>
      <c r="K88" s="66" t="s">
        <v>5628</v>
      </c>
      <c r="N88" s="523"/>
    </row>
    <row r="89" spans="1:14" ht="15" customHeight="1" x14ac:dyDescent="0.2">
      <c r="A89" s="71"/>
      <c r="B89" s="739">
        <v>43</v>
      </c>
      <c r="C89" s="63" t="s">
        <v>5476</v>
      </c>
      <c r="D89" s="1012" t="s">
        <v>5600</v>
      </c>
      <c r="E89" s="1013"/>
      <c r="F89" s="223">
        <f>IF(総括表!$B$4=総括表!$Q$4,基礎データ貼付用シート!E867)</f>
        <v>0</v>
      </c>
      <c r="G89" s="147" t="s">
        <v>5201</v>
      </c>
      <c r="H89" s="146">
        <v>0.5</v>
      </c>
      <c r="I89" s="147" t="s">
        <v>5202</v>
      </c>
      <c r="J89" s="578">
        <f t="shared" ref="J89:J90" si="6">ROUND(F89*H89,0)</f>
        <v>0</v>
      </c>
      <c r="K89" s="66" t="s">
        <v>5629</v>
      </c>
      <c r="N89" s="523"/>
    </row>
    <row r="90" spans="1:14" ht="15" customHeight="1" thickBot="1" x14ac:dyDescent="0.25">
      <c r="A90" s="71"/>
      <c r="B90" s="67"/>
      <c r="C90" s="742" t="s">
        <v>5617</v>
      </c>
      <c r="D90" s="1012" t="s">
        <v>5602</v>
      </c>
      <c r="E90" s="1013"/>
      <c r="F90" s="223" t="b">
        <f>IF(総括表!$B$4=総括表!$Q$5,基礎データ貼付用シート!E867)</f>
        <v>0</v>
      </c>
      <c r="G90" s="147" t="s">
        <v>5201</v>
      </c>
      <c r="H90" s="146">
        <v>0.5</v>
      </c>
      <c r="I90" s="70" t="s">
        <v>5202</v>
      </c>
      <c r="J90" s="120">
        <f t="shared" si="6"/>
        <v>0</v>
      </c>
      <c r="K90" s="66" t="s">
        <v>5630</v>
      </c>
      <c r="N90" s="523"/>
    </row>
    <row r="91" spans="1:14" ht="15" customHeight="1" x14ac:dyDescent="0.2">
      <c r="A91" s="71"/>
      <c r="B91" s="66"/>
      <c r="C91" s="68"/>
      <c r="D91" s="66"/>
      <c r="E91" s="66"/>
      <c r="F91" s="29"/>
      <c r="G91" s="68"/>
      <c r="H91" s="985" t="s">
        <v>7411</v>
      </c>
      <c r="I91" s="986"/>
      <c r="J91" s="660"/>
      <c r="K91" s="66"/>
      <c r="N91" s="523"/>
    </row>
    <row r="92" spans="1:14" ht="15" customHeight="1" thickBot="1" x14ac:dyDescent="0.25">
      <c r="A92" s="71"/>
      <c r="B92" s="66"/>
      <c r="C92" s="66"/>
      <c r="D92" s="66"/>
      <c r="E92" s="66"/>
      <c r="F92" s="29"/>
      <c r="G92" s="66"/>
      <c r="H92" s="983" t="s">
        <v>5259</v>
      </c>
      <c r="I92" s="984"/>
      <c r="J92" s="121">
        <f>SUM(J5:J90)</f>
        <v>0</v>
      </c>
      <c r="K92" s="66" t="s">
        <v>5318</v>
      </c>
      <c r="N92" s="523"/>
    </row>
    <row r="93" spans="1:14" ht="6" customHeight="1" x14ac:dyDescent="0.2">
      <c r="A93" s="71"/>
      <c r="B93" s="66"/>
      <c r="C93" s="66"/>
      <c r="D93" s="66"/>
      <c r="E93" s="66"/>
      <c r="F93" s="29"/>
      <c r="G93" s="66"/>
      <c r="H93" s="68"/>
      <c r="I93" s="68"/>
      <c r="J93" s="109"/>
      <c r="K93" s="66"/>
      <c r="N93" s="523"/>
    </row>
    <row r="94" spans="1:14" s="1" customFormat="1" ht="18" customHeight="1" x14ac:dyDescent="0.2">
      <c r="A94" s="77">
        <v>13</v>
      </c>
      <c r="B94" s="76" t="s">
        <v>5631</v>
      </c>
      <c r="C94" s="76"/>
      <c r="D94" s="89"/>
      <c r="E94" s="76"/>
      <c r="F94" s="95"/>
      <c r="G94" s="76"/>
      <c r="H94" s="76"/>
      <c r="I94" s="76"/>
      <c r="J94" s="105"/>
      <c r="K94" s="76"/>
      <c r="N94" s="523"/>
    </row>
    <row r="95" spans="1:14" s="1" customFormat="1" ht="12.75" customHeight="1" x14ac:dyDescent="0.2">
      <c r="A95" s="78"/>
      <c r="B95" s="76" t="s">
        <v>5632</v>
      </c>
      <c r="C95" s="76"/>
      <c r="D95" s="89"/>
      <c r="E95" s="76"/>
      <c r="F95" s="95"/>
      <c r="G95" s="76"/>
      <c r="H95" s="76"/>
      <c r="I95" s="76"/>
      <c r="J95" s="105"/>
      <c r="K95" s="76"/>
      <c r="N95" s="523"/>
    </row>
    <row r="96" spans="1:14" s="1" customFormat="1" ht="12" customHeight="1" x14ac:dyDescent="0.2">
      <c r="A96" s="78"/>
      <c r="B96" s="1047" t="s">
        <v>5633</v>
      </c>
      <c r="C96" s="288" t="s">
        <v>5634</v>
      </c>
      <c r="D96" s="127" t="s">
        <v>5635</v>
      </c>
      <c r="E96" s="213"/>
      <c r="F96" s="132" t="s">
        <v>5196</v>
      </c>
      <c r="G96" s="213"/>
      <c r="H96" s="131" t="s">
        <v>5636</v>
      </c>
      <c r="I96" s="213"/>
      <c r="J96" s="133" t="s">
        <v>17</v>
      </c>
      <c r="K96" s="66"/>
      <c r="N96" s="523"/>
    </row>
    <row r="97" spans="1:14" s="1" customFormat="1" ht="12" customHeight="1" thickBot="1" x14ac:dyDescent="0.25">
      <c r="A97" s="78"/>
      <c r="B97" s="1054"/>
      <c r="C97" s="286" t="s">
        <v>5191</v>
      </c>
      <c r="D97" s="641"/>
      <c r="E97" s="143"/>
      <c r="F97" s="285"/>
      <c r="G97" s="143"/>
      <c r="H97" s="736" t="s">
        <v>5637</v>
      </c>
      <c r="I97" s="143"/>
      <c r="J97" s="108" t="s">
        <v>5197</v>
      </c>
      <c r="K97" s="66"/>
      <c r="N97" s="523"/>
    </row>
    <row r="98" spans="1:14" ht="12" customHeight="1" thickTop="1" x14ac:dyDescent="0.2">
      <c r="A98" s="71"/>
      <c r="B98" s="738" t="s">
        <v>5638</v>
      </c>
      <c r="C98" s="134"/>
      <c r="D98" s="27"/>
      <c r="E98" s="268" t="s">
        <v>5201</v>
      </c>
      <c r="F98" s="146">
        <v>8.3000000000000004E-2</v>
      </c>
      <c r="G98" s="584" t="s">
        <v>5201</v>
      </c>
      <c r="H98" s="42"/>
      <c r="I98" s="268" t="s">
        <v>5202</v>
      </c>
      <c r="J98" s="578">
        <f t="shared" ref="J98:J103" si="7">ROUND(ROUND(D98*F98,)*H98,)</f>
        <v>0</v>
      </c>
      <c r="K98" s="66"/>
      <c r="N98" s="523"/>
    </row>
    <row r="99" spans="1:14" ht="12" customHeight="1" x14ac:dyDescent="0.2">
      <c r="A99" s="71"/>
      <c r="B99" s="1047" t="s">
        <v>5639</v>
      </c>
      <c r="C99" s="134"/>
      <c r="D99" s="28"/>
      <c r="E99" s="268" t="s">
        <v>5201</v>
      </c>
      <c r="F99" s="146">
        <v>8.3000000000000004E-2</v>
      </c>
      <c r="G99" s="584" t="s">
        <v>5201</v>
      </c>
      <c r="H99" s="43"/>
      <c r="I99" s="268" t="s">
        <v>5202</v>
      </c>
      <c r="J99" s="578">
        <f t="shared" si="7"/>
        <v>0</v>
      </c>
      <c r="K99" s="66"/>
      <c r="N99" s="523"/>
    </row>
    <row r="100" spans="1:14" ht="12" customHeight="1" x14ac:dyDescent="0.2">
      <c r="A100" s="71"/>
      <c r="B100" s="1055"/>
      <c r="C100" s="134"/>
      <c r="D100" s="28"/>
      <c r="E100" s="268" t="s">
        <v>5201</v>
      </c>
      <c r="F100" s="146">
        <v>8.3000000000000004E-2</v>
      </c>
      <c r="G100" s="584" t="s">
        <v>5201</v>
      </c>
      <c r="H100" s="43"/>
      <c r="I100" s="268" t="s">
        <v>5202</v>
      </c>
      <c r="J100" s="578">
        <f t="shared" si="7"/>
        <v>0</v>
      </c>
      <c r="K100" s="66"/>
      <c r="N100" s="523"/>
    </row>
    <row r="101" spans="1:14" ht="12" customHeight="1" x14ac:dyDescent="0.2">
      <c r="A101" s="71"/>
      <c r="B101" s="1055"/>
      <c r="C101" s="134"/>
      <c r="D101" s="28"/>
      <c r="E101" s="268" t="s">
        <v>5201</v>
      </c>
      <c r="F101" s="146">
        <v>8.3000000000000004E-2</v>
      </c>
      <c r="G101" s="584" t="s">
        <v>5201</v>
      </c>
      <c r="H101" s="43"/>
      <c r="I101" s="268" t="s">
        <v>5202</v>
      </c>
      <c r="J101" s="578">
        <f t="shared" si="7"/>
        <v>0</v>
      </c>
      <c r="K101" s="66"/>
      <c r="N101" s="523"/>
    </row>
    <row r="102" spans="1:14" ht="12" customHeight="1" x14ac:dyDescent="0.2">
      <c r="A102" s="71"/>
      <c r="B102" s="1055"/>
      <c r="C102" s="134"/>
      <c r="D102" s="28"/>
      <c r="E102" s="268" t="s">
        <v>5201</v>
      </c>
      <c r="F102" s="146">
        <v>8.3000000000000004E-2</v>
      </c>
      <c r="G102" s="584" t="s">
        <v>5201</v>
      </c>
      <c r="H102" s="43"/>
      <c r="I102" s="268" t="s">
        <v>5202</v>
      </c>
      <c r="J102" s="578">
        <f t="shared" si="7"/>
        <v>0</v>
      </c>
      <c r="K102" s="66"/>
      <c r="N102" s="523"/>
    </row>
    <row r="103" spans="1:14" ht="12" customHeight="1" thickBot="1" x14ac:dyDescent="0.25">
      <c r="A103" s="71"/>
      <c r="B103" s="1054"/>
      <c r="C103" s="134"/>
      <c r="D103" s="585"/>
      <c r="E103" s="268" t="s">
        <v>5201</v>
      </c>
      <c r="F103" s="146">
        <v>8.3000000000000004E-2</v>
      </c>
      <c r="G103" s="584" t="s">
        <v>5201</v>
      </c>
      <c r="H103" s="44"/>
      <c r="I103" s="268" t="s">
        <v>5202</v>
      </c>
      <c r="J103" s="578">
        <f t="shared" si="7"/>
        <v>0</v>
      </c>
      <c r="K103" s="66"/>
      <c r="N103" s="523"/>
    </row>
    <row r="104" spans="1:14" ht="12" customHeight="1" thickTop="1" x14ac:dyDescent="0.2">
      <c r="A104" s="71"/>
      <c r="B104" s="1012" t="s">
        <v>5479</v>
      </c>
      <c r="C104" s="1013"/>
      <c r="D104" s="45"/>
      <c r="E104" s="586"/>
      <c r="F104" s="587"/>
      <c r="G104" s="586"/>
      <c r="H104" s="46"/>
      <c r="I104" s="588"/>
      <c r="J104" s="578">
        <f>SUM(J98:J103)</f>
        <v>0</v>
      </c>
      <c r="K104" s="66" t="s">
        <v>5203</v>
      </c>
      <c r="N104" s="523"/>
    </row>
    <row r="105" spans="1:14" ht="12" customHeight="1" x14ac:dyDescent="0.2">
      <c r="A105" s="71"/>
      <c r="B105" s="71"/>
      <c r="C105" s="71"/>
      <c r="D105" s="71"/>
      <c r="E105" s="71"/>
      <c r="F105" s="71"/>
      <c r="G105" s="71"/>
      <c r="H105" s="71"/>
      <c r="I105" s="71"/>
      <c r="J105" s="71"/>
      <c r="K105" s="71"/>
      <c r="N105" s="523"/>
    </row>
    <row r="106" spans="1:14" ht="12" customHeight="1" x14ac:dyDescent="0.2">
      <c r="A106" s="71"/>
      <c r="B106" s="76" t="s">
        <v>5640</v>
      </c>
      <c r="C106" s="76"/>
      <c r="D106" s="89"/>
      <c r="E106" s="76"/>
      <c r="F106" s="95"/>
      <c r="G106" s="76"/>
      <c r="H106" s="76"/>
      <c r="I106" s="76"/>
      <c r="J106" s="105"/>
      <c r="K106" s="76"/>
      <c r="N106" s="523"/>
    </row>
    <row r="107" spans="1:14" ht="12" customHeight="1" x14ac:dyDescent="0.2">
      <c r="A107" s="71"/>
      <c r="B107" s="1047" t="s">
        <v>5633</v>
      </c>
      <c r="C107" s="288" t="s">
        <v>5641</v>
      </c>
      <c r="D107" s="127" t="s">
        <v>5635</v>
      </c>
      <c r="E107" s="213"/>
      <c r="F107" s="132" t="s">
        <v>5196</v>
      </c>
      <c r="G107" s="213"/>
      <c r="H107" s="131" t="s">
        <v>5642</v>
      </c>
      <c r="I107" s="213"/>
      <c r="J107" s="133" t="s">
        <v>17</v>
      </c>
      <c r="K107" s="66"/>
      <c r="N107" s="523"/>
    </row>
    <row r="108" spans="1:14" ht="12" customHeight="1" thickBot="1" x14ac:dyDescent="0.25">
      <c r="A108" s="71"/>
      <c r="B108" s="1054"/>
      <c r="C108" s="286" t="s">
        <v>5191</v>
      </c>
      <c r="D108" s="641"/>
      <c r="E108" s="143"/>
      <c r="F108" s="285"/>
      <c r="G108" s="143"/>
      <c r="H108" s="736" t="s">
        <v>5643</v>
      </c>
      <c r="I108" s="143"/>
      <c r="J108" s="108" t="s">
        <v>5197</v>
      </c>
      <c r="K108" s="66"/>
      <c r="N108" s="523"/>
    </row>
    <row r="109" spans="1:14" ht="12" customHeight="1" thickTop="1" x14ac:dyDescent="0.2">
      <c r="A109" s="71"/>
      <c r="B109" s="738" t="s">
        <v>5638</v>
      </c>
      <c r="C109" s="134"/>
      <c r="D109" s="27"/>
      <c r="E109" s="268" t="s">
        <v>5201</v>
      </c>
      <c r="F109" s="146">
        <v>0.124</v>
      </c>
      <c r="G109" s="584" t="s">
        <v>5201</v>
      </c>
      <c r="H109" s="42"/>
      <c r="I109" s="268" t="s">
        <v>5202</v>
      </c>
      <c r="J109" s="578">
        <f t="shared" ref="J109:J114" si="8">ROUND(ROUND(D109*F109,)*H109,)</f>
        <v>0</v>
      </c>
      <c r="K109" s="66"/>
      <c r="N109" s="523"/>
    </row>
    <row r="110" spans="1:14" ht="12" customHeight="1" x14ac:dyDescent="0.2">
      <c r="A110" s="71"/>
      <c r="B110" s="1047" t="s">
        <v>5639</v>
      </c>
      <c r="C110" s="134"/>
      <c r="D110" s="28"/>
      <c r="E110" s="268" t="s">
        <v>5201</v>
      </c>
      <c r="F110" s="146">
        <v>0.124</v>
      </c>
      <c r="G110" s="584" t="s">
        <v>5201</v>
      </c>
      <c r="H110" s="43"/>
      <c r="I110" s="268" t="s">
        <v>5202</v>
      </c>
      <c r="J110" s="578">
        <f t="shared" si="8"/>
        <v>0</v>
      </c>
      <c r="K110" s="66"/>
      <c r="N110" s="523"/>
    </row>
    <row r="111" spans="1:14" ht="12" customHeight="1" x14ac:dyDescent="0.2">
      <c r="A111" s="71"/>
      <c r="B111" s="1055"/>
      <c r="C111" s="134"/>
      <c r="D111" s="28"/>
      <c r="E111" s="268" t="s">
        <v>5201</v>
      </c>
      <c r="F111" s="146">
        <v>0.124</v>
      </c>
      <c r="G111" s="584" t="s">
        <v>5201</v>
      </c>
      <c r="H111" s="43"/>
      <c r="I111" s="268" t="s">
        <v>5202</v>
      </c>
      <c r="J111" s="578">
        <f t="shared" si="8"/>
        <v>0</v>
      </c>
      <c r="K111" s="66"/>
      <c r="N111" s="523"/>
    </row>
    <row r="112" spans="1:14" ht="12" customHeight="1" x14ac:dyDescent="0.2">
      <c r="A112" s="71"/>
      <c r="B112" s="1055"/>
      <c r="C112" s="134"/>
      <c r="D112" s="28"/>
      <c r="E112" s="268" t="s">
        <v>5201</v>
      </c>
      <c r="F112" s="146">
        <v>0.124</v>
      </c>
      <c r="G112" s="584" t="s">
        <v>5201</v>
      </c>
      <c r="H112" s="43"/>
      <c r="I112" s="268" t="s">
        <v>5202</v>
      </c>
      <c r="J112" s="578">
        <f t="shared" si="8"/>
        <v>0</v>
      </c>
      <c r="K112" s="66"/>
      <c r="N112" s="523"/>
    </row>
    <row r="113" spans="1:14" ht="12" customHeight="1" x14ac:dyDescent="0.2">
      <c r="A113" s="71"/>
      <c r="B113" s="1055"/>
      <c r="C113" s="134"/>
      <c r="D113" s="28"/>
      <c r="E113" s="268" t="s">
        <v>5201</v>
      </c>
      <c r="F113" s="146">
        <v>0.124</v>
      </c>
      <c r="G113" s="584" t="s">
        <v>5201</v>
      </c>
      <c r="H113" s="43"/>
      <c r="I113" s="268" t="s">
        <v>5202</v>
      </c>
      <c r="J113" s="578">
        <f t="shared" si="8"/>
        <v>0</v>
      </c>
      <c r="K113" s="66"/>
      <c r="N113" s="523"/>
    </row>
    <row r="114" spans="1:14" ht="12" customHeight="1" thickBot="1" x14ac:dyDescent="0.25">
      <c r="A114" s="71"/>
      <c r="B114" s="1054"/>
      <c r="C114" s="134"/>
      <c r="D114" s="585"/>
      <c r="E114" s="268" t="s">
        <v>5201</v>
      </c>
      <c r="F114" s="146">
        <v>0.124</v>
      </c>
      <c r="G114" s="584" t="s">
        <v>5201</v>
      </c>
      <c r="H114" s="44"/>
      <c r="I114" s="268" t="s">
        <v>5202</v>
      </c>
      <c r="J114" s="578">
        <f t="shared" si="8"/>
        <v>0</v>
      </c>
      <c r="K114" s="66"/>
      <c r="N114" s="523"/>
    </row>
    <row r="115" spans="1:14" ht="12" customHeight="1" thickTop="1" x14ac:dyDescent="0.2">
      <c r="A115" s="71"/>
      <c r="B115" s="1012" t="s">
        <v>5479</v>
      </c>
      <c r="C115" s="1013"/>
      <c r="D115" s="45"/>
      <c r="E115" s="586"/>
      <c r="F115" s="587"/>
      <c r="G115" s="586"/>
      <c r="H115" s="46"/>
      <c r="I115" s="588"/>
      <c r="J115" s="578">
        <f>SUM(J109:J114)</f>
        <v>0</v>
      </c>
      <c r="K115" s="66" t="s">
        <v>5206</v>
      </c>
      <c r="N115" s="523"/>
    </row>
    <row r="116" spans="1:14" ht="12" customHeight="1" x14ac:dyDescent="0.2">
      <c r="A116" s="71"/>
      <c r="B116" s="68"/>
      <c r="C116" s="68"/>
      <c r="D116" s="47"/>
      <c r="E116" s="130"/>
      <c r="F116" s="48"/>
      <c r="G116" s="130"/>
      <c r="H116" s="48"/>
      <c r="I116" s="130"/>
      <c r="J116" s="109"/>
      <c r="K116" s="66"/>
      <c r="N116" s="523"/>
    </row>
    <row r="117" spans="1:14" ht="12" customHeight="1" x14ac:dyDescent="0.2">
      <c r="A117" s="71"/>
      <c r="B117" s="76" t="s">
        <v>5644</v>
      </c>
      <c r="C117" s="76"/>
      <c r="D117" s="89"/>
      <c r="E117" s="76"/>
      <c r="F117" s="95"/>
      <c r="G117" s="76"/>
      <c r="H117" s="76"/>
      <c r="I117" s="76"/>
      <c r="J117" s="105"/>
      <c r="K117" s="76"/>
      <c r="N117" s="523"/>
    </row>
    <row r="118" spans="1:14" ht="12" customHeight="1" x14ac:dyDescent="0.2">
      <c r="A118" s="71"/>
      <c r="B118" s="1047" t="s">
        <v>5633</v>
      </c>
      <c r="C118" s="288" t="s">
        <v>5645</v>
      </c>
      <c r="D118" s="127" t="s">
        <v>5635</v>
      </c>
      <c r="E118" s="213"/>
      <c r="F118" s="132" t="s">
        <v>5196</v>
      </c>
      <c r="G118" s="213"/>
      <c r="H118" s="131" t="s">
        <v>5646</v>
      </c>
      <c r="I118" s="213"/>
      <c r="J118" s="133" t="s">
        <v>17</v>
      </c>
      <c r="K118" s="66"/>
      <c r="N118" s="523"/>
    </row>
    <row r="119" spans="1:14" ht="12" customHeight="1" thickBot="1" x14ac:dyDescent="0.25">
      <c r="A119" s="71"/>
      <c r="B119" s="1054"/>
      <c r="C119" s="286" t="s">
        <v>5191</v>
      </c>
      <c r="D119" s="641"/>
      <c r="E119" s="143"/>
      <c r="F119" s="285"/>
      <c r="G119" s="143"/>
      <c r="H119" s="736" t="s">
        <v>5647</v>
      </c>
      <c r="I119" s="143"/>
      <c r="J119" s="108" t="s">
        <v>5197</v>
      </c>
      <c r="K119" s="66"/>
      <c r="N119" s="523"/>
    </row>
    <row r="120" spans="1:14" ht="12" customHeight="1" thickTop="1" x14ac:dyDescent="0.2">
      <c r="A120" s="71"/>
      <c r="B120" s="738" t="s">
        <v>5638</v>
      </c>
      <c r="C120" s="134"/>
      <c r="D120" s="27"/>
      <c r="E120" s="268" t="s">
        <v>5201</v>
      </c>
      <c r="F120" s="146">
        <v>0.16500000000000001</v>
      </c>
      <c r="G120" s="584" t="s">
        <v>5201</v>
      </c>
      <c r="H120" s="42"/>
      <c r="I120" s="268" t="s">
        <v>5202</v>
      </c>
      <c r="J120" s="578">
        <f t="shared" ref="J120:J125" si="9">ROUND(ROUND(D120*F120,)*H120,)</f>
        <v>0</v>
      </c>
      <c r="K120" s="66"/>
      <c r="N120" s="523"/>
    </row>
    <row r="121" spans="1:14" ht="12" customHeight="1" x14ac:dyDescent="0.2">
      <c r="A121" s="71"/>
      <c r="B121" s="1047" t="s">
        <v>5639</v>
      </c>
      <c r="C121" s="134"/>
      <c r="D121" s="28"/>
      <c r="E121" s="268" t="s">
        <v>5201</v>
      </c>
      <c r="F121" s="146">
        <v>0.16500000000000001</v>
      </c>
      <c r="G121" s="584" t="s">
        <v>5201</v>
      </c>
      <c r="H121" s="43"/>
      <c r="I121" s="268" t="s">
        <v>5202</v>
      </c>
      <c r="J121" s="578">
        <f t="shared" si="9"/>
        <v>0</v>
      </c>
      <c r="K121" s="66"/>
      <c r="N121" s="523"/>
    </row>
    <row r="122" spans="1:14" ht="12" customHeight="1" x14ac:dyDescent="0.2">
      <c r="A122" s="71"/>
      <c r="B122" s="1055"/>
      <c r="C122" s="134"/>
      <c r="D122" s="28"/>
      <c r="E122" s="268" t="s">
        <v>5201</v>
      </c>
      <c r="F122" s="146">
        <v>0.16500000000000001</v>
      </c>
      <c r="G122" s="584" t="s">
        <v>5201</v>
      </c>
      <c r="H122" s="43"/>
      <c r="I122" s="268" t="s">
        <v>5202</v>
      </c>
      <c r="J122" s="578">
        <f t="shared" si="9"/>
        <v>0</v>
      </c>
      <c r="K122" s="66"/>
      <c r="N122" s="523"/>
    </row>
    <row r="123" spans="1:14" ht="12" customHeight="1" x14ac:dyDescent="0.2">
      <c r="A123" s="71"/>
      <c r="B123" s="1055"/>
      <c r="C123" s="134"/>
      <c r="D123" s="28"/>
      <c r="E123" s="268" t="s">
        <v>5201</v>
      </c>
      <c r="F123" s="146">
        <v>0.16500000000000001</v>
      </c>
      <c r="G123" s="584" t="s">
        <v>5201</v>
      </c>
      <c r="H123" s="43"/>
      <c r="I123" s="268" t="s">
        <v>5202</v>
      </c>
      <c r="J123" s="578">
        <f t="shared" si="9"/>
        <v>0</v>
      </c>
      <c r="K123" s="66"/>
      <c r="N123" s="523"/>
    </row>
    <row r="124" spans="1:14" ht="12" customHeight="1" x14ac:dyDescent="0.2">
      <c r="A124" s="71"/>
      <c r="B124" s="1055"/>
      <c r="C124" s="134"/>
      <c r="D124" s="28"/>
      <c r="E124" s="268" t="s">
        <v>5201</v>
      </c>
      <c r="F124" s="146">
        <v>0.16500000000000001</v>
      </c>
      <c r="G124" s="584" t="s">
        <v>5201</v>
      </c>
      <c r="H124" s="43"/>
      <c r="I124" s="268" t="s">
        <v>5202</v>
      </c>
      <c r="J124" s="578">
        <f t="shared" si="9"/>
        <v>0</v>
      </c>
      <c r="K124" s="66"/>
      <c r="N124" s="523"/>
    </row>
    <row r="125" spans="1:14" ht="12" customHeight="1" thickBot="1" x14ac:dyDescent="0.25">
      <c r="A125" s="71"/>
      <c r="B125" s="1054"/>
      <c r="C125" s="134"/>
      <c r="D125" s="585"/>
      <c r="E125" s="268" t="s">
        <v>5201</v>
      </c>
      <c r="F125" s="146">
        <v>0.16500000000000001</v>
      </c>
      <c r="G125" s="584" t="s">
        <v>5201</v>
      </c>
      <c r="H125" s="44"/>
      <c r="I125" s="268" t="s">
        <v>5202</v>
      </c>
      <c r="J125" s="578">
        <f t="shared" si="9"/>
        <v>0</v>
      </c>
      <c r="K125" s="66"/>
      <c r="N125" s="523"/>
    </row>
    <row r="126" spans="1:14" ht="12" customHeight="1" thickTop="1" x14ac:dyDescent="0.2">
      <c r="A126" s="71"/>
      <c r="B126" s="1012" t="s">
        <v>5479</v>
      </c>
      <c r="C126" s="1013"/>
      <c r="D126" s="45"/>
      <c r="E126" s="586"/>
      <c r="F126" s="587"/>
      <c r="G126" s="586"/>
      <c r="H126" s="46"/>
      <c r="I126" s="588"/>
      <c r="J126" s="578">
        <f>SUM(J120:J125)</f>
        <v>0</v>
      </c>
      <c r="K126" s="66" t="s">
        <v>5208</v>
      </c>
      <c r="N126" s="523"/>
    </row>
    <row r="127" spans="1:14" ht="12" customHeight="1" x14ac:dyDescent="0.2">
      <c r="A127" s="71"/>
      <c r="B127" s="71"/>
      <c r="C127" s="71"/>
      <c r="D127" s="71"/>
      <c r="E127" s="71"/>
      <c r="F127" s="71"/>
      <c r="G127" s="71"/>
      <c r="H127" s="71"/>
      <c r="I127" s="71"/>
      <c r="J127" s="71"/>
      <c r="K127" s="71"/>
      <c r="N127" s="523"/>
    </row>
    <row r="128" spans="1:14" s="1" customFormat="1" ht="12" customHeight="1" x14ac:dyDescent="0.2">
      <c r="A128" s="78"/>
      <c r="B128" s="76" t="s">
        <v>5648</v>
      </c>
      <c r="C128" s="76"/>
      <c r="D128" s="89"/>
      <c r="E128" s="76"/>
      <c r="F128" s="95"/>
      <c r="G128" s="76"/>
      <c r="H128" s="76"/>
      <c r="I128" s="76"/>
      <c r="J128" s="105"/>
      <c r="K128" s="76"/>
      <c r="N128" s="523"/>
    </row>
    <row r="129" spans="1:14" s="1" customFormat="1" ht="12" customHeight="1" x14ac:dyDescent="0.2">
      <c r="A129" s="78"/>
      <c r="B129" s="1047" t="s">
        <v>5633</v>
      </c>
      <c r="C129" s="288" t="s">
        <v>5649</v>
      </c>
      <c r="D129" s="127" t="s">
        <v>5635</v>
      </c>
      <c r="E129" s="213"/>
      <c r="F129" s="132" t="s">
        <v>5196</v>
      </c>
      <c r="G129" s="213"/>
      <c r="H129" s="131" t="s">
        <v>5650</v>
      </c>
      <c r="I129" s="213"/>
      <c r="J129" s="133" t="s">
        <v>17</v>
      </c>
      <c r="K129" s="66"/>
      <c r="N129" s="523"/>
    </row>
    <row r="130" spans="1:14" s="1" customFormat="1" ht="12" customHeight="1" thickBot="1" x14ac:dyDescent="0.25">
      <c r="A130" s="78"/>
      <c r="B130" s="1054"/>
      <c r="C130" s="286" t="s">
        <v>5191</v>
      </c>
      <c r="D130" s="641"/>
      <c r="E130" s="143"/>
      <c r="F130" s="285"/>
      <c r="G130" s="143"/>
      <c r="H130" s="736" t="s">
        <v>5647</v>
      </c>
      <c r="I130" s="143"/>
      <c r="J130" s="108" t="s">
        <v>5197</v>
      </c>
      <c r="K130" s="66"/>
      <c r="N130" s="523"/>
    </row>
    <row r="131" spans="1:14" ht="12" customHeight="1" thickTop="1" x14ac:dyDescent="0.2">
      <c r="A131" s="71"/>
      <c r="B131" s="738" t="s">
        <v>5638</v>
      </c>
      <c r="C131" s="134"/>
      <c r="D131" s="27"/>
      <c r="E131" s="268" t="s">
        <v>5201</v>
      </c>
      <c r="F131" s="146">
        <v>0.20599999999999999</v>
      </c>
      <c r="G131" s="584" t="s">
        <v>5201</v>
      </c>
      <c r="H131" s="42"/>
      <c r="I131" s="268" t="s">
        <v>5202</v>
      </c>
      <c r="J131" s="578">
        <f t="shared" ref="J131:J136" si="10">ROUND(ROUND(D131*F131,)*H131,)</f>
        <v>0</v>
      </c>
      <c r="K131" s="66"/>
      <c r="N131" s="523"/>
    </row>
    <row r="132" spans="1:14" ht="12" customHeight="1" x14ac:dyDescent="0.2">
      <c r="A132" s="71"/>
      <c r="B132" s="1047" t="s">
        <v>5639</v>
      </c>
      <c r="C132" s="134"/>
      <c r="D132" s="28"/>
      <c r="E132" s="268" t="s">
        <v>5201</v>
      </c>
      <c r="F132" s="146">
        <v>0.20599999999999999</v>
      </c>
      <c r="G132" s="584" t="s">
        <v>5201</v>
      </c>
      <c r="H132" s="43"/>
      <c r="I132" s="268" t="s">
        <v>5202</v>
      </c>
      <c r="J132" s="578">
        <f t="shared" si="10"/>
        <v>0</v>
      </c>
      <c r="K132" s="66"/>
      <c r="N132" s="523"/>
    </row>
    <row r="133" spans="1:14" ht="12" customHeight="1" x14ac:dyDescent="0.2">
      <c r="A133" s="71"/>
      <c r="B133" s="1055"/>
      <c r="C133" s="134"/>
      <c r="D133" s="28"/>
      <c r="E133" s="268" t="s">
        <v>5201</v>
      </c>
      <c r="F133" s="146">
        <v>0.20599999999999999</v>
      </c>
      <c r="G133" s="584" t="s">
        <v>5201</v>
      </c>
      <c r="H133" s="43"/>
      <c r="I133" s="268" t="s">
        <v>5202</v>
      </c>
      <c r="J133" s="578">
        <f t="shared" si="10"/>
        <v>0</v>
      </c>
      <c r="K133" s="66"/>
      <c r="N133" s="523"/>
    </row>
    <row r="134" spans="1:14" ht="12" customHeight="1" x14ac:dyDescent="0.2">
      <c r="A134" s="71"/>
      <c r="B134" s="1055"/>
      <c r="C134" s="134"/>
      <c r="D134" s="28"/>
      <c r="E134" s="268" t="s">
        <v>5201</v>
      </c>
      <c r="F134" s="146">
        <v>0.20599999999999999</v>
      </c>
      <c r="G134" s="584" t="s">
        <v>5201</v>
      </c>
      <c r="H134" s="43"/>
      <c r="I134" s="268" t="s">
        <v>5202</v>
      </c>
      <c r="J134" s="578">
        <f t="shared" si="10"/>
        <v>0</v>
      </c>
      <c r="K134" s="66"/>
      <c r="N134" s="523"/>
    </row>
    <row r="135" spans="1:14" ht="12" customHeight="1" x14ac:dyDescent="0.2">
      <c r="A135" s="71"/>
      <c r="B135" s="1055"/>
      <c r="C135" s="134"/>
      <c r="D135" s="28"/>
      <c r="E135" s="268" t="s">
        <v>5201</v>
      </c>
      <c r="F135" s="146">
        <v>0.20599999999999999</v>
      </c>
      <c r="G135" s="584" t="s">
        <v>5201</v>
      </c>
      <c r="H135" s="43"/>
      <c r="I135" s="268" t="s">
        <v>5202</v>
      </c>
      <c r="J135" s="578">
        <f t="shared" si="10"/>
        <v>0</v>
      </c>
      <c r="K135" s="66"/>
      <c r="N135" s="523"/>
    </row>
    <row r="136" spans="1:14" ht="12" customHeight="1" thickBot="1" x14ac:dyDescent="0.25">
      <c r="A136" s="71"/>
      <c r="B136" s="1054"/>
      <c r="C136" s="134"/>
      <c r="D136" s="585"/>
      <c r="E136" s="268" t="s">
        <v>5201</v>
      </c>
      <c r="F136" s="146">
        <v>0.20599999999999999</v>
      </c>
      <c r="G136" s="584" t="s">
        <v>5201</v>
      </c>
      <c r="H136" s="44"/>
      <c r="I136" s="268" t="s">
        <v>5202</v>
      </c>
      <c r="J136" s="578">
        <f t="shared" si="10"/>
        <v>0</v>
      </c>
      <c r="K136" s="66"/>
      <c r="N136" s="523"/>
    </row>
    <row r="137" spans="1:14" ht="12" customHeight="1" thickTop="1" x14ac:dyDescent="0.2">
      <c r="A137" s="71"/>
      <c r="B137" s="1012" t="s">
        <v>5479</v>
      </c>
      <c r="C137" s="1013"/>
      <c r="D137" s="45"/>
      <c r="E137" s="586"/>
      <c r="F137" s="587"/>
      <c r="G137" s="586"/>
      <c r="H137" s="46"/>
      <c r="I137" s="588"/>
      <c r="J137" s="578">
        <f>SUM(J131:J136)</f>
        <v>0</v>
      </c>
      <c r="K137" s="66" t="s">
        <v>5209</v>
      </c>
      <c r="N137" s="523"/>
    </row>
    <row r="138" spans="1:14" ht="12" customHeight="1" x14ac:dyDescent="0.2">
      <c r="A138" s="71"/>
      <c r="B138" s="71"/>
      <c r="C138" s="71"/>
      <c r="D138" s="71"/>
      <c r="E138" s="71"/>
      <c r="F138" s="71"/>
      <c r="G138" s="71"/>
      <c r="H138" s="71"/>
      <c r="I138" s="71"/>
      <c r="J138" s="71"/>
      <c r="K138" s="71"/>
      <c r="N138" s="523"/>
    </row>
    <row r="139" spans="1:14" s="1" customFormat="1" ht="12" customHeight="1" x14ac:dyDescent="0.2">
      <c r="A139" s="78"/>
      <c r="B139" s="76" t="s">
        <v>5651</v>
      </c>
      <c r="C139" s="76"/>
      <c r="D139" s="89"/>
      <c r="E139" s="76"/>
      <c r="F139" s="95"/>
      <c r="G139" s="76"/>
      <c r="H139" s="76"/>
      <c r="I139" s="76"/>
      <c r="J139" s="105"/>
      <c r="K139" s="76"/>
      <c r="N139" s="523"/>
    </row>
    <row r="140" spans="1:14" s="1" customFormat="1" ht="12" customHeight="1" x14ac:dyDescent="0.2">
      <c r="A140" s="78"/>
      <c r="B140" s="1047" t="s">
        <v>5633</v>
      </c>
      <c r="C140" s="288" t="s">
        <v>5652</v>
      </c>
      <c r="D140" s="127" t="s">
        <v>5635</v>
      </c>
      <c r="E140" s="213"/>
      <c r="F140" s="132" t="s">
        <v>5196</v>
      </c>
      <c r="G140" s="213"/>
      <c r="H140" s="131" t="s">
        <v>5653</v>
      </c>
      <c r="I140" s="213"/>
      <c r="J140" s="133" t="s">
        <v>17</v>
      </c>
      <c r="K140" s="66"/>
      <c r="N140" s="523"/>
    </row>
    <row r="141" spans="1:14" s="1" customFormat="1" ht="12" customHeight="1" thickBot="1" x14ac:dyDescent="0.25">
      <c r="A141" s="78"/>
      <c r="B141" s="1054"/>
      <c r="C141" s="286" t="s">
        <v>5191</v>
      </c>
      <c r="D141" s="641"/>
      <c r="E141" s="143"/>
      <c r="F141" s="285"/>
      <c r="G141" s="143"/>
      <c r="H141" s="736" t="s">
        <v>5643</v>
      </c>
      <c r="I141" s="143"/>
      <c r="J141" s="108" t="s">
        <v>5197</v>
      </c>
      <c r="K141" s="66"/>
      <c r="N141" s="523"/>
    </row>
    <row r="142" spans="1:14" ht="12" customHeight="1" thickTop="1" x14ac:dyDescent="0.2">
      <c r="A142" s="71"/>
      <c r="B142" s="738" t="s">
        <v>5638</v>
      </c>
      <c r="C142" s="134"/>
      <c r="D142" s="27"/>
      <c r="E142" s="268" t="s">
        <v>5201</v>
      </c>
      <c r="F142" s="146">
        <v>0.247</v>
      </c>
      <c r="G142" s="584" t="s">
        <v>5201</v>
      </c>
      <c r="H142" s="49"/>
      <c r="I142" s="268" t="s">
        <v>5202</v>
      </c>
      <c r="J142" s="578">
        <f t="shared" ref="J142:J147" si="11">ROUND(ROUND(D142*F142,)*H142,)</f>
        <v>0</v>
      </c>
      <c r="K142" s="66"/>
      <c r="N142" s="523"/>
    </row>
    <row r="143" spans="1:14" ht="12" customHeight="1" x14ac:dyDescent="0.2">
      <c r="A143" s="71"/>
      <c r="B143" s="1047" t="s">
        <v>5639</v>
      </c>
      <c r="C143" s="134"/>
      <c r="D143" s="28"/>
      <c r="E143" s="268" t="s">
        <v>5201</v>
      </c>
      <c r="F143" s="146">
        <v>0.247</v>
      </c>
      <c r="G143" s="584" t="s">
        <v>5201</v>
      </c>
      <c r="H143" s="50"/>
      <c r="I143" s="268" t="s">
        <v>5202</v>
      </c>
      <c r="J143" s="578">
        <f t="shared" si="11"/>
        <v>0</v>
      </c>
      <c r="K143" s="66"/>
      <c r="N143" s="523"/>
    </row>
    <row r="144" spans="1:14" ht="12" customHeight="1" x14ac:dyDescent="0.2">
      <c r="A144" s="71"/>
      <c r="B144" s="1055"/>
      <c r="C144" s="134"/>
      <c r="D144" s="28"/>
      <c r="E144" s="268" t="s">
        <v>5201</v>
      </c>
      <c r="F144" s="146">
        <v>0.247</v>
      </c>
      <c r="G144" s="584" t="s">
        <v>5201</v>
      </c>
      <c r="H144" s="50"/>
      <c r="I144" s="268" t="s">
        <v>5202</v>
      </c>
      <c r="J144" s="578">
        <f t="shared" si="11"/>
        <v>0</v>
      </c>
      <c r="K144" s="66"/>
      <c r="N144" s="523"/>
    </row>
    <row r="145" spans="1:14" ht="12" customHeight="1" x14ac:dyDescent="0.2">
      <c r="A145" s="71"/>
      <c r="B145" s="1055"/>
      <c r="C145" s="134"/>
      <c r="D145" s="28"/>
      <c r="E145" s="268" t="s">
        <v>5201</v>
      </c>
      <c r="F145" s="146">
        <v>0.247</v>
      </c>
      <c r="G145" s="584" t="s">
        <v>5201</v>
      </c>
      <c r="H145" s="50"/>
      <c r="I145" s="268" t="s">
        <v>5202</v>
      </c>
      <c r="J145" s="578">
        <f t="shared" si="11"/>
        <v>0</v>
      </c>
      <c r="K145" s="66"/>
      <c r="N145" s="523"/>
    </row>
    <row r="146" spans="1:14" ht="12" customHeight="1" x14ac:dyDescent="0.2">
      <c r="A146" s="71"/>
      <c r="B146" s="1055"/>
      <c r="C146" s="134"/>
      <c r="D146" s="28"/>
      <c r="E146" s="268" t="s">
        <v>5201</v>
      </c>
      <c r="F146" s="146">
        <v>0.247</v>
      </c>
      <c r="G146" s="584" t="s">
        <v>5201</v>
      </c>
      <c r="H146" s="50"/>
      <c r="I146" s="268" t="s">
        <v>5202</v>
      </c>
      <c r="J146" s="578">
        <f t="shared" si="11"/>
        <v>0</v>
      </c>
      <c r="K146" s="66"/>
      <c r="N146" s="523"/>
    </row>
    <row r="147" spans="1:14" ht="12" customHeight="1" thickBot="1" x14ac:dyDescent="0.25">
      <c r="A147" s="71"/>
      <c r="B147" s="1054"/>
      <c r="C147" s="134"/>
      <c r="D147" s="585"/>
      <c r="E147" s="268" t="s">
        <v>5201</v>
      </c>
      <c r="F147" s="146">
        <v>0.247</v>
      </c>
      <c r="G147" s="584" t="s">
        <v>5201</v>
      </c>
      <c r="H147" s="51"/>
      <c r="I147" s="268" t="s">
        <v>5202</v>
      </c>
      <c r="J147" s="578">
        <f t="shared" si="11"/>
        <v>0</v>
      </c>
      <c r="K147" s="66"/>
      <c r="N147" s="523"/>
    </row>
    <row r="148" spans="1:14" ht="12" customHeight="1" thickTop="1" x14ac:dyDescent="0.2">
      <c r="A148" s="71"/>
      <c r="B148" s="1012" t="s">
        <v>5479</v>
      </c>
      <c r="C148" s="1013"/>
      <c r="D148" s="45"/>
      <c r="E148" s="586"/>
      <c r="F148" s="587"/>
      <c r="G148" s="586"/>
      <c r="H148" s="46"/>
      <c r="I148" s="588"/>
      <c r="J148" s="578">
        <f>SUM(J142:J147)</f>
        <v>0</v>
      </c>
      <c r="K148" s="66" t="s">
        <v>5211</v>
      </c>
      <c r="N148" s="523"/>
    </row>
    <row r="149" spans="1:14" ht="12" customHeight="1" x14ac:dyDescent="0.2">
      <c r="A149" s="71"/>
      <c r="B149" s="71"/>
      <c r="C149" s="71"/>
      <c r="D149" s="71"/>
      <c r="E149" s="71"/>
      <c r="F149" s="71"/>
      <c r="G149" s="71"/>
      <c r="H149" s="71"/>
      <c r="I149" s="71"/>
      <c r="J149" s="71"/>
      <c r="K149" s="71"/>
      <c r="N149" s="523"/>
    </row>
    <row r="150" spans="1:14" s="1" customFormat="1" ht="12" customHeight="1" x14ac:dyDescent="0.2">
      <c r="A150" s="78"/>
      <c r="B150" s="76" t="s">
        <v>5654</v>
      </c>
      <c r="C150" s="76"/>
      <c r="D150" s="89"/>
      <c r="E150" s="76"/>
      <c r="F150" s="95"/>
      <c r="G150" s="76"/>
      <c r="H150" s="76"/>
      <c r="I150" s="76"/>
      <c r="J150" s="105"/>
      <c r="K150" s="76"/>
      <c r="N150" s="523"/>
    </row>
    <row r="151" spans="1:14" s="1" customFormat="1" ht="12" customHeight="1" x14ac:dyDescent="0.2">
      <c r="A151" s="78"/>
      <c r="B151" s="1047" t="s">
        <v>5633</v>
      </c>
      <c r="C151" s="288" t="s">
        <v>5655</v>
      </c>
      <c r="D151" s="127" t="s">
        <v>5635</v>
      </c>
      <c r="E151" s="213"/>
      <c r="F151" s="132" t="s">
        <v>5196</v>
      </c>
      <c r="G151" s="213"/>
      <c r="H151" s="131" t="s">
        <v>5656</v>
      </c>
      <c r="I151" s="213"/>
      <c r="J151" s="133" t="s">
        <v>17</v>
      </c>
      <c r="K151" s="66"/>
      <c r="N151" s="523"/>
    </row>
    <row r="152" spans="1:14" s="1" customFormat="1" ht="12" customHeight="1" thickBot="1" x14ac:dyDescent="0.25">
      <c r="A152" s="78"/>
      <c r="B152" s="1054"/>
      <c r="C152" s="286" t="s">
        <v>5191</v>
      </c>
      <c r="D152" s="641"/>
      <c r="E152" s="143"/>
      <c r="F152" s="285"/>
      <c r="G152" s="143"/>
      <c r="H152" s="736" t="s">
        <v>5643</v>
      </c>
      <c r="I152" s="143"/>
      <c r="J152" s="108" t="s">
        <v>5197</v>
      </c>
      <c r="K152" s="66"/>
      <c r="N152" s="523"/>
    </row>
    <row r="153" spans="1:14" ht="12" customHeight="1" thickTop="1" x14ac:dyDescent="0.2">
      <c r="A153" s="71"/>
      <c r="B153" s="738" t="s">
        <v>5638</v>
      </c>
      <c r="C153" s="134"/>
      <c r="D153" s="27"/>
      <c r="E153" s="268" t="s">
        <v>5201</v>
      </c>
      <c r="F153" s="146">
        <v>0.28799999999999998</v>
      </c>
      <c r="G153" s="584" t="s">
        <v>5201</v>
      </c>
      <c r="H153" s="49"/>
      <c r="I153" s="268" t="s">
        <v>5202</v>
      </c>
      <c r="J153" s="578">
        <f t="shared" ref="J153:J158" si="12">ROUND(ROUND(D153*F153,)*H153,)</f>
        <v>0</v>
      </c>
      <c r="K153" s="66"/>
      <c r="N153" s="523"/>
    </row>
    <row r="154" spans="1:14" ht="12" customHeight="1" x14ac:dyDescent="0.2">
      <c r="A154" s="71"/>
      <c r="B154" s="1047" t="s">
        <v>5639</v>
      </c>
      <c r="C154" s="134"/>
      <c r="D154" s="28"/>
      <c r="E154" s="268" t="s">
        <v>5201</v>
      </c>
      <c r="F154" s="146">
        <v>0.28799999999999998</v>
      </c>
      <c r="G154" s="584" t="s">
        <v>5201</v>
      </c>
      <c r="H154" s="50"/>
      <c r="I154" s="268" t="s">
        <v>5202</v>
      </c>
      <c r="J154" s="578">
        <f t="shared" si="12"/>
        <v>0</v>
      </c>
      <c r="K154" s="66"/>
      <c r="N154" s="523"/>
    </row>
    <row r="155" spans="1:14" ht="12" customHeight="1" x14ac:dyDescent="0.2">
      <c r="A155" s="71"/>
      <c r="B155" s="1055"/>
      <c r="C155" s="134"/>
      <c r="D155" s="28"/>
      <c r="E155" s="268" t="s">
        <v>5201</v>
      </c>
      <c r="F155" s="146">
        <v>0.28799999999999998</v>
      </c>
      <c r="G155" s="584" t="s">
        <v>5201</v>
      </c>
      <c r="H155" s="50"/>
      <c r="I155" s="268" t="s">
        <v>5202</v>
      </c>
      <c r="J155" s="578">
        <f t="shared" si="12"/>
        <v>0</v>
      </c>
      <c r="K155" s="66"/>
      <c r="N155" s="523"/>
    </row>
    <row r="156" spans="1:14" ht="12" customHeight="1" x14ac:dyDescent="0.2">
      <c r="A156" s="71"/>
      <c r="B156" s="1055"/>
      <c r="C156" s="134"/>
      <c r="D156" s="28"/>
      <c r="E156" s="268" t="s">
        <v>5201</v>
      </c>
      <c r="F156" s="146">
        <v>0.28799999999999998</v>
      </c>
      <c r="G156" s="584" t="s">
        <v>5201</v>
      </c>
      <c r="H156" s="50"/>
      <c r="I156" s="268" t="s">
        <v>5202</v>
      </c>
      <c r="J156" s="578">
        <f t="shared" si="12"/>
        <v>0</v>
      </c>
      <c r="K156" s="66"/>
      <c r="N156" s="523"/>
    </row>
    <row r="157" spans="1:14" ht="12" customHeight="1" x14ac:dyDescent="0.2">
      <c r="A157" s="71"/>
      <c r="B157" s="1055"/>
      <c r="C157" s="134"/>
      <c r="D157" s="28"/>
      <c r="E157" s="268" t="s">
        <v>5201</v>
      </c>
      <c r="F157" s="146">
        <v>0.28799999999999998</v>
      </c>
      <c r="G157" s="584" t="s">
        <v>5201</v>
      </c>
      <c r="H157" s="50"/>
      <c r="I157" s="268" t="s">
        <v>5202</v>
      </c>
      <c r="J157" s="578">
        <f t="shared" si="12"/>
        <v>0</v>
      </c>
      <c r="K157" s="66"/>
      <c r="N157" s="523"/>
    </row>
    <row r="158" spans="1:14" ht="12" customHeight="1" thickBot="1" x14ac:dyDescent="0.25">
      <c r="A158" s="71"/>
      <c r="B158" s="1054"/>
      <c r="C158" s="134"/>
      <c r="D158" s="585"/>
      <c r="E158" s="268" t="s">
        <v>5201</v>
      </c>
      <c r="F158" s="146">
        <v>0.28799999999999998</v>
      </c>
      <c r="G158" s="584" t="s">
        <v>5201</v>
      </c>
      <c r="H158" s="51"/>
      <c r="I158" s="268" t="s">
        <v>5202</v>
      </c>
      <c r="J158" s="578">
        <f t="shared" si="12"/>
        <v>0</v>
      </c>
      <c r="K158" s="66"/>
      <c r="N158" s="523"/>
    </row>
    <row r="159" spans="1:14" ht="12" customHeight="1" thickTop="1" x14ac:dyDescent="0.2">
      <c r="A159" s="71"/>
      <c r="B159" s="1012" t="s">
        <v>5479</v>
      </c>
      <c r="C159" s="1013"/>
      <c r="D159" s="45"/>
      <c r="E159" s="586"/>
      <c r="F159" s="587"/>
      <c r="G159" s="586"/>
      <c r="H159" s="46"/>
      <c r="I159" s="588"/>
      <c r="J159" s="578">
        <f>SUM(J153:J158)</f>
        <v>0</v>
      </c>
      <c r="K159" s="66" t="s">
        <v>5212</v>
      </c>
      <c r="N159" s="523"/>
    </row>
    <row r="160" spans="1:14" ht="12" customHeight="1" x14ac:dyDescent="0.2">
      <c r="A160" s="71"/>
      <c r="B160" s="71"/>
      <c r="C160" s="71"/>
      <c r="D160" s="71"/>
      <c r="E160" s="71"/>
      <c r="F160" s="71"/>
      <c r="G160" s="71"/>
      <c r="H160" s="71"/>
      <c r="I160" s="71"/>
      <c r="J160" s="71"/>
      <c r="K160" s="71"/>
      <c r="N160" s="523"/>
    </row>
    <row r="161" spans="1:14" s="1" customFormat="1" ht="12" customHeight="1" x14ac:dyDescent="0.2">
      <c r="A161" s="78"/>
      <c r="B161" s="76" t="s">
        <v>5657</v>
      </c>
      <c r="C161" s="76"/>
      <c r="D161" s="89"/>
      <c r="E161" s="76"/>
      <c r="F161" s="95"/>
      <c r="G161" s="76"/>
      <c r="H161" s="76"/>
      <c r="I161" s="76"/>
      <c r="J161" s="105"/>
      <c r="K161" s="76"/>
      <c r="N161" s="523"/>
    </row>
    <row r="162" spans="1:14" s="1" customFormat="1" ht="12" customHeight="1" x14ac:dyDescent="0.2">
      <c r="A162" s="78"/>
      <c r="B162" s="1047" t="s">
        <v>5633</v>
      </c>
      <c r="C162" s="288" t="s">
        <v>5658</v>
      </c>
      <c r="D162" s="127" t="s">
        <v>5635</v>
      </c>
      <c r="E162" s="213"/>
      <c r="F162" s="132" t="s">
        <v>5196</v>
      </c>
      <c r="G162" s="213"/>
      <c r="H162" s="131" t="s">
        <v>5659</v>
      </c>
      <c r="I162" s="213"/>
      <c r="J162" s="133" t="s">
        <v>17</v>
      </c>
      <c r="K162" s="66"/>
      <c r="N162" s="523"/>
    </row>
    <row r="163" spans="1:14" s="1" customFormat="1" ht="12" customHeight="1" thickBot="1" x14ac:dyDescent="0.25">
      <c r="A163" s="78"/>
      <c r="B163" s="1054"/>
      <c r="C163" s="286" t="s">
        <v>5191</v>
      </c>
      <c r="D163" s="641"/>
      <c r="E163" s="143"/>
      <c r="F163" s="285"/>
      <c r="G163" s="143"/>
      <c r="H163" s="736" t="s">
        <v>5660</v>
      </c>
      <c r="I163" s="143"/>
      <c r="J163" s="108" t="s">
        <v>5197</v>
      </c>
      <c r="K163" s="66"/>
      <c r="N163" s="523"/>
    </row>
    <row r="164" spans="1:14" ht="12" customHeight="1" thickTop="1" x14ac:dyDescent="0.2">
      <c r="A164" s="71"/>
      <c r="B164" s="738" t="s">
        <v>5638</v>
      </c>
      <c r="C164" s="134"/>
      <c r="D164" s="27"/>
      <c r="E164" s="268" t="s">
        <v>5201</v>
      </c>
      <c r="F164" s="146">
        <v>0.33</v>
      </c>
      <c r="G164" s="584" t="s">
        <v>5201</v>
      </c>
      <c r="H164" s="49"/>
      <c r="I164" s="268" t="s">
        <v>5202</v>
      </c>
      <c r="J164" s="578">
        <f t="shared" ref="J164:J169" si="13">ROUND(ROUND(D164*F164,)*H164,)</f>
        <v>0</v>
      </c>
      <c r="K164" s="66"/>
      <c r="N164" s="523"/>
    </row>
    <row r="165" spans="1:14" ht="12" customHeight="1" x14ac:dyDescent="0.2">
      <c r="A165" s="71"/>
      <c r="B165" s="1047" t="s">
        <v>5639</v>
      </c>
      <c r="C165" s="134"/>
      <c r="D165" s="28"/>
      <c r="E165" s="268" t="s">
        <v>5201</v>
      </c>
      <c r="F165" s="146">
        <v>0.33</v>
      </c>
      <c r="G165" s="584" t="s">
        <v>5201</v>
      </c>
      <c r="H165" s="50"/>
      <c r="I165" s="268" t="s">
        <v>5202</v>
      </c>
      <c r="J165" s="578">
        <f t="shared" si="13"/>
        <v>0</v>
      </c>
      <c r="K165" s="66"/>
      <c r="N165" s="523"/>
    </row>
    <row r="166" spans="1:14" ht="12" customHeight="1" x14ac:dyDescent="0.2">
      <c r="A166" s="71"/>
      <c r="B166" s="1055"/>
      <c r="C166" s="134"/>
      <c r="D166" s="28"/>
      <c r="E166" s="268" t="s">
        <v>5201</v>
      </c>
      <c r="F166" s="146">
        <v>0.33</v>
      </c>
      <c r="G166" s="584" t="s">
        <v>5201</v>
      </c>
      <c r="H166" s="50"/>
      <c r="I166" s="268" t="s">
        <v>5202</v>
      </c>
      <c r="J166" s="578">
        <f t="shared" si="13"/>
        <v>0</v>
      </c>
      <c r="K166" s="66"/>
      <c r="N166" s="523"/>
    </row>
    <row r="167" spans="1:14" ht="12" customHeight="1" x14ac:dyDescent="0.2">
      <c r="A167" s="71"/>
      <c r="B167" s="1055"/>
      <c r="C167" s="134"/>
      <c r="D167" s="28"/>
      <c r="E167" s="268" t="s">
        <v>5201</v>
      </c>
      <c r="F167" s="146">
        <v>0.33</v>
      </c>
      <c r="G167" s="584" t="s">
        <v>5201</v>
      </c>
      <c r="H167" s="50"/>
      <c r="I167" s="268" t="s">
        <v>5202</v>
      </c>
      <c r="J167" s="578">
        <f t="shared" si="13"/>
        <v>0</v>
      </c>
      <c r="K167" s="66"/>
      <c r="N167" s="523"/>
    </row>
    <row r="168" spans="1:14" ht="12" customHeight="1" x14ac:dyDescent="0.2">
      <c r="A168" s="71"/>
      <c r="B168" s="1055"/>
      <c r="C168" s="134"/>
      <c r="D168" s="28"/>
      <c r="E168" s="268" t="s">
        <v>5201</v>
      </c>
      <c r="F168" s="146">
        <v>0.33</v>
      </c>
      <c r="G168" s="584" t="s">
        <v>5201</v>
      </c>
      <c r="H168" s="50"/>
      <c r="I168" s="268" t="s">
        <v>5202</v>
      </c>
      <c r="J168" s="578">
        <f t="shared" si="13"/>
        <v>0</v>
      </c>
      <c r="K168" s="66"/>
      <c r="N168" s="523"/>
    </row>
    <row r="169" spans="1:14" ht="12" customHeight="1" thickBot="1" x14ac:dyDescent="0.25">
      <c r="A169" s="71"/>
      <c r="B169" s="1054"/>
      <c r="C169" s="134"/>
      <c r="D169" s="585"/>
      <c r="E169" s="268" t="s">
        <v>5201</v>
      </c>
      <c r="F169" s="146">
        <v>0.33</v>
      </c>
      <c r="G169" s="584" t="s">
        <v>5201</v>
      </c>
      <c r="H169" s="51"/>
      <c r="I169" s="268" t="s">
        <v>5202</v>
      </c>
      <c r="J169" s="578">
        <f t="shared" si="13"/>
        <v>0</v>
      </c>
      <c r="K169" s="66"/>
      <c r="N169" s="523"/>
    </row>
    <row r="170" spans="1:14" ht="12" customHeight="1" thickTop="1" x14ac:dyDescent="0.2">
      <c r="A170" s="71"/>
      <c r="B170" s="1012" t="s">
        <v>5479</v>
      </c>
      <c r="C170" s="1013"/>
      <c r="D170" s="45"/>
      <c r="E170" s="586"/>
      <c r="F170" s="587"/>
      <c r="G170" s="586"/>
      <c r="H170" s="46"/>
      <c r="I170" s="588"/>
      <c r="J170" s="578">
        <f>SUM(J164:J169)</f>
        <v>0</v>
      </c>
      <c r="K170" s="66" t="s">
        <v>5214</v>
      </c>
      <c r="N170" s="523"/>
    </row>
    <row r="171" spans="1:14" ht="11.25" customHeight="1" x14ac:dyDescent="0.2">
      <c r="A171" s="71"/>
      <c r="B171" s="71"/>
      <c r="C171" s="71"/>
      <c r="D171" s="71"/>
      <c r="E171" s="71"/>
      <c r="F171" s="71"/>
      <c r="G171" s="71"/>
      <c r="H171" s="71"/>
      <c r="I171" s="71"/>
      <c r="J171" s="71"/>
      <c r="K171" s="71"/>
      <c r="N171" s="523"/>
    </row>
    <row r="172" spans="1:14" s="1" customFormat="1" ht="12" customHeight="1" x14ac:dyDescent="0.2">
      <c r="A172" s="78"/>
      <c r="B172" s="76" t="s">
        <v>5661</v>
      </c>
      <c r="C172" s="76"/>
      <c r="D172" s="89"/>
      <c r="E172" s="76"/>
      <c r="F172" s="95"/>
      <c r="G172" s="76"/>
      <c r="H172" s="76"/>
      <c r="I172" s="76"/>
      <c r="J172" s="105"/>
      <c r="K172" s="76"/>
      <c r="N172" s="523"/>
    </row>
    <row r="173" spans="1:14" s="1" customFormat="1" ht="12" customHeight="1" x14ac:dyDescent="0.2">
      <c r="A173" s="78"/>
      <c r="B173" s="1047" t="s">
        <v>5633</v>
      </c>
      <c r="C173" s="288" t="s">
        <v>5662</v>
      </c>
      <c r="D173" s="127" t="s">
        <v>5635</v>
      </c>
      <c r="E173" s="213"/>
      <c r="F173" s="132" t="s">
        <v>5196</v>
      </c>
      <c r="G173" s="213"/>
      <c r="H173" s="131" t="s">
        <v>5663</v>
      </c>
      <c r="I173" s="213"/>
      <c r="J173" s="133" t="s">
        <v>17</v>
      </c>
      <c r="K173" s="66"/>
      <c r="N173" s="523"/>
    </row>
    <row r="174" spans="1:14" s="1" customFormat="1" ht="12" customHeight="1" thickBot="1" x14ac:dyDescent="0.25">
      <c r="A174" s="78"/>
      <c r="B174" s="1054"/>
      <c r="C174" s="286" t="s">
        <v>5191</v>
      </c>
      <c r="D174" s="641"/>
      <c r="E174" s="143"/>
      <c r="F174" s="285"/>
      <c r="G174" s="143"/>
      <c r="H174" s="736" t="s">
        <v>5660</v>
      </c>
      <c r="I174" s="143"/>
      <c r="J174" s="108" t="s">
        <v>5197</v>
      </c>
      <c r="K174" s="66"/>
      <c r="N174" s="523"/>
    </row>
    <row r="175" spans="1:14" ht="12" customHeight="1" thickTop="1" x14ac:dyDescent="0.2">
      <c r="A175" s="71"/>
      <c r="B175" s="738" t="s">
        <v>5638</v>
      </c>
      <c r="C175" s="134"/>
      <c r="D175" s="27"/>
      <c r="E175" s="268" t="s">
        <v>5201</v>
      </c>
      <c r="F175" s="146">
        <v>0.371</v>
      </c>
      <c r="G175" s="584" t="s">
        <v>5201</v>
      </c>
      <c r="H175" s="49"/>
      <c r="I175" s="268" t="s">
        <v>5202</v>
      </c>
      <c r="J175" s="578">
        <f t="shared" ref="J175:J180" si="14">ROUND(ROUND(D175*F175,)*H175,)</f>
        <v>0</v>
      </c>
      <c r="K175" s="66"/>
      <c r="N175" s="523"/>
    </row>
    <row r="176" spans="1:14" ht="12" customHeight="1" x14ac:dyDescent="0.2">
      <c r="A176" s="71"/>
      <c r="B176" s="1047" t="s">
        <v>5639</v>
      </c>
      <c r="C176" s="134"/>
      <c r="D176" s="28"/>
      <c r="E176" s="268" t="s">
        <v>5201</v>
      </c>
      <c r="F176" s="146">
        <v>0.371</v>
      </c>
      <c r="G176" s="584" t="s">
        <v>5201</v>
      </c>
      <c r="H176" s="50"/>
      <c r="I176" s="268" t="s">
        <v>5202</v>
      </c>
      <c r="J176" s="578">
        <f t="shared" si="14"/>
        <v>0</v>
      </c>
      <c r="K176" s="66"/>
      <c r="N176" s="523"/>
    </row>
    <row r="177" spans="1:14" ht="12" customHeight="1" x14ac:dyDescent="0.2">
      <c r="A177" s="71"/>
      <c r="B177" s="1055"/>
      <c r="C177" s="134"/>
      <c r="D177" s="28"/>
      <c r="E177" s="268" t="s">
        <v>5201</v>
      </c>
      <c r="F177" s="146">
        <v>0.371</v>
      </c>
      <c r="G177" s="584" t="s">
        <v>5201</v>
      </c>
      <c r="H177" s="50"/>
      <c r="I177" s="268" t="s">
        <v>5202</v>
      </c>
      <c r="J177" s="578">
        <f t="shared" si="14"/>
        <v>0</v>
      </c>
      <c r="K177" s="66"/>
      <c r="N177" s="523"/>
    </row>
    <row r="178" spans="1:14" ht="12" customHeight="1" x14ac:dyDescent="0.2">
      <c r="A178" s="71"/>
      <c r="B178" s="1055"/>
      <c r="C178" s="134"/>
      <c r="D178" s="28"/>
      <c r="E178" s="268" t="s">
        <v>5201</v>
      </c>
      <c r="F178" s="146">
        <v>0.371</v>
      </c>
      <c r="G178" s="584" t="s">
        <v>5201</v>
      </c>
      <c r="H178" s="50"/>
      <c r="I178" s="268" t="s">
        <v>5202</v>
      </c>
      <c r="J178" s="578">
        <f t="shared" si="14"/>
        <v>0</v>
      </c>
      <c r="K178" s="66"/>
      <c r="N178" s="523"/>
    </row>
    <row r="179" spans="1:14" ht="12" customHeight="1" x14ac:dyDescent="0.2">
      <c r="A179" s="71"/>
      <c r="B179" s="1055"/>
      <c r="C179" s="134"/>
      <c r="D179" s="28"/>
      <c r="E179" s="268" t="s">
        <v>5201</v>
      </c>
      <c r="F179" s="146">
        <v>0.371</v>
      </c>
      <c r="G179" s="584" t="s">
        <v>5201</v>
      </c>
      <c r="H179" s="50"/>
      <c r="I179" s="268" t="s">
        <v>5202</v>
      </c>
      <c r="J179" s="578">
        <f t="shared" si="14"/>
        <v>0</v>
      </c>
      <c r="K179" s="66"/>
      <c r="N179" s="523"/>
    </row>
    <row r="180" spans="1:14" ht="12" customHeight="1" thickBot="1" x14ac:dyDescent="0.25">
      <c r="A180" s="71"/>
      <c r="B180" s="1054"/>
      <c r="C180" s="134"/>
      <c r="D180" s="585"/>
      <c r="E180" s="268" t="s">
        <v>5201</v>
      </c>
      <c r="F180" s="146">
        <v>0.371</v>
      </c>
      <c r="G180" s="584" t="s">
        <v>5201</v>
      </c>
      <c r="H180" s="51"/>
      <c r="I180" s="268" t="s">
        <v>5202</v>
      </c>
      <c r="J180" s="578">
        <f t="shared" si="14"/>
        <v>0</v>
      </c>
      <c r="K180" s="66"/>
      <c r="N180" s="523"/>
    </row>
    <row r="181" spans="1:14" ht="12" customHeight="1" thickTop="1" x14ac:dyDescent="0.2">
      <c r="A181" s="71"/>
      <c r="B181" s="1012" t="s">
        <v>5479</v>
      </c>
      <c r="C181" s="1013"/>
      <c r="D181" s="45"/>
      <c r="E181" s="586"/>
      <c r="F181" s="587"/>
      <c r="G181" s="586"/>
      <c r="H181" s="46"/>
      <c r="I181" s="588"/>
      <c r="J181" s="578">
        <f>SUM(J175:J180)</f>
        <v>0</v>
      </c>
      <c r="K181" s="66" t="s">
        <v>5215</v>
      </c>
      <c r="N181" s="523"/>
    </row>
    <row r="182" spans="1:14" ht="12" customHeight="1" x14ac:dyDescent="0.2">
      <c r="A182" s="71"/>
      <c r="B182" s="71"/>
      <c r="C182" s="71"/>
      <c r="D182" s="71"/>
      <c r="E182" s="71"/>
      <c r="F182" s="71"/>
      <c r="G182" s="71"/>
      <c r="H182" s="71"/>
      <c r="I182" s="71"/>
      <c r="J182" s="71"/>
      <c r="K182" s="71"/>
      <c r="N182" s="523"/>
    </row>
    <row r="183" spans="1:14" s="1" customFormat="1" ht="12" customHeight="1" x14ac:dyDescent="0.2">
      <c r="A183" s="78"/>
      <c r="B183" s="76" t="s">
        <v>5664</v>
      </c>
      <c r="C183" s="76"/>
      <c r="D183" s="89"/>
      <c r="E183" s="76"/>
      <c r="F183" s="95"/>
      <c r="G183" s="76"/>
      <c r="H183" s="76"/>
      <c r="I183" s="76"/>
      <c r="J183" s="105"/>
      <c r="K183" s="76"/>
      <c r="N183" s="523"/>
    </row>
    <row r="184" spans="1:14" s="1" customFormat="1" ht="12" customHeight="1" x14ac:dyDescent="0.2">
      <c r="A184" s="78"/>
      <c r="B184" s="1047" t="s">
        <v>5633</v>
      </c>
      <c r="C184" s="288" t="s">
        <v>5665</v>
      </c>
      <c r="D184" s="127" t="s">
        <v>5635</v>
      </c>
      <c r="E184" s="213"/>
      <c r="F184" s="132" t="s">
        <v>5196</v>
      </c>
      <c r="G184" s="213"/>
      <c r="H184" s="131" t="s">
        <v>5666</v>
      </c>
      <c r="I184" s="213"/>
      <c r="J184" s="133" t="s">
        <v>17</v>
      </c>
      <c r="K184" s="66"/>
      <c r="N184" s="523"/>
    </row>
    <row r="185" spans="1:14" s="1" customFormat="1" ht="12" customHeight="1" thickBot="1" x14ac:dyDescent="0.25">
      <c r="A185" s="78"/>
      <c r="B185" s="1054"/>
      <c r="C185" s="286" t="s">
        <v>5191</v>
      </c>
      <c r="D185" s="641"/>
      <c r="E185" s="143"/>
      <c r="F185" s="285"/>
      <c r="G185" s="143"/>
      <c r="H185" s="736" t="s">
        <v>5667</v>
      </c>
      <c r="I185" s="143"/>
      <c r="J185" s="108" t="s">
        <v>5197</v>
      </c>
      <c r="K185" s="66"/>
      <c r="N185" s="523"/>
    </row>
    <row r="186" spans="1:14" ht="12" customHeight="1" thickTop="1" x14ac:dyDescent="0.2">
      <c r="A186" s="71"/>
      <c r="B186" s="738" t="s">
        <v>5638</v>
      </c>
      <c r="C186" s="134"/>
      <c r="D186" s="27"/>
      <c r="E186" s="268" t="s">
        <v>5201</v>
      </c>
      <c r="F186" s="146">
        <v>0.41199999999999998</v>
      </c>
      <c r="G186" s="584" t="s">
        <v>5201</v>
      </c>
      <c r="H186" s="49"/>
      <c r="I186" s="268" t="s">
        <v>5202</v>
      </c>
      <c r="J186" s="578">
        <f t="shared" ref="J186:J191" si="15">ROUND(ROUND(D186*F186,)*H186,)</f>
        <v>0</v>
      </c>
      <c r="K186" s="66"/>
      <c r="N186" s="523"/>
    </row>
    <row r="187" spans="1:14" ht="12" customHeight="1" x14ac:dyDescent="0.2">
      <c r="A187" s="71"/>
      <c r="B187" s="1047" t="s">
        <v>5639</v>
      </c>
      <c r="C187" s="134"/>
      <c r="D187" s="28"/>
      <c r="E187" s="268" t="s">
        <v>5201</v>
      </c>
      <c r="F187" s="146">
        <v>0.41199999999999998</v>
      </c>
      <c r="G187" s="584" t="s">
        <v>5201</v>
      </c>
      <c r="H187" s="50"/>
      <c r="I187" s="268" t="s">
        <v>5202</v>
      </c>
      <c r="J187" s="578">
        <f t="shared" si="15"/>
        <v>0</v>
      </c>
      <c r="K187" s="66"/>
      <c r="N187" s="523"/>
    </row>
    <row r="188" spans="1:14" ht="12" customHeight="1" x14ac:dyDescent="0.2">
      <c r="A188" s="71"/>
      <c r="B188" s="1055"/>
      <c r="C188" s="134"/>
      <c r="D188" s="28"/>
      <c r="E188" s="268" t="s">
        <v>5201</v>
      </c>
      <c r="F188" s="146">
        <v>0.41199999999999998</v>
      </c>
      <c r="G188" s="584" t="s">
        <v>5201</v>
      </c>
      <c r="H188" s="50"/>
      <c r="I188" s="268" t="s">
        <v>5202</v>
      </c>
      <c r="J188" s="578">
        <f t="shared" si="15"/>
        <v>0</v>
      </c>
      <c r="K188" s="66"/>
      <c r="N188" s="523"/>
    </row>
    <row r="189" spans="1:14" ht="12" customHeight="1" x14ac:dyDescent="0.2">
      <c r="A189" s="71"/>
      <c r="B189" s="1055"/>
      <c r="C189" s="134"/>
      <c r="D189" s="28"/>
      <c r="E189" s="268" t="s">
        <v>5201</v>
      </c>
      <c r="F189" s="146">
        <v>0.41199999999999998</v>
      </c>
      <c r="G189" s="584" t="s">
        <v>5201</v>
      </c>
      <c r="H189" s="50"/>
      <c r="I189" s="268" t="s">
        <v>5202</v>
      </c>
      <c r="J189" s="578">
        <f t="shared" si="15"/>
        <v>0</v>
      </c>
      <c r="K189" s="66"/>
      <c r="N189" s="523"/>
    </row>
    <row r="190" spans="1:14" ht="12" customHeight="1" x14ac:dyDescent="0.2">
      <c r="A190" s="71"/>
      <c r="B190" s="1055"/>
      <c r="C190" s="134"/>
      <c r="D190" s="28"/>
      <c r="E190" s="268" t="s">
        <v>5201</v>
      </c>
      <c r="F190" s="146">
        <v>0.41199999999999998</v>
      </c>
      <c r="G190" s="584" t="s">
        <v>5201</v>
      </c>
      <c r="H190" s="50"/>
      <c r="I190" s="268" t="s">
        <v>5202</v>
      </c>
      <c r="J190" s="578">
        <f t="shared" si="15"/>
        <v>0</v>
      </c>
      <c r="K190" s="66"/>
      <c r="N190" s="523"/>
    </row>
    <row r="191" spans="1:14" ht="12" customHeight="1" thickBot="1" x14ac:dyDescent="0.25">
      <c r="A191" s="71"/>
      <c r="B191" s="1054"/>
      <c r="C191" s="134"/>
      <c r="D191" s="585"/>
      <c r="E191" s="268" t="s">
        <v>5201</v>
      </c>
      <c r="F191" s="146">
        <v>0.41199999999999998</v>
      </c>
      <c r="G191" s="584" t="s">
        <v>5201</v>
      </c>
      <c r="H191" s="51"/>
      <c r="I191" s="268" t="s">
        <v>5202</v>
      </c>
      <c r="J191" s="578">
        <f t="shared" si="15"/>
        <v>0</v>
      </c>
      <c r="K191" s="66"/>
      <c r="N191" s="523"/>
    </row>
    <row r="192" spans="1:14" ht="12" customHeight="1" thickTop="1" x14ac:dyDescent="0.2">
      <c r="A192" s="71"/>
      <c r="B192" s="1012" t="s">
        <v>5479</v>
      </c>
      <c r="C192" s="1013"/>
      <c r="D192" s="45"/>
      <c r="E192" s="586"/>
      <c r="F192" s="587"/>
      <c r="G192" s="586"/>
      <c r="H192" s="46"/>
      <c r="I192" s="588"/>
      <c r="J192" s="578">
        <f>SUM(J186:J191)</f>
        <v>0</v>
      </c>
      <c r="K192" s="66" t="s">
        <v>5217</v>
      </c>
      <c r="N192" s="523"/>
    </row>
    <row r="193" spans="1:14" ht="12" customHeight="1" x14ac:dyDescent="0.2">
      <c r="A193" s="71"/>
      <c r="B193" s="71"/>
      <c r="C193" s="71"/>
      <c r="D193" s="71"/>
      <c r="E193" s="71"/>
      <c r="F193" s="71"/>
      <c r="G193" s="71"/>
      <c r="H193" s="71"/>
      <c r="I193" s="71"/>
      <c r="J193" s="71"/>
      <c r="K193" s="71"/>
      <c r="N193" s="523"/>
    </row>
    <row r="194" spans="1:14" ht="12" customHeight="1" x14ac:dyDescent="0.2">
      <c r="A194" s="71"/>
      <c r="B194" s="76" t="s">
        <v>5668</v>
      </c>
      <c r="C194" s="76"/>
      <c r="D194" s="89"/>
      <c r="E194" s="76"/>
      <c r="F194" s="95"/>
      <c r="G194" s="76"/>
      <c r="H194" s="76"/>
      <c r="I194" s="76"/>
      <c r="J194" s="105"/>
      <c r="K194" s="76"/>
      <c r="N194" s="523"/>
    </row>
    <row r="195" spans="1:14" ht="12" customHeight="1" x14ac:dyDescent="0.2">
      <c r="A195" s="71"/>
      <c r="B195" s="1047" t="s">
        <v>5633</v>
      </c>
      <c r="C195" s="288" t="s">
        <v>5669</v>
      </c>
      <c r="D195" s="127" t="s">
        <v>5635</v>
      </c>
      <c r="E195" s="213"/>
      <c r="F195" s="132" t="s">
        <v>5196</v>
      </c>
      <c r="G195" s="213"/>
      <c r="H195" s="131" t="s">
        <v>5670</v>
      </c>
      <c r="I195" s="213"/>
      <c r="J195" s="133" t="s">
        <v>17</v>
      </c>
      <c r="K195" s="66"/>
      <c r="N195" s="523"/>
    </row>
    <row r="196" spans="1:14" ht="12" customHeight="1" thickBot="1" x14ac:dyDescent="0.25">
      <c r="A196" s="71"/>
      <c r="B196" s="1054"/>
      <c r="C196" s="286" t="s">
        <v>5191</v>
      </c>
      <c r="D196" s="641"/>
      <c r="E196" s="143"/>
      <c r="F196" s="285"/>
      <c r="G196" s="143"/>
      <c r="H196" s="736" t="s">
        <v>5671</v>
      </c>
      <c r="I196" s="143"/>
      <c r="J196" s="108" t="s">
        <v>5197</v>
      </c>
      <c r="K196" s="66"/>
      <c r="N196" s="523"/>
    </row>
    <row r="197" spans="1:14" ht="12" customHeight="1" thickTop="1" x14ac:dyDescent="0.2">
      <c r="A197" s="71"/>
      <c r="B197" s="738" t="s">
        <v>5638</v>
      </c>
      <c r="C197" s="134"/>
      <c r="D197" s="27"/>
      <c r="E197" s="268" t="s">
        <v>5201</v>
      </c>
      <c r="F197" s="146">
        <v>0.45300000000000001</v>
      </c>
      <c r="G197" s="584" t="s">
        <v>5201</v>
      </c>
      <c r="H197" s="49"/>
      <c r="I197" s="268" t="s">
        <v>5202</v>
      </c>
      <c r="J197" s="578">
        <f t="shared" ref="J197:J202" si="16">ROUND(ROUND(D197*F197,)*H197,)</f>
        <v>0</v>
      </c>
      <c r="K197" s="66"/>
      <c r="N197" s="523"/>
    </row>
    <row r="198" spans="1:14" ht="12" customHeight="1" x14ac:dyDescent="0.2">
      <c r="A198" s="71"/>
      <c r="B198" s="1047" t="s">
        <v>5639</v>
      </c>
      <c r="C198" s="134"/>
      <c r="D198" s="28"/>
      <c r="E198" s="268" t="s">
        <v>5201</v>
      </c>
      <c r="F198" s="146">
        <v>0.45300000000000001</v>
      </c>
      <c r="G198" s="584" t="s">
        <v>5201</v>
      </c>
      <c r="H198" s="50"/>
      <c r="I198" s="268" t="s">
        <v>5202</v>
      </c>
      <c r="J198" s="578">
        <f t="shared" si="16"/>
        <v>0</v>
      </c>
      <c r="K198" s="66"/>
      <c r="N198" s="523"/>
    </row>
    <row r="199" spans="1:14" ht="12" customHeight="1" x14ac:dyDescent="0.2">
      <c r="A199" s="71"/>
      <c r="B199" s="1055"/>
      <c r="C199" s="134"/>
      <c r="D199" s="28"/>
      <c r="E199" s="268" t="s">
        <v>5201</v>
      </c>
      <c r="F199" s="146">
        <v>0.45300000000000001</v>
      </c>
      <c r="G199" s="584" t="s">
        <v>5201</v>
      </c>
      <c r="H199" s="50"/>
      <c r="I199" s="268" t="s">
        <v>5202</v>
      </c>
      <c r="J199" s="578">
        <f t="shared" si="16"/>
        <v>0</v>
      </c>
      <c r="K199" s="66"/>
      <c r="N199" s="523"/>
    </row>
    <row r="200" spans="1:14" ht="12" customHeight="1" x14ac:dyDescent="0.2">
      <c r="A200" s="71"/>
      <c r="B200" s="1055"/>
      <c r="C200" s="134"/>
      <c r="D200" s="28"/>
      <c r="E200" s="268" t="s">
        <v>5201</v>
      </c>
      <c r="F200" s="146">
        <v>0.45300000000000001</v>
      </c>
      <c r="G200" s="584" t="s">
        <v>5201</v>
      </c>
      <c r="H200" s="50"/>
      <c r="I200" s="268" t="s">
        <v>5202</v>
      </c>
      <c r="J200" s="578">
        <f t="shared" si="16"/>
        <v>0</v>
      </c>
      <c r="K200" s="66"/>
      <c r="N200" s="523"/>
    </row>
    <row r="201" spans="1:14" ht="12" customHeight="1" x14ac:dyDescent="0.2">
      <c r="A201" s="71"/>
      <c r="B201" s="1055"/>
      <c r="C201" s="134"/>
      <c r="D201" s="28"/>
      <c r="E201" s="268" t="s">
        <v>5201</v>
      </c>
      <c r="F201" s="146">
        <v>0.45300000000000001</v>
      </c>
      <c r="G201" s="584" t="s">
        <v>5201</v>
      </c>
      <c r="H201" s="50"/>
      <c r="I201" s="268" t="s">
        <v>5202</v>
      </c>
      <c r="J201" s="578">
        <f t="shared" si="16"/>
        <v>0</v>
      </c>
      <c r="K201" s="66"/>
      <c r="N201" s="523"/>
    </row>
    <row r="202" spans="1:14" ht="12" customHeight="1" thickBot="1" x14ac:dyDescent="0.25">
      <c r="A202" s="71"/>
      <c r="B202" s="1054"/>
      <c r="C202" s="134"/>
      <c r="D202" s="585"/>
      <c r="E202" s="268" t="s">
        <v>5201</v>
      </c>
      <c r="F202" s="146">
        <v>0.45300000000000001</v>
      </c>
      <c r="G202" s="584" t="s">
        <v>5201</v>
      </c>
      <c r="H202" s="51"/>
      <c r="I202" s="268" t="s">
        <v>5202</v>
      </c>
      <c r="J202" s="578">
        <f t="shared" si="16"/>
        <v>0</v>
      </c>
      <c r="K202" s="66"/>
      <c r="N202" s="523"/>
    </row>
    <row r="203" spans="1:14" ht="12" customHeight="1" thickTop="1" x14ac:dyDescent="0.2">
      <c r="A203" s="71"/>
      <c r="B203" s="1012" t="s">
        <v>5479</v>
      </c>
      <c r="C203" s="1013"/>
      <c r="D203" s="45"/>
      <c r="E203" s="586"/>
      <c r="F203" s="587"/>
      <c r="G203" s="586"/>
      <c r="H203" s="46"/>
      <c r="I203" s="588"/>
      <c r="J203" s="578">
        <f>SUM(J197:J202)</f>
        <v>0</v>
      </c>
      <c r="K203" s="66" t="s">
        <v>5218</v>
      </c>
      <c r="N203" s="523"/>
    </row>
    <row r="204" spans="1:14" ht="12" customHeight="1" x14ac:dyDescent="0.2">
      <c r="A204" s="71"/>
      <c r="B204" s="71"/>
      <c r="C204" s="71"/>
      <c r="D204" s="71"/>
      <c r="E204" s="71"/>
      <c r="F204" s="71"/>
      <c r="G204" s="71"/>
      <c r="H204" s="71"/>
      <c r="I204" s="71"/>
      <c r="J204" s="71"/>
      <c r="K204" s="71"/>
      <c r="N204" s="523"/>
    </row>
    <row r="205" spans="1:14" ht="12" customHeight="1" x14ac:dyDescent="0.2">
      <c r="A205" s="71"/>
      <c r="B205" s="76" t="s">
        <v>5672</v>
      </c>
      <c r="C205" s="76"/>
      <c r="D205" s="89"/>
      <c r="E205" s="76"/>
      <c r="F205" s="95"/>
      <c r="G205" s="76"/>
      <c r="H205" s="76"/>
      <c r="I205" s="76"/>
      <c r="J205" s="105"/>
      <c r="K205" s="76"/>
      <c r="N205" s="523"/>
    </row>
    <row r="206" spans="1:14" ht="12" customHeight="1" x14ac:dyDescent="0.2">
      <c r="A206" s="71"/>
      <c r="B206" s="1047" t="s">
        <v>5633</v>
      </c>
      <c r="C206" s="288" t="s">
        <v>5673</v>
      </c>
      <c r="D206" s="127" t="s">
        <v>5635</v>
      </c>
      <c r="E206" s="213"/>
      <c r="F206" s="132" t="s">
        <v>5196</v>
      </c>
      <c r="G206" s="213"/>
      <c r="H206" s="131" t="s">
        <v>5674</v>
      </c>
      <c r="I206" s="213"/>
      <c r="J206" s="133" t="s">
        <v>17</v>
      </c>
      <c r="K206" s="66"/>
      <c r="N206" s="523"/>
    </row>
    <row r="207" spans="1:14" ht="12" customHeight="1" thickBot="1" x14ac:dyDescent="0.25">
      <c r="A207" s="71"/>
      <c r="B207" s="1054"/>
      <c r="C207" s="286" t="s">
        <v>5191</v>
      </c>
      <c r="D207" s="641"/>
      <c r="E207" s="143"/>
      <c r="F207" s="285"/>
      <c r="G207" s="143"/>
      <c r="H207" s="736" t="s">
        <v>5675</v>
      </c>
      <c r="I207" s="143"/>
      <c r="J207" s="108" t="s">
        <v>5197</v>
      </c>
      <c r="K207" s="66"/>
      <c r="N207" s="523"/>
    </row>
    <row r="208" spans="1:14" ht="12" customHeight="1" thickTop="1" x14ac:dyDescent="0.2">
      <c r="A208" s="71"/>
      <c r="B208" s="738" t="s">
        <v>5638</v>
      </c>
      <c r="C208" s="134"/>
      <c r="D208" s="27"/>
      <c r="E208" s="268" t="s">
        <v>5201</v>
      </c>
      <c r="F208" s="146">
        <v>0.49399999999999999</v>
      </c>
      <c r="G208" s="584" t="s">
        <v>5201</v>
      </c>
      <c r="H208" s="49"/>
      <c r="I208" s="268" t="s">
        <v>5202</v>
      </c>
      <c r="J208" s="578">
        <f t="shared" ref="J208:J213" si="17">ROUND(ROUND(D208*F208,)*H208,)</f>
        <v>0</v>
      </c>
      <c r="K208" s="66"/>
      <c r="N208" s="523"/>
    </row>
    <row r="209" spans="1:14" ht="12" customHeight="1" x14ac:dyDescent="0.2">
      <c r="A209" s="71"/>
      <c r="B209" s="1047" t="s">
        <v>5639</v>
      </c>
      <c r="C209" s="134"/>
      <c r="D209" s="28"/>
      <c r="E209" s="268" t="s">
        <v>5201</v>
      </c>
      <c r="F209" s="146">
        <v>0.49399999999999999</v>
      </c>
      <c r="G209" s="584" t="s">
        <v>5201</v>
      </c>
      <c r="H209" s="50"/>
      <c r="I209" s="268" t="s">
        <v>5202</v>
      </c>
      <c r="J209" s="578">
        <f t="shared" si="17"/>
        <v>0</v>
      </c>
      <c r="K209" s="66"/>
      <c r="N209" s="523"/>
    </row>
    <row r="210" spans="1:14" ht="12" customHeight="1" x14ac:dyDescent="0.2">
      <c r="A210" s="71"/>
      <c r="B210" s="1055"/>
      <c r="C210" s="134"/>
      <c r="D210" s="28"/>
      <c r="E210" s="268" t="s">
        <v>5201</v>
      </c>
      <c r="F210" s="146">
        <v>0.49399999999999999</v>
      </c>
      <c r="G210" s="584" t="s">
        <v>5201</v>
      </c>
      <c r="H210" s="50"/>
      <c r="I210" s="268" t="s">
        <v>5202</v>
      </c>
      <c r="J210" s="578">
        <f t="shared" si="17"/>
        <v>0</v>
      </c>
      <c r="K210" s="66"/>
      <c r="N210" s="523"/>
    </row>
    <row r="211" spans="1:14" ht="12" customHeight="1" x14ac:dyDescent="0.2">
      <c r="A211" s="71"/>
      <c r="B211" s="1055"/>
      <c r="C211" s="134"/>
      <c r="D211" s="28"/>
      <c r="E211" s="268" t="s">
        <v>5201</v>
      </c>
      <c r="F211" s="146">
        <v>0.49399999999999999</v>
      </c>
      <c r="G211" s="584" t="s">
        <v>5201</v>
      </c>
      <c r="H211" s="50"/>
      <c r="I211" s="268" t="s">
        <v>5202</v>
      </c>
      <c r="J211" s="578">
        <f t="shared" si="17"/>
        <v>0</v>
      </c>
      <c r="K211" s="66"/>
      <c r="N211" s="523"/>
    </row>
    <row r="212" spans="1:14" ht="12" customHeight="1" x14ac:dyDescent="0.2">
      <c r="A212" s="71"/>
      <c r="B212" s="1055"/>
      <c r="C212" s="134"/>
      <c r="D212" s="28"/>
      <c r="E212" s="268" t="s">
        <v>5201</v>
      </c>
      <c r="F212" s="146">
        <v>0.49399999999999999</v>
      </c>
      <c r="G212" s="584" t="s">
        <v>5201</v>
      </c>
      <c r="H212" s="50"/>
      <c r="I212" s="268" t="s">
        <v>5202</v>
      </c>
      <c r="J212" s="578">
        <f t="shared" si="17"/>
        <v>0</v>
      </c>
      <c r="K212" s="66"/>
      <c r="N212" s="523"/>
    </row>
    <row r="213" spans="1:14" ht="13.5" thickBot="1" x14ac:dyDescent="0.25">
      <c r="A213" s="71"/>
      <c r="B213" s="1054"/>
      <c r="C213" s="134"/>
      <c r="D213" s="585"/>
      <c r="E213" s="268" t="s">
        <v>5201</v>
      </c>
      <c r="F213" s="146">
        <v>0.49399999999999999</v>
      </c>
      <c r="G213" s="584" t="s">
        <v>5201</v>
      </c>
      <c r="H213" s="51"/>
      <c r="I213" s="268" t="s">
        <v>5202</v>
      </c>
      <c r="J213" s="578">
        <f t="shared" si="17"/>
        <v>0</v>
      </c>
      <c r="K213" s="66"/>
      <c r="N213" s="523"/>
    </row>
    <row r="214" spans="1:14" ht="13.5" thickTop="1" x14ac:dyDescent="0.2">
      <c r="A214" s="71"/>
      <c r="B214" s="1012" t="s">
        <v>5479</v>
      </c>
      <c r="C214" s="1013"/>
      <c r="D214" s="45"/>
      <c r="E214" s="586"/>
      <c r="F214" s="587"/>
      <c r="G214" s="586"/>
      <c r="H214" s="46"/>
      <c r="I214" s="588"/>
      <c r="J214" s="578">
        <f>SUM(J208:J213)</f>
        <v>0</v>
      </c>
      <c r="K214" s="66" t="s">
        <v>5220</v>
      </c>
      <c r="N214" s="523"/>
    </row>
    <row r="215" spans="1:14" x14ac:dyDescent="0.2">
      <c r="A215" s="71"/>
      <c r="B215" s="71"/>
      <c r="C215" s="71"/>
      <c r="D215" s="71"/>
      <c r="E215" s="71"/>
      <c r="F215" s="71"/>
      <c r="G215" s="71"/>
      <c r="H215" s="71"/>
      <c r="I215" s="71"/>
      <c r="J215" s="71"/>
      <c r="K215" s="71"/>
      <c r="N215" s="523"/>
    </row>
    <row r="216" spans="1:14" ht="14" x14ac:dyDescent="0.2">
      <c r="A216" s="71"/>
      <c r="B216" s="76" t="s">
        <v>5676</v>
      </c>
      <c r="C216" s="76"/>
      <c r="D216" s="89"/>
      <c r="E216" s="76"/>
      <c r="F216" s="95"/>
      <c r="G216" s="76"/>
      <c r="H216" s="76"/>
      <c r="I216" s="76"/>
      <c r="J216" s="105"/>
      <c r="K216" s="76"/>
      <c r="N216" s="523"/>
    </row>
    <row r="217" spans="1:14" x14ac:dyDescent="0.2">
      <c r="A217" s="71"/>
      <c r="B217" s="1047" t="s">
        <v>5633</v>
      </c>
      <c r="C217" s="288" t="s">
        <v>5677</v>
      </c>
      <c r="D217" s="127" t="s">
        <v>5635</v>
      </c>
      <c r="E217" s="213"/>
      <c r="F217" s="132" t="s">
        <v>5196</v>
      </c>
      <c r="G217" s="213"/>
      <c r="H217" s="131" t="s">
        <v>5678</v>
      </c>
      <c r="I217" s="213"/>
      <c r="J217" s="133" t="s">
        <v>17</v>
      </c>
      <c r="K217" s="66"/>
      <c r="N217" s="523"/>
    </row>
    <row r="218" spans="1:14" ht="13.5" thickBot="1" x14ac:dyDescent="0.25">
      <c r="A218" s="71"/>
      <c r="B218" s="1054"/>
      <c r="C218" s="286" t="s">
        <v>5191</v>
      </c>
      <c r="D218" s="641"/>
      <c r="E218" s="143"/>
      <c r="F218" s="285"/>
      <c r="G218" s="143"/>
      <c r="H218" s="143" t="s">
        <v>5679</v>
      </c>
      <c r="I218" s="143"/>
      <c r="J218" s="108" t="s">
        <v>5197</v>
      </c>
      <c r="K218" s="66"/>
      <c r="N218" s="523"/>
    </row>
    <row r="219" spans="1:14" ht="13.5" thickTop="1" x14ac:dyDescent="0.2">
      <c r="A219" s="71"/>
      <c r="B219" s="738" t="s">
        <v>5638</v>
      </c>
      <c r="C219" s="134"/>
      <c r="D219" s="27"/>
      <c r="E219" s="268" t="s">
        <v>5201</v>
      </c>
      <c r="F219" s="146">
        <v>0.53500000000000003</v>
      </c>
      <c r="G219" s="147" t="s">
        <v>5201</v>
      </c>
      <c r="H219" s="49"/>
      <c r="I219" s="147" t="s">
        <v>5202</v>
      </c>
      <c r="J219" s="578">
        <f t="shared" ref="J219:J224" si="18">ROUND(ROUND(D219*F219,)*H219,)</f>
        <v>0</v>
      </c>
      <c r="K219" s="66"/>
      <c r="N219" s="523"/>
    </row>
    <row r="220" spans="1:14" x14ac:dyDescent="0.2">
      <c r="A220" s="71"/>
      <c r="B220" s="1047" t="s">
        <v>5639</v>
      </c>
      <c r="C220" s="134"/>
      <c r="D220" s="28"/>
      <c r="E220" s="268" t="s">
        <v>5201</v>
      </c>
      <c r="F220" s="146">
        <v>0.53500000000000003</v>
      </c>
      <c r="G220" s="147" t="s">
        <v>5201</v>
      </c>
      <c r="H220" s="50"/>
      <c r="I220" s="147" t="s">
        <v>5202</v>
      </c>
      <c r="J220" s="578">
        <f t="shared" si="18"/>
        <v>0</v>
      </c>
      <c r="K220" s="66"/>
      <c r="N220" s="523"/>
    </row>
    <row r="221" spans="1:14" x14ac:dyDescent="0.2">
      <c r="A221" s="71"/>
      <c r="B221" s="1055"/>
      <c r="C221" s="134"/>
      <c r="D221" s="28"/>
      <c r="E221" s="268" t="s">
        <v>5201</v>
      </c>
      <c r="F221" s="146">
        <v>0.53500000000000003</v>
      </c>
      <c r="G221" s="147" t="s">
        <v>5201</v>
      </c>
      <c r="H221" s="50"/>
      <c r="I221" s="147" t="s">
        <v>5202</v>
      </c>
      <c r="J221" s="578">
        <f t="shared" si="18"/>
        <v>0</v>
      </c>
      <c r="K221" s="66"/>
      <c r="N221" s="523"/>
    </row>
    <row r="222" spans="1:14" x14ac:dyDescent="0.2">
      <c r="A222" s="71"/>
      <c r="B222" s="1055"/>
      <c r="C222" s="134"/>
      <c r="D222" s="28"/>
      <c r="E222" s="268" t="s">
        <v>5201</v>
      </c>
      <c r="F222" s="146">
        <v>0.53500000000000003</v>
      </c>
      <c r="G222" s="147" t="s">
        <v>5201</v>
      </c>
      <c r="H222" s="50"/>
      <c r="I222" s="147" t="s">
        <v>5202</v>
      </c>
      <c r="J222" s="578">
        <f t="shared" si="18"/>
        <v>0</v>
      </c>
      <c r="K222" s="66"/>
      <c r="N222" s="523"/>
    </row>
    <row r="223" spans="1:14" x14ac:dyDescent="0.2">
      <c r="A223" s="71"/>
      <c r="B223" s="1055"/>
      <c r="C223" s="134"/>
      <c r="D223" s="28"/>
      <c r="E223" s="268" t="s">
        <v>5201</v>
      </c>
      <c r="F223" s="146">
        <v>0.53500000000000003</v>
      </c>
      <c r="G223" s="147" t="s">
        <v>5201</v>
      </c>
      <c r="H223" s="50"/>
      <c r="I223" s="147" t="s">
        <v>5202</v>
      </c>
      <c r="J223" s="578">
        <f t="shared" si="18"/>
        <v>0</v>
      </c>
      <c r="K223" s="66"/>
      <c r="N223" s="523"/>
    </row>
    <row r="224" spans="1:14" ht="13.5" thickBot="1" x14ac:dyDescent="0.25">
      <c r="A224" s="71"/>
      <c r="B224" s="1054"/>
      <c r="C224" s="134"/>
      <c r="D224" s="585"/>
      <c r="E224" s="268" t="s">
        <v>5201</v>
      </c>
      <c r="F224" s="146">
        <v>0.53500000000000003</v>
      </c>
      <c r="G224" s="147" t="s">
        <v>5201</v>
      </c>
      <c r="H224" s="51"/>
      <c r="I224" s="147" t="s">
        <v>5202</v>
      </c>
      <c r="J224" s="578">
        <f t="shared" si="18"/>
        <v>0</v>
      </c>
      <c r="K224" s="66"/>
      <c r="N224" s="523"/>
    </row>
    <row r="225" spans="1:14" ht="13.5" thickTop="1" x14ac:dyDescent="0.2">
      <c r="A225" s="71"/>
      <c r="B225" s="1012" t="s">
        <v>5479</v>
      </c>
      <c r="C225" s="1013"/>
      <c r="D225" s="45"/>
      <c r="E225" s="586"/>
      <c r="F225" s="587"/>
      <c r="G225" s="586"/>
      <c r="H225" s="46"/>
      <c r="I225" s="588"/>
      <c r="J225" s="578">
        <f>SUM(J219:J224)</f>
        <v>0</v>
      </c>
      <c r="K225" s="66" t="s">
        <v>5221</v>
      </c>
      <c r="N225" s="523"/>
    </row>
    <row r="226" spans="1:14" x14ac:dyDescent="0.2">
      <c r="A226" s="71"/>
      <c r="B226" s="68"/>
      <c r="C226" s="68"/>
      <c r="D226" s="47"/>
      <c r="E226" s="130"/>
      <c r="F226" s="48"/>
      <c r="G226" s="130"/>
      <c r="H226" s="48"/>
      <c r="I226" s="130"/>
      <c r="J226" s="109"/>
      <c r="K226" s="66"/>
      <c r="N226" s="523"/>
    </row>
    <row r="227" spans="1:14" ht="14" x14ac:dyDescent="0.2">
      <c r="A227" s="71"/>
      <c r="B227" s="76" t="s">
        <v>5680</v>
      </c>
      <c r="C227" s="76"/>
      <c r="D227" s="89"/>
      <c r="E227" s="76"/>
      <c r="F227" s="95"/>
      <c r="G227" s="76"/>
      <c r="H227" s="76"/>
      <c r="I227" s="76"/>
      <c r="J227" s="105"/>
      <c r="K227" s="76"/>
      <c r="N227" s="523"/>
    </row>
    <row r="228" spans="1:14" x14ac:dyDescent="0.2">
      <c r="A228" s="71"/>
      <c r="B228" s="1047" t="s">
        <v>5633</v>
      </c>
      <c r="C228" s="288" t="s">
        <v>5681</v>
      </c>
      <c r="D228" s="127" t="s">
        <v>5635</v>
      </c>
      <c r="E228" s="213"/>
      <c r="F228" s="132" t="s">
        <v>5196</v>
      </c>
      <c r="G228" s="213"/>
      <c r="H228" s="131" t="s">
        <v>5682</v>
      </c>
      <c r="I228" s="213"/>
      <c r="J228" s="133" t="s">
        <v>17</v>
      </c>
      <c r="K228" s="66"/>
      <c r="N228" s="523"/>
    </row>
    <row r="229" spans="1:14" ht="13.5" thickBot="1" x14ac:dyDescent="0.25">
      <c r="A229" s="71"/>
      <c r="B229" s="1054"/>
      <c r="C229" s="286" t="s">
        <v>5191</v>
      </c>
      <c r="D229" s="641"/>
      <c r="E229" s="143"/>
      <c r="F229" s="285"/>
      <c r="G229" s="143"/>
      <c r="H229" s="143" t="s">
        <v>5683</v>
      </c>
      <c r="I229" s="143"/>
      <c r="J229" s="108" t="s">
        <v>5197</v>
      </c>
      <c r="K229" s="66"/>
      <c r="N229" s="523"/>
    </row>
    <row r="230" spans="1:14" ht="13.5" thickTop="1" x14ac:dyDescent="0.2">
      <c r="A230" s="71"/>
      <c r="B230" s="738" t="s">
        <v>5638</v>
      </c>
      <c r="C230" s="134"/>
      <c r="D230" s="27"/>
      <c r="E230" s="268" t="s">
        <v>5201</v>
      </c>
      <c r="F230" s="146">
        <v>0.57599999999999996</v>
      </c>
      <c r="G230" s="147" t="s">
        <v>5201</v>
      </c>
      <c r="H230" s="49"/>
      <c r="I230" s="147" t="s">
        <v>5202</v>
      </c>
      <c r="J230" s="578">
        <f t="shared" ref="J230:J235" si="19">ROUND(ROUND(D230*F230,)*H230,)</f>
        <v>0</v>
      </c>
      <c r="K230" s="66"/>
      <c r="N230" s="523"/>
    </row>
    <row r="231" spans="1:14" x14ac:dyDescent="0.2">
      <c r="A231" s="71"/>
      <c r="B231" s="1047" t="s">
        <v>5639</v>
      </c>
      <c r="C231" s="134"/>
      <c r="D231" s="28"/>
      <c r="E231" s="268" t="s">
        <v>5201</v>
      </c>
      <c r="F231" s="146">
        <v>0.57599999999999996</v>
      </c>
      <c r="G231" s="147" t="s">
        <v>5201</v>
      </c>
      <c r="H231" s="50"/>
      <c r="I231" s="147" t="s">
        <v>5202</v>
      </c>
      <c r="J231" s="578">
        <f t="shared" si="19"/>
        <v>0</v>
      </c>
      <c r="K231" s="66"/>
      <c r="N231" s="523"/>
    </row>
    <row r="232" spans="1:14" x14ac:dyDescent="0.2">
      <c r="A232" s="71"/>
      <c r="B232" s="1055"/>
      <c r="C232" s="134"/>
      <c r="D232" s="28"/>
      <c r="E232" s="268" t="s">
        <v>5201</v>
      </c>
      <c r="F232" s="146">
        <v>0.57599999999999996</v>
      </c>
      <c r="G232" s="147" t="s">
        <v>5201</v>
      </c>
      <c r="H232" s="50"/>
      <c r="I232" s="147" t="s">
        <v>5202</v>
      </c>
      <c r="J232" s="578">
        <f t="shared" si="19"/>
        <v>0</v>
      </c>
      <c r="K232" s="66"/>
      <c r="N232" s="523"/>
    </row>
    <row r="233" spans="1:14" x14ac:dyDescent="0.2">
      <c r="A233" s="71"/>
      <c r="B233" s="1055"/>
      <c r="C233" s="134"/>
      <c r="D233" s="28"/>
      <c r="E233" s="268" t="s">
        <v>5201</v>
      </c>
      <c r="F233" s="146">
        <v>0.57599999999999996</v>
      </c>
      <c r="G233" s="147" t="s">
        <v>5201</v>
      </c>
      <c r="H233" s="50"/>
      <c r="I233" s="147" t="s">
        <v>5202</v>
      </c>
      <c r="J233" s="578">
        <f t="shared" si="19"/>
        <v>0</v>
      </c>
      <c r="K233" s="66"/>
      <c r="N233" s="523"/>
    </row>
    <row r="234" spans="1:14" x14ac:dyDescent="0.2">
      <c r="A234" s="71"/>
      <c r="B234" s="1055"/>
      <c r="C234" s="134"/>
      <c r="D234" s="28"/>
      <c r="E234" s="268" t="s">
        <v>5201</v>
      </c>
      <c r="F234" s="146">
        <v>0.57599999999999996</v>
      </c>
      <c r="G234" s="147" t="s">
        <v>5201</v>
      </c>
      <c r="H234" s="50"/>
      <c r="I234" s="147" t="s">
        <v>5202</v>
      </c>
      <c r="J234" s="578">
        <f t="shared" si="19"/>
        <v>0</v>
      </c>
      <c r="K234" s="66"/>
      <c r="N234" s="523"/>
    </row>
    <row r="235" spans="1:14" ht="13.5" thickBot="1" x14ac:dyDescent="0.25">
      <c r="A235" s="71"/>
      <c r="B235" s="1054"/>
      <c r="C235" s="134"/>
      <c r="D235" s="585"/>
      <c r="E235" s="268" t="s">
        <v>5201</v>
      </c>
      <c r="F235" s="146">
        <v>0.57599999999999996</v>
      </c>
      <c r="G235" s="147" t="s">
        <v>5201</v>
      </c>
      <c r="H235" s="51"/>
      <c r="I235" s="147" t="s">
        <v>5202</v>
      </c>
      <c r="J235" s="578">
        <f t="shared" si="19"/>
        <v>0</v>
      </c>
      <c r="K235" s="66"/>
      <c r="N235" s="523"/>
    </row>
    <row r="236" spans="1:14" ht="13.5" thickTop="1" x14ac:dyDescent="0.2">
      <c r="A236" s="71"/>
      <c r="B236" s="1012" t="s">
        <v>5479</v>
      </c>
      <c r="C236" s="1013"/>
      <c r="D236" s="45"/>
      <c r="E236" s="586"/>
      <c r="F236" s="587"/>
      <c r="G236" s="586"/>
      <c r="H236" s="46"/>
      <c r="I236" s="588"/>
      <c r="J236" s="578">
        <f>SUM(J230:J235)</f>
        <v>0</v>
      </c>
      <c r="K236" s="66" t="s">
        <v>5223</v>
      </c>
      <c r="N236" s="523"/>
    </row>
    <row r="237" spans="1:14" x14ac:dyDescent="0.2">
      <c r="A237" s="71"/>
      <c r="B237" s="68"/>
      <c r="C237" s="68"/>
      <c r="D237" s="47"/>
      <c r="E237" s="130"/>
      <c r="F237" s="48"/>
      <c r="G237" s="130"/>
      <c r="H237" s="48"/>
      <c r="I237" s="130"/>
      <c r="J237" s="109"/>
      <c r="K237" s="66"/>
      <c r="N237" s="523"/>
    </row>
    <row r="238" spans="1:14" ht="14" x14ac:dyDescent="0.2">
      <c r="A238" s="71"/>
      <c r="B238" s="76" t="s">
        <v>5684</v>
      </c>
      <c r="C238" s="76"/>
      <c r="D238" s="89"/>
      <c r="E238" s="76"/>
      <c r="F238" s="95"/>
      <c r="G238" s="76"/>
      <c r="H238" s="76"/>
      <c r="I238" s="76"/>
      <c r="J238" s="105"/>
      <c r="K238" s="76"/>
      <c r="N238" s="523"/>
    </row>
    <row r="239" spans="1:14" x14ac:dyDescent="0.2">
      <c r="A239" s="71"/>
      <c r="B239" s="1047" t="s">
        <v>5633</v>
      </c>
      <c r="C239" s="749" t="s">
        <v>5685</v>
      </c>
      <c r="D239" s="127" t="s">
        <v>5635</v>
      </c>
      <c r="E239" s="213"/>
      <c r="F239" s="132" t="s">
        <v>5196</v>
      </c>
      <c r="G239" s="213"/>
      <c r="H239" s="131" t="s">
        <v>5686</v>
      </c>
      <c r="I239" s="213"/>
      <c r="J239" s="133" t="s">
        <v>17</v>
      </c>
      <c r="K239" s="66"/>
      <c r="N239" s="523"/>
    </row>
    <row r="240" spans="1:14" ht="13.5" thickBot="1" x14ac:dyDescent="0.25">
      <c r="A240" s="71"/>
      <c r="B240" s="1054"/>
      <c r="C240" s="286" t="s">
        <v>5191</v>
      </c>
      <c r="D240" s="641"/>
      <c r="E240" s="143"/>
      <c r="F240" s="285"/>
      <c r="G240" s="143"/>
      <c r="H240" s="143" t="s">
        <v>5687</v>
      </c>
      <c r="I240" s="143"/>
      <c r="J240" s="108" t="s">
        <v>5197</v>
      </c>
      <c r="K240" s="66"/>
      <c r="N240" s="523"/>
    </row>
    <row r="241" spans="1:14" ht="13.5" thickTop="1" x14ac:dyDescent="0.2">
      <c r="A241" s="71"/>
      <c r="B241" s="738" t="s">
        <v>5638</v>
      </c>
      <c r="C241" s="134"/>
      <c r="D241" s="27"/>
      <c r="E241" s="268" t="s">
        <v>5201</v>
      </c>
      <c r="F241" s="146">
        <v>0.61799999999999999</v>
      </c>
      <c r="G241" s="147" t="s">
        <v>5201</v>
      </c>
      <c r="H241" s="49"/>
      <c r="I241" s="147" t="s">
        <v>5202</v>
      </c>
      <c r="J241" s="578">
        <f t="shared" ref="J241:J246" si="20">ROUND(ROUND(D241*F241,)*H241,)</f>
        <v>0</v>
      </c>
      <c r="K241" s="66"/>
      <c r="N241" s="523"/>
    </row>
    <row r="242" spans="1:14" x14ac:dyDescent="0.2">
      <c r="A242" s="71"/>
      <c r="B242" s="1047" t="s">
        <v>5639</v>
      </c>
      <c r="C242" s="134"/>
      <c r="D242" s="28"/>
      <c r="E242" s="268" t="s">
        <v>5201</v>
      </c>
      <c r="F242" s="146">
        <v>0.61799999999999999</v>
      </c>
      <c r="G242" s="147" t="s">
        <v>5201</v>
      </c>
      <c r="H242" s="50"/>
      <c r="I242" s="147" t="s">
        <v>5202</v>
      </c>
      <c r="J242" s="578">
        <f t="shared" si="20"/>
        <v>0</v>
      </c>
      <c r="K242" s="66"/>
      <c r="N242" s="523"/>
    </row>
    <row r="243" spans="1:14" x14ac:dyDescent="0.2">
      <c r="A243" s="71"/>
      <c r="B243" s="1055"/>
      <c r="C243" s="134"/>
      <c r="D243" s="28"/>
      <c r="E243" s="268" t="s">
        <v>5201</v>
      </c>
      <c r="F243" s="146">
        <v>0.61799999999999999</v>
      </c>
      <c r="G243" s="147" t="s">
        <v>5201</v>
      </c>
      <c r="H243" s="50"/>
      <c r="I243" s="147" t="s">
        <v>5202</v>
      </c>
      <c r="J243" s="578">
        <f t="shared" si="20"/>
        <v>0</v>
      </c>
      <c r="K243" s="66"/>
      <c r="N243" s="523"/>
    </row>
    <row r="244" spans="1:14" x14ac:dyDescent="0.2">
      <c r="A244" s="71"/>
      <c r="B244" s="1055"/>
      <c r="C244" s="134"/>
      <c r="D244" s="28"/>
      <c r="E244" s="268" t="s">
        <v>5201</v>
      </c>
      <c r="F244" s="146">
        <v>0.61799999999999999</v>
      </c>
      <c r="G244" s="147" t="s">
        <v>5201</v>
      </c>
      <c r="H244" s="50"/>
      <c r="I244" s="147" t="s">
        <v>5202</v>
      </c>
      <c r="J244" s="578">
        <f t="shared" si="20"/>
        <v>0</v>
      </c>
      <c r="K244" s="66"/>
      <c r="N244" s="523"/>
    </row>
    <row r="245" spans="1:14" x14ac:dyDescent="0.2">
      <c r="A245" s="71"/>
      <c r="B245" s="1055"/>
      <c r="C245" s="134"/>
      <c r="D245" s="28"/>
      <c r="E245" s="268" t="s">
        <v>5201</v>
      </c>
      <c r="F245" s="146">
        <v>0.61799999999999999</v>
      </c>
      <c r="G245" s="147" t="s">
        <v>5201</v>
      </c>
      <c r="H245" s="50"/>
      <c r="I245" s="147" t="s">
        <v>5202</v>
      </c>
      <c r="J245" s="578">
        <f t="shared" si="20"/>
        <v>0</v>
      </c>
      <c r="K245" s="66"/>
      <c r="N245" s="523"/>
    </row>
    <row r="246" spans="1:14" ht="13.5" thickBot="1" x14ac:dyDescent="0.25">
      <c r="A246" s="71"/>
      <c r="B246" s="1054"/>
      <c r="C246" s="134"/>
      <c r="D246" s="585"/>
      <c r="E246" s="268" t="s">
        <v>5201</v>
      </c>
      <c r="F246" s="146">
        <v>0.61799999999999999</v>
      </c>
      <c r="G246" s="147" t="s">
        <v>5201</v>
      </c>
      <c r="H246" s="51"/>
      <c r="I246" s="147" t="s">
        <v>5202</v>
      </c>
      <c r="J246" s="578">
        <f t="shared" si="20"/>
        <v>0</v>
      </c>
      <c r="K246" s="66"/>
      <c r="N246" s="523"/>
    </row>
    <row r="247" spans="1:14" ht="13.5" thickTop="1" x14ac:dyDescent="0.2">
      <c r="A247" s="71"/>
      <c r="B247" s="1012" t="s">
        <v>5479</v>
      </c>
      <c r="C247" s="1013"/>
      <c r="D247" s="45"/>
      <c r="E247" s="586"/>
      <c r="F247" s="587"/>
      <c r="G247" s="586"/>
      <c r="H247" s="46"/>
      <c r="I247" s="588"/>
      <c r="J247" s="543">
        <f>SUM(J241:J246)</f>
        <v>0</v>
      </c>
      <c r="K247" s="66" t="s">
        <v>5224</v>
      </c>
      <c r="N247" s="523"/>
    </row>
    <row r="248" spans="1:14" x14ac:dyDescent="0.2">
      <c r="A248" s="71"/>
      <c r="B248" s="68"/>
      <c r="C248" s="68"/>
      <c r="D248" s="47"/>
      <c r="E248" s="130"/>
      <c r="F248" s="48"/>
      <c r="G248" s="130"/>
      <c r="H248" s="48"/>
      <c r="I248" s="130"/>
      <c r="J248" s="109"/>
      <c r="K248" s="66"/>
      <c r="N248" s="523"/>
    </row>
    <row r="249" spans="1:14" ht="14" x14ac:dyDescent="0.2">
      <c r="A249" s="71"/>
      <c r="B249" s="76" t="s">
        <v>5688</v>
      </c>
      <c r="C249" s="76"/>
      <c r="D249" s="89"/>
      <c r="E249" s="76"/>
      <c r="F249" s="95"/>
      <c r="G249" s="76"/>
      <c r="H249" s="76"/>
      <c r="I249" s="76"/>
      <c r="J249" s="105"/>
      <c r="K249" s="76"/>
      <c r="N249" s="523"/>
    </row>
    <row r="250" spans="1:14" x14ac:dyDescent="0.2">
      <c r="A250" s="71"/>
      <c r="B250" s="1047" t="s">
        <v>5633</v>
      </c>
      <c r="C250" s="749" t="s">
        <v>5689</v>
      </c>
      <c r="D250" s="127" t="s">
        <v>5635</v>
      </c>
      <c r="E250" s="213"/>
      <c r="F250" s="132" t="s">
        <v>5196</v>
      </c>
      <c r="G250" s="213"/>
      <c r="H250" s="131" t="s">
        <v>5690</v>
      </c>
      <c r="I250" s="213"/>
      <c r="J250" s="133" t="s">
        <v>17</v>
      </c>
      <c r="K250" s="66"/>
      <c r="N250" s="523"/>
    </row>
    <row r="251" spans="1:14" ht="13.5" thickBot="1" x14ac:dyDescent="0.25">
      <c r="A251" s="71"/>
      <c r="B251" s="1054"/>
      <c r="C251" s="286" t="s">
        <v>5191</v>
      </c>
      <c r="D251" s="641"/>
      <c r="E251" s="143"/>
      <c r="F251" s="285"/>
      <c r="G251" s="143"/>
      <c r="H251" s="143" t="s">
        <v>5691</v>
      </c>
      <c r="I251" s="143"/>
      <c r="J251" s="108" t="s">
        <v>5197</v>
      </c>
      <c r="K251" s="66"/>
      <c r="N251" s="523"/>
    </row>
    <row r="252" spans="1:14" ht="13.5" thickTop="1" x14ac:dyDescent="0.2">
      <c r="A252" s="71"/>
      <c r="B252" s="738" t="s">
        <v>5638</v>
      </c>
      <c r="C252" s="134"/>
      <c r="D252" s="27"/>
      <c r="E252" s="268" t="s">
        <v>5201</v>
      </c>
      <c r="F252" s="146">
        <v>0.65900000000000003</v>
      </c>
      <c r="G252" s="147" t="s">
        <v>5201</v>
      </c>
      <c r="H252" s="49"/>
      <c r="I252" s="147" t="s">
        <v>5202</v>
      </c>
      <c r="J252" s="578">
        <f t="shared" ref="J252:J257" si="21">ROUND(ROUND(D252*F252,)*H252,)</f>
        <v>0</v>
      </c>
      <c r="K252" s="66"/>
      <c r="N252" s="523"/>
    </row>
    <row r="253" spans="1:14" x14ac:dyDescent="0.2">
      <c r="A253" s="71"/>
      <c r="B253" s="1047" t="s">
        <v>5639</v>
      </c>
      <c r="C253" s="134"/>
      <c r="D253" s="28"/>
      <c r="E253" s="268" t="s">
        <v>5201</v>
      </c>
      <c r="F253" s="146">
        <v>0.65900000000000003</v>
      </c>
      <c r="G253" s="147" t="s">
        <v>5201</v>
      </c>
      <c r="H253" s="50"/>
      <c r="I253" s="147" t="s">
        <v>5202</v>
      </c>
      <c r="J253" s="578">
        <f t="shared" si="21"/>
        <v>0</v>
      </c>
      <c r="K253" s="66"/>
      <c r="N253" s="523"/>
    </row>
    <row r="254" spans="1:14" x14ac:dyDescent="0.2">
      <c r="A254" s="71"/>
      <c r="B254" s="1055"/>
      <c r="C254" s="134"/>
      <c r="D254" s="28"/>
      <c r="E254" s="268" t="s">
        <v>5201</v>
      </c>
      <c r="F254" s="146">
        <v>0.65900000000000003</v>
      </c>
      <c r="G254" s="147" t="s">
        <v>5201</v>
      </c>
      <c r="H254" s="50"/>
      <c r="I254" s="147" t="s">
        <v>5202</v>
      </c>
      <c r="J254" s="578">
        <f t="shared" si="21"/>
        <v>0</v>
      </c>
      <c r="K254" s="66"/>
      <c r="N254" s="523"/>
    </row>
    <row r="255" spans="1:14" x14ac:dyDescent="0.2">
      <c r="A255" s="71"/>
      <c r="B255" s="1055"/>
      <c r="C255" s="134"/>
      <c r="D255" s="28"/>
      <c r="E255" s="268" t="s">
        <v>5201</v>
      </c>
      <c r="F255" s="146">
        <v>0.65900000000000003</v>
      </c>
      <c r="G255" s="147" t="s">
        <v>5201</v>
      </c>
      <c r="H255" s="50"/>
      <c r="I255" s="147" t="s">
        <v>5202</v>
      </c>
      <c r="J255" s="578">
        <f t="shared" si="21"/>
        <v>0</v>
      </c>
      <c r="K255" s="66"/>
      <c r="N255" s="523"/>
    </row>
    <row r="256" spans="1:14" x14ac:dyDescent="0.2">
      <c r="A256" s="71"/>
      <c r="B256" s="1055"/>
      <c r="C256" s="134"/>
      <c r="D256" s="28"/>
      <c r="E256" s="268" t="s">
        <v>5201</v>
      </c>
      <c r="F256" s="146">
        <v>0.65900000000000003</v>
      </c>
      <c r="G256" s="147" t="s">
        <v>5201</v>
      </c>
      <c r="H256" s="50"/>
      <c r="I256" s="147" t="s">
        <v>5202</v>
      </c>
      <c r="J256" s="578">
        <f t="shared" si="21"/>
        <v>0</v>
      </c>
      <c r="K256" s="66"/>
      <c r="N256" s="523"/>
    </row>
    <row r="257" spans="1:14" ht="13.5" thickBot="1" x14ac:dyDescent="0.25">
      <c r="A257" s="71"/>
      <c r="B257" s="1054"/>
      <c r="C257" s="134"/>
      <c r="D257" s="585"/>
      <c r="E257" s="268" t="s">
        <v>5201</v>
      </c>
      <c r="F257" s="146">
        <v>0.65900000000000003</v>
      </c>
      <c r="G257" s="147" t="s">
        <v>5201</v>
      </c>
      <c r="H257" s="51"/>
      <c r="I257" s="147" t="s">
        <v>5202</v>
      </c>
      <c r="J257" s="578">
        <f t="shared" si="21"/>
        <v>0</v>
      </c>
      <c r="K257" s="66"/>
      <c r="N257" s="523"/>
    </row>
    <row r="258" spans="1:14" ht="13.5" thickTop="1" x14ac:dyDescent="0.2">
      <c r="A258" s="71"/>
      <c r="B258" s="1012" t="s">
        <v>5479</v>
      </c>
      <c r="C258" s="1013"/>
      <c r="D258" s="45"/>
      <c r="E258" s="586"/>
      <c r="F258" s="587"/>
      <c r="G258" s="586"/>
      <c r="H258" s="46"/>
      <c r="I258" s="588"/>
      <c r="J258" s="543">
        <f>SUM(J252:J257)</f>
        <v>0</v>
      </c>
      <c r="K258" s="66" t="s">
        <v>5226</v>
      </c>
      <c r="N258" s="523"/>
    </row>
    <row r="259" spans="1:14" x14ac:dyDescent="0.2">
      <c r="A259" s="71"/>
      <c r="B259" s="68"/>
      <c r="C259" s="68"/>
      <c r="D259" s="29"/>
      <c r="E259" s="68"/>
      <c r="F259" s="52"/>
      <c r="G259" s="68"/>
      <c r="H259" s="52"/>
      <c r="I259" s="68"/>
      <c r="J259" s="109"/>
      <c r="K259" s="66"/>
      <c r="N259" s="523"/>
    </row>
    <row r="260" spans="1:14" ht="14" x14ac:dyDescent="0.2">
      <c r="A260" s="71"/>
      <c r="B260" s="76" t="s">
        <v>5692</v>
      </c>
      <c r="C260" s="76"/>
      <c r="D260" s="89"/>
      <c r="E260" s="76"/>
      <c r="F260" s="95"/>
      <c r="G260" s="76"/>
      <c r="H260" s="76"/>
      <c r="I260" s="76"/>
      <c r="J260" s="105"/>
      <c r="K260" s="76"/>
      <c r="N260" s="523"/>
    </row>
    <row r="261" spans="1:14" x14ac:dyDescent="0.2">
      <c r="A261" s="71"/>
      <c r="B261" s="1047" t="s">
        <v>5633</v>
      </c>
      <c r="C261" s="749" t="s">
        <v>5693</v>
      </c>
      <c r="D261" s="127" t="s">
        <v>5635</v>
      </c>
      <c r="E261" s="213"/>
      <c r="F261" s="132" t="s">
        <v>5196</v>
      </c>
      <c r="G261" s="213"/>
      <c r="H261" s="131" t="s">
        <v>5694</v>
      </c>
      <c r="I261" s="213"/>
      <c r="J261" s="133" t="s">
        <v>17</v>
      </c>
      <c r="K261" s="66"/>
      <c r="N261" s="523"/>
    </row>
    <row r="262" spans="1:14" ht="13.5" thickBot="1" x14ac:dyDescent="0.25">
      <c r="A262" s="71"/>
      <c r="B262" s="1054"/>
      <c r="C262" s="286" t="s">
        <v>5191</v>
      </c>
      <c r="D262" s="641"/>
      <c r="E262" s="143"/>
      <c r="F262" s="285"/>
      <c r="G262" s="143"/>
      <c r="H262" s="143" t="s">
        <v>5695</v>
      </c>
      <c r="I262" s="143"/>
      <c r="J262" s="108" t="s">
        <v>5197</v>
      </c>
      <c r="K262" s="66"/>
      <c r="N262" s="523"/>
    </row>
    <row r="263" spans="1:14" ht="13.5" thickTop="1" x14ac:dyDescent="0.2">
      <c r="A263" s="71"/>
      <c r="B263" s="738" t="s">
        <v>5638</v>
      </c>
      <c r="C263" s="134"/>
      <c r="D263" s="27"/>
      <c r="E263" s="268" t="s">
        <v>5201</v>
      </c>
      <c r="F263" s="146">
        <v>0.7</v>
      </c>
      <c r="G263" s="147" t="s">
        <v>5201</v>
      </c>
      <c r="H263" s="49"/>
      <c r="I263" s="147" t="s">
        <v>5202</v>
      </c>
      <c r="J263" s="578">
        <f t="shared" ref="J263:J268" si="22">ROUND(ROUND(D263*F263,)*H263,)</f>
        <v>0</v>
      </c>
      <c r="K263" s="66"/>
      <c r="N263" s="523"/>
    </row>
    <row r="264" spans="1:14" x14ac:dyDescent="0.2">
      <c r="A264" s="71"/>
      <c r="B264" s="1047" t="s">
        <v>5639</v>
      </c>
      <c r="C264" s="134"/>
      <c r="D264" s="28"/>
      <c r="E264" s="268" t="s">
        <v>5201</v>
      </c>
      <c r="F264" s="146">
        <v>0.7</v>
      </c>
      <c r="G264" s="147" t="s">
        <v>5201</v>
      </c>
      <c r="H264" s="50"/>
      <c r="I264" s="147" t="s">
        <v>5202</v>
      </c>
      <c r="J264" s="578">
        <f t="shared" si="22"/>
        <v>0</v>
      </c>
      <c r="K264" s="66"/>
      <c r="N264" s="523"/>
    </row>
    <row r="265" spans="1:14" x14ac:dyDescent="0.2">
      <c r="A265" s="71"/>
      <c r="B265" s="1055"/>
      <c r="C265" s="134"/>
      <c r="D265" s="28"/>
      <c r="E265" s="268" t="s">
        <v>5201</v>
      </c>
      <c r="F265" s="146">
        <v>0.7</v>
      </c>
      <c r="G265" s="147" t="s">
        <v>5201</v>
      </c>
      <c r="H265" s="50"/>
      <c r="I265" s="147" t="s">
        <v>5202</v>
      </c>
      <c r="J265" s="578">
        <f t="shared" si="22"/>
        <v>0</v>
      </c>
      <c r="K265" s="66"/>
      <c r="N265" s="523"/>
    </row>
    <row r="266" spans="1:14" x14ac:dyDescent="0.2">
      <c r="A266" s="71"/>
      <c r="B266" s="1055"/>
      <c r="C266" s="134"/>
      <c r="D266" s="28"/>
      <c r="E266" s="268" t="s">
        <v>5201</v>
      </c>
      <c r="F266" s="146">
        <v>0.7</v>
      </c>
      <c r="G266" s="147" t="s">
        <v>5201</v>
      </c>
      <c r="H266" s="50"/>
      <c r="I266" s="147" t="s">
        <v>5202</v>
      </c>
      <c r="J266" s="578">
        <f t="shared" si="22"/>
        <v>0</v>
      </c>
      <c r="K266" s="66"/>
      <c r="N266" s="523"/>
    </row>
    <row r="267" spans="1:14" x14ac:dyDescent="0.2">
      <c r="A267" s="71"/>
      <c r="B267" s="1055"/>
      <c r="C267" s="134"/>
      <c r="D267" s="28"/>
      <c r="E267" s="268" t="s">
        <v>5201</v>
      </c>
      <c r="F267" s="146">
        <v>0.7</v>
      </c>
      <c r="G267" s="147" t="s">
        <v>5201</v>
      </c>
      <c r="H267" s="50"/>
      <c r="I267" s="147" t="s">
        <v>5202</v>
      </c>
      <c r="J267" s="578">
        <f t="shared" si="22"/>
        <v>0</v>
      </c>
      <c r="K267" s="66"/>
      <c r="N267" s="523"/>
    </row>
    <row r="268" spans="1:14" ht="13.5" thickBot="1" x14ac:dyDescent="0.25">
      <c r="A268" s="71"/>
      <c r="B268" s="1054"/>
      <c r="C268" s="134"/>
      <c r="D268" s="585"/>
      <c r="E268" s="268" t="s">
        <v>5201</v>
      </c>
      <c r="F268" s="146">
        <v>0.7</v>
      </c>
      <c r="G268" s="147" t="s">
        <v>5201</v>
      </c>
      <c r="H268" s="51"/>
      <c r="I268" s="147" t="s">
        <v>5202</v>
      </c>
      <c r="J268" s="578">
        <f t="shared" si="22"/>
        <v>0</v>
      </c>
      <c r="K268" s="66"/>
      <c r="N268" s="523"/>
    </row>
    <row r="269" spans="1:14" ht="13.5" thickTop="1" x14ac:dyDescent="0.2">
      <c r="A269" s="71"/>
      <c r="B269" s="1012" t="s">
        <v>5479</v>
      </c>
      <c r="C269" s="1013"/>
      <c r="D269" s="45"/>
      <c r="E269" s="586"/>
      <c r="F269" s="587"/>
      <c r="G269" s="586"/>
      <c r="H269" s="46"/>
      <c r="I269" s="586"/>
      <c r="J269" s="543">
        <f>SUM(J263:J268)</f>
        <v>0</v>
      </c>
      <c r="K269" s="66" t="s">
        <v>5227</v>
      </c>
      <c r="N269" s="523"/>
    </row>
    <row r="270" spans="1:14" x14ac:dyDescent="0.2">
      <c r="A270" s="71"/>
      <c r="B270" s="68"/>
      <c r="C270" s="68"/>
      <c r="D270" s="29"/>
      <c r="E270" s="68"/>
      <c r="F270" s="52"/>
      <c r="G270" s="68"/>
      <c r="H270" s="52"/>
      <c r="I270" s="68"/>
      <c r="J270" s="280"/>
      <c r="K270" s="66"/>
      <c r="N270" s="523"/>
    </row>
    <row r="271" spans="1:14" ht="14" x14ac:dyDescent="0.2">
      <c r="A271" s="71"/>
      <c r="B271" s="76" t="s">
        <v>5696</v>
      </c>
      <c r="C271" s="76"/>
      <c r="D271" s="89"/>
      <c r="E271" s="76"/>
      <c r="F271" s="95"/>
      <c r="G271" s="76"/>
      <c r="H271" s="76"/>
      <c r="I271" s="76"/>
      <c r="J271" s="105"/>
      <c r="K271" s="76"/>
      <c r="N271" s="523"/>
    </row>
    <row r="272" spans="1:14" x14ac:dyDescent="0.2">
      <c r="A272" s="71"/>
      <c r="B272" s="1047" t="s">
        <v>5633</v>
      </c>
      <c r="C272" s="749" t="s">
        <v>5697</v>
      </c>
      <c r="D272" s="127" t="s">
        <v>5635</v>
      </c>
      <c r="E272" s="213"/>
      <c r="F272" s="132" t="s">
        <v>5196</v>
      </c>
      <c r="G272" s="213"/>
      <c r="H272" s="131" t="s">
        <v>5698</v>
      </c>
      <c r="I272" s="213"/>
      <c r="J272" s="133" t="s">
        <v>17</v>
      </c>
      <c r="K272" s="66"/>
      <c r="N272" s="523"/>
    </row>
    <row r="273" spans="1:14" ht="13.5" thickBot="1" x14ac:dyDescent="0.25">
      <c r="A273" s="71"/>
      <c r="B273" s="1054"/>
      <c r="C273" s="286" t="s">
        <v>5191</v>
      </c>
      <c r="D273" s="641"/>
      <c r="E273" s="143"/>
      <c r="F273" s="285"/>
      <c r="G273" s="143"/>
      <c r="H273" s="143" t="s">
        <v>5699</v>
      </c>
      <c r="I273" s="143"/>
      <c r="J273" s="108" t="s">
        <v>5197</v>
      </c>
      <c r="K273" s="66"/>
      <c r="N273" s="523"/>
    </row>
    <row r="274" spans="1:14" ht="13.5" thickTop="1" x14ac:dyDescent="0.2">
      <c r="A274" s="71"/>
      <c r="B274" s="738" t="s">
        <v>5638</v>
      </c>
      <c r="C274" s="134"/>
      <c r="D274" s="27"/>
      <c r="E274" s="268" t="s">
        <v>5201</v>
      </c>
      <c r="F274" s="146">
        <v>0.7</v>
      </c>
      <c r="G274" s="147" t="s">
        <v>5201</v>
      </c>
      <c r="H274" s="49"/>
      <c r="I274" s="147" t="s">
        <v>5202</v>
      </c>
      <c r="J274" s="578">
        <f t="shared" ref="J274:J279" si="23">ROUND(ROUND(D274*F274,)*H274,)</f>
        <v>0</v>
      </c>
      <c r="K274" s="66"/>
      <c r="N274" s="523"/>
    </row>
    <row r="275" spans="1:14" x14ac:dyDescent="0.2">
      <c r="A275" s="71"/>
      <c r="B275" s="1047" t="s">
        <v>5639</v>
      </c>
      <c r="C275" s="134"/>
      <c r="D275" s="28"/>
      <c r="E275" s="268" t="s">
        <v>5201</v>
      </c>
      <c r="F275" s="146">
        <v>0.7</v>
      </c>
      <c r="G275" s="147" t="s">
        <v>5201</v>
      </c>
      <c r="H275" s="50"/>
      <c r="I275" s="147" t="s">
        <v>5202</v>
      </c>
      <c r="J275" s="578">
        <f t="shared" si="23"/>
        <v>0</v>
      </c>
      <c r="K275" s="66"/>
      <c r="N275" s="523"/>
    </row>
    <row r="276" spans="1:14" x14ac:dyDescent="0.2">
      <c r="A276" s="71"/>
      <c r="B276" s="1055"/>
      <c r="C276" s="134"/>
      <c r="D276" s="28"/>
      <c r="E276" s="268" t="s">
        <v>5201</v>
      </c>
      <c r="F276" s="146">
        <v>0.7</v>
      </c>
      <c r="G276" s="147" t="s">
        <v>5201</v>
      </c>
      <c r="H276" s="50"/>
      <c r="I276" s="147" t="s">
        <v>5202</v>
      </c>
      <c r="J276" s="578">
        <f t="shared" si="23"/>
        <v>0</v>
      </c>
      <c r="K276" s="66"/>
      <c r="N276" s="523"/>
    </row>
    <row r="277" spans="1:14" x14ac:dyDescent="0.2">
      <c r="A277" s="71"/>
      <c r="B277" s="1055"/>
      <c r="C277" s="134"/>
      <c r="D277" s="28"/>
      <c r="E277" s="268" t="s">
        <v>5201</v>
      </c>
      <c r="F277" s="146">
        <v>0.7</v>
      </c>
      <c r="G277" s="147" t="s">
        <v>5201</v>
      </c>
      <c r="H277" s="50"/>
      <c r="I277" s="147" t="s">
        <v>5202</v>
      </c>
      <c r="J277" s="578">
        <f t="shared" si="23"/>
        <v>0</v>
      </c>
      <c r="K277" s="66"/>
      <c r="N277" s="523"/>
    </row>
    <row r="278" spans="1:14" x14ac:dyDescent="0.2">
      <c r="A278" s="71"/>
      <c r="B278" s="1055"/>
      <c r="C278" s="134"/>
      <c r="D278" s="28"/>
      <c r="E278" s="268" t="s">
        <v>5201</v>
      </c>
      <c r="F278" s="146">
        <v>0.7</v>
      </c>
      <c r="G278" s="147" t="s">
        <v>5201</v>
      </c>
      <c r="H278" s="50"/>
      <c r="I278" s="147" t="s">
        <v>5202</v>
      </c>
      <c r="J278" s="578">
        <f t="shared" si="23"/>
        <v>0</v>
      </c>
      <c r="K278" s="66"/>
      <c r="N278" s="523"/>
    </row>
    <row r="279" spans="1:14" ht="13.5" thickBot="1" x14ac:dyDescent="0.25">
      <c r="A279" s="71"/>
      <c r="B279" s="1054"/>
      <c r="C279" s="134"/>
      <c r="D279" s="585"/>
      <c r="E279" s="268" t="s">
        <v>5201</v>
      </c>
      <c r="F279" s="146">
        <v>0.7</v>
      </c>
      <c r="G279" s="147" t="s">
        <v>5201</v>
      </c>
      <c r="H279" s="51"/>
      <c r="I279" s="147" t="s">
        <v>5202</v>
      </c>
      <c r="J279" s="578">
        <f t="shared" si="23"/>
        <v>0</v>
      </c>
      <c r="K279" s="66"/>
      <c r="N279" s="523"/>
    </row>
    <row r="280" spans="1:14" ht="13.5" thickTop="1" x14ac:dyDescent="0.2">
      <c r="A280" s="71"/>
      <c r="B280" s="1012" t="s">
        <v>5479</v>
      </c>
      <c r="C280" s="1013"/>
      <c r="D280" s="45"/>
      <c r="E280" s="586"/>
      <c r="F280" s="587"/>
      <c r="G280" s="586"/>
      <c r="H280" s="46"/>
      <c r="I280" s="586"/>
      <c r="J280" s="543">
        <f>SUM(J274:J279)</f>
        <v>0</v>
      </c>
      <c r="K280" s="66" t="s">
        <v>5229</v>
      </c>
      <c r="N280" s="523"/>
    </row>
    <row r="281" spans="1:14" x14ac:dyDescent="0.2">
      <c r="A281" s="71"/>
      <c r="B281" s="71"/>
      <c r="C281" s="71"/>
      <c r="D281" s="71"/>
      <c r="E281" s="71"/>
      <c r="F281" s="71"/>
      <c r="G281" s="71"/>
      <c r="H281" s="71"/>
      <c r="I281" s="71"/>
      <c r="J281" s="71"/>
      <c r="K281" s="71"/>
      <c r="N281" s="523"/>
    </row>
    <row r="282" spans="1:14" ht="14" x14ac:dyDescent="0.2">
      <c r="A282" s="71"/>
      <c r="B282" s="76" t="s">
        <v>5700</v>
      </c>
      <c r="C282" s="76"/>
      <c r="D282" s="89"/>
      <c r="E282" s="76"/>
      <c r="F282" s="95"/>
      <c r="G282" s="76"/>
      <c r="H282" s="76"/>
      <c r="I282" s="76"/>
      <c r="J282" s="105"/>
      <c r="K282" s="76"/>
      <c r="N282" s="523"/>
    </row>
    <row r="283" spans="1:14" x14ac:dyDescent="0.2">
      <c r="A283" s="71"/>
      <c r="B283" s="1047" t="s">
        <v>5633</v>
      </c>
      <c r="C283" s="749" t="s">
        <v>5701</v>
      </c>
      <c r="D283" s="127" t="s">
        <v>5635</v>
      </c>
      <c r="E283" s="213"/>
      <c r="F283" s="132" t="s">
        <v>5196</v>
      </c>
      <c r="G283" s="213"/>
      <c r="H283" s="131" t="s">
        <v>5702</v>
      </c>
      <c r="I283" s="213"/>
      <c r="J283" s="133" t="s">
        <v>17</v>
      </c>
      <c r="K283" s="66"/>
      <c r="N283" s="523"/>
    </row>
    <row r="284" spans="1:14" ht="13.5" thickBot="1" x14ac:dyDescent="0.25">
      <c r="A284" s="71"/>
      <c r="B284" s="1054"/>
      <c r="C284" s="286" t="s">
        <v>5191</v>
      </c>
      <c r="D284" s="641"/>
      <c r="E284" s="143"/>
      <c r="F284" s="285"/>
      <c r="G284" s="143"/>
      <c r="H284" s="143" t="s">
        <v>5703</v>
      </c>
      <c r="I284" s="143"/>
      <c r="J284" s="108" t="s">
        <v>5197</v>
      </c>
      <c r="K284" s="66"/>
      <c r="N284" s="523"/>
    </row>
    <row r="285" spans="1:14" ht="13.5" thickTop="1" x14ac:dyDescent="0.2">
      <c r="A285" s="71"/>
      <c r="B285" s="738" t="s">
        <v>5638</v>
      </c>
      <c r="C285" s="134"/>
      <c r="D285" s="27"/>
      <c r="E285" s="268" t="s">
        <v>5201</v>
      </c>
      <c r="F285" s="146">
        <v>0.7</v>
      </c>
      <c r="G285" s="147" t="s">
        <v>5201</v>
      </c>
      <c r="H285" s="49"/>
      <c r="I285" s="147" t="s">
        <v>5202</v>
      </c>
      <c r="J285" s="578">
        <f>ROUND(ROUND(D285*F285,)*H285,)</f>
        <v>0</v>
      </c>
      <c r="K285" s="66"/>
      <c r="N285" s="523"/>
    </row>
    <row r="286" spans="1:14" x14ac:dyDescent="0.2">
      <c r="A286" s="71"/>
      <c r="B286" s="1047" t="s">
        <v>5639</v>
      </c>
      <c r="C286" s="134"/>
      <c r="D286" s="28"/>
      <c r="E286" s="268" t="s">
        <v>5201</v>
      </c>
      <c r="F286" s="146">
        <v>0.7</v>
      </c>
      <c r="G286" s="147" t="s">
        <v>5201</v>
      </c>
      <c r="H286" s="50"/>
      <c r="I286" s="147" t="s">
        <v>5202</v>
      </c>
      <c r="J286" s="578">
        <f t="shared" ref="J286:J290" si="24">ROUND(ROUND(D286*F286,)*H286,)</f>
        <v>0</v>
      </c>
      <c r="K286" s="66"/>
      <c r="N286" s="523"/>
    </row>
    <row r="287" spans="1:14" x14ac:dyDescent="0.2">
      <c r="A287" s="71"/>
      <c r="B287" s="1055"/>
      <c r="C287" s="134"/>
      <c r="D287" s="28"/>
      <c r="E287" s="268" t="s">
        <v>5201</v>
      </c>
      <c r="F287" s="146">
        <v>0.7</v>
      </c>
      <c r="G287" s="147" t="s">
        <v>5201</v>
      </c>
      <c r="H287" s="50"/>
      <c r="I287" s="147" t="s">
        <v>5202</v>
      </c>
      <c r="J287" s="578">
        <f t="shared" si="24"/>
        <v>0</v>
      </c>
      <c r="K287" s="66"/>
      <c r="N287" s="523"/>
    </row>
    <row r="288" spans="1:14" x14ac:dyDescent="0.2">
      <c r="A288" s="71"/>
      <c r="B288" s="1055"/>
      <c r="C288" s="134"/>
      <c r="D288" s="28"/>
      <c r="E288" s="268" t="s">
        <v>5201</v>
      </c>
      <c r="F288" s="146">
        <v>0.7</v>
      </c>
      <c r="G288" s="147" t="s">
        <v>5201</v>
      </c>
      <c r="H288" s="50"/>
      <c r="I288" s="147" t="s">
        <v>5202</v>
      </c>
      <c r="J288" s="578">
        <f t="shared" si="24"/>
        <v>0</v>
      </c>
      <c r="K288" s="66"/>
      <c r="N288" s="523"/>
    </row>
    <row r="289" spans="1:14" x14ac:dyDescent="0.2">
      <c r="A289" s="71"/>
      <c r="B289" s="1055"/>
      <c r="C289" s="134"/>
      <c r="D289" s="28"/>
      <c r="E289" s="268" t="s">
        <v>5201</v>
      </c>
      <c r="F289" s="146">
        <v>0.7</v>
      </c>
      <c r="G289" s="147" t="s">
        <v>5201</v>
      </c>
      <c r="H289" s="50"/>
      <c r="I289" s="147" t="s">
        <v>5202</v>
      </c>
      <c r="J289" s="578">
        <f t="shared" si="24"/>
        <v>0</v>
      </c>
      <c r="K289" s="66"/>
      <c r="N289" s="523"/>
    </row>
    <row r="290" spans="1:14" ht="13.5" thickBot="1" x14ac:dyDescent="0.25">
      <c r="A290" s="71"/>
      <c r="B290" s="1054"/>
      <c r="C290" s="134"/>
      <c r="D290" s="585"/>
      <c r="E290" s="268" t="s">
        <v>5201</v>
      </c>
      <c r="F290" s="146">
        <v>0.7</v>
      </c>
      <c r="G290" s="147" t="s">
        <v>5201</v>
      </c>
      <c r="H290" s="51"/>
      <c r="I290" s="147" t="s">
        <v>5202</v>
      </c>
      <c r="J290" s="578">
        <f t="shared" si="24"/>
        <v>0</v>
      </c>
      <c r="K290" s="66"/>
      <c r="N290" s="523"/>
    </row>
    <row r="291" spans="1:14" ht="13.5" thickTop="1" x14ac:dyDescent="0.2">
      <c r="A291" s="71"/>
      <c r="B291" s="1012" t="s">
        <v>5479</v>
      </c>
      <c r="C291" s="1013"/>
      <c r="D291" s="45"/>
      <c r="E291" s="586"/>
      <c r="F291" s="587"/>
      <c r="G291" s="586"/>
      <c r="H291" s="46"/>
      <c r="I291" s="586"/>
      <c r="J291" s="543">
        <f>SUM(J285:J290)</f>
        <v>0</v>
      </c>
      <c r="K291" s="66" t="s">
        <v>5230</v>
      </c>
      <c r="N291" s="523"/>
    </row>
    <row r="292" spans="1:14" x14ac:dyDescent="0.2">
      <c r="A292" s="71"/>
      <c r="B292" s="71"/>
      <c r="C292" s="71"/>
      <c r="D292" s="71"/>
      <c r="E292" s="71"/>
      <c r="F292" s="71"/>
      <c r="G292" s="71"/>
      <c r="H292" s="71"/>
      <c r="I292" s="71"/>
      <c r="J292" s="71"/>
      <c r="K292" s="71"/>
      <c r="N292" s="523"/>
    </row>
    <row r="293" spans="1:14" ht="14" x14ac:dyDescent="0.2">
      <c r="A293" s="71"/>
      <c r="B293" s="76" t="s">
        <v>5704</v>
      </c>
      <c r="C293" s="76"/>
      <c r="D293" s="89"/>
      <c r="E293" s="76"/>
      <c r="F293" s="95"/>
      <c r="G293" s="76"/>
      <c r="H293" s="76"/>
      <c r="I293" s="76"/>
      <c r="J293" s="105"/>
      <c r="K293" s="76"/>
      <c r="N293" s="523"/>
    </row>
    <row r="294" spans="1:14" x14ac:dyDescent="0.2">
      <c r="A294" s="71"/>
      <c r="B294" s="1047" t="s">
        <v>5633</v>
      </c>
      <c r="C294" s="749" t="s">
        <v>5705</v>
      </c>
      <c r="D294" s="127" t="s">
        <v>5635</v>
      </c>
      <c r="E294" s="213"/>
      <c r="F294" s="132" t="s">
        <v>5196</v>
      </c>
      <c r="G294" s="213"/>
      <c r="H294" s="131" t="s">
        <v>5706</v>
      </c>
      <c r="I294" s="213"/>
      <c r="J294" s="133" t="s">
        <v>17</v>
      </c>
      <c r="K294" s="66"/>
      <c r="N294" s="523"/>
    </row>
    <row r="295" spans="1:14" ht="13.5" thickBot="1" x14ac:dyDescent="0.25">
      <c r="A295" s="71"/>
      <c r="B295" s="1054"/>
      <c r="C295" s="286" t="s">
        <v>5191</v>
      </c>
      <c r="D295" s="641"/>
      <c r="E295" s="143"/>
      <c r="F295" s="285"/>
      <c r="G295" s="143"/>
      <c r="H295" s="143" t="s">
        <v>5707</v>
      </c>
      <c r="I295" s="143"/>
      <c r="J295" s="108" t="s">
        <v>5197</v>
      </c>
      <c r="K295" s="66"/>
      <c r="N295" s="523"/>
    </row>
    <row r="296" spans="1:14" ht="13.5" thickTop="1" x14ac:dyDescent="0.2">
      <c r="A296" s="71"/>
      <c r="B296" s="738" t="s">
        <v>5638</v>
      </c>
      <c r="C296" s="134"/>
      <c r="D296" s="27"/>
      <c r="E296" s="268" t="s">
        <v>5201</v>
      </c>
      <c r="F296" s="146">
        <v>0.7</v>
      </c>
      <c r="G296" s="147" t="s">
        <v>5201</v>
      </c>
      <c r="H296" s="850">
        <f>下水道費附表!G7</f>
        <v>0</v>
      </c>
      <c r="I296" s="147" t="s">
        <v>5202</v>
      </c>
      <c r="J296" s="578">
        <f t="shared" ref="J296:J301" si="25">ROUND(ROUND(D296*F296,)*H296,)</f>
        <v>0</v>
      </c>
      <c r="K296" s="66"/>
      <c r="N296" s="523"/>
    </row>
    <row r="297" spans="1:14" x14ac:dyDescent="0.2">
      <c r="A297" s="71"/>
      <c r="B297" s="1047" t="s">
        <v>5639</v>
      </c>
      <c r="C297" s="134"/>
      <c r="D297" s="28"/>
      <c r="E297" s="268" t="s">
        <v>5201</v>
      </c>
      <c r="F297" s="146">
        <v>0.7</v>
      </c>
      <c r="G297" s="147" t="s">
        <v>5201</v>
      </c>
      <c r="H297" s="850">
        <f>下水道費附表!G8</f>
        <v>0</v>
      </c>
      <c r="I297" s="147" t="s">
        <v>5202</v>
      </c>
      <c r="J297" s="578">
        <f t="shared" si="25"/>
        <v>0</v>
      </c>
      <c r="K297" s="66"/>
      <c r="N297" s="523"/>
    </row>
    <row r="298" spans="1:14" x14ac:dyDescent="0.2">
      <c r="A298" s="71"/>
      <c r="B298" s="1055"/>
      <c r="C298" s="134"/>
      <c r="D298" s="28"/>
      <c r="E298" s="268" t="s">
        <v>5201</v>
      </c>
      <c r="F298" s="146">
        <v>0.7</v>
      </c>
      <c r="G298" s="147" t="s">
        <v>5201</v>
      </c>
      <c r="H298" s="850">
        <f>下水道費附表!G9</f>
        <v>0</v>
      </c>
      <c r="I298" s="147" t="s">
        <v>5202</v>
      </c>
      <c r="J298" s="578">
        <f t="shared" si="25"/>
        <v>0</v>
      </c>
      <c r="K298" s="66"/>
      <c r="N298" s="523"/>
    </row>
    <row r="299" spans="1:14" x14ac:dyDescent="0.2">
      <c r="A299" s="71"/>
      <c r="B299" s="1055"/>
      <c r="C299" s="134"/>
      <c r="D299" s="28"/>
      <c r="E299" s="268" t="s">
        <v>5201</v>
      </c>
      <c r="F299" s="146">
        <v>0.7</v>
      </c>
      <c r="G299" s="147" t="s">
        <v>5201</v>
      </c>
      <c r="H299" s="850">
        <f>下水道費附表!G10</f>
        <v>0</v>
      </c>
      <c r="I299" s="147" t="s">
        <v>5202</v>
      </c>
      <c r="J299" s="578">
        <f t="shared" si="25"/>
        <v>0</v>
      </c>
      <c r="K299" s="66"/>
      <c r="N299" s="523"/>
    </row>
    <row r="300" spans="1:14" x14ac:dyDescent="0.2">
      <c r="A300" s="71"/>
      <c r="B300" s="1055"/>
      <c r="C300" s="134"/>
      <c r="D300" s="28"/>
      <c r="E300" s="268" t="s">
        <v>5201</v>
      </c>
      <c r="F300" s="146">
        <v>0.7</v>
      </c>
      <c r="G300" s="147" t="s">
        <v>5201</v>
      </c>
      <c r="H300" s="850">
        <f>下水道費附表!G11</f>
        <v>0</v>
      </c>
      <c r="I300" s="147" t="s">
        <v>5202</v>
      </c>
      <c r="J300" s="578">
        <f t="shared" si="25"/>
        <v>0</v>
      </c>
      <c r="K300" s="66"/>
      <c r="N300" s="523"/>
    </row>
    <row r="301" spans="1:14" ht="13.5" thickBot="1" x14ac:dyDescent="0.25">
      <c r="A301" s="71"/>
      <c r="B301" s="1054"/>
      <c r="C301" s="134"/>
      <c r="D301" s="585"/>
      <c r="E301" s="268" t="s">
        <v>5201</v>
      </c>
      <c r="F301" s="146">
        <v>0.7</v>
      </c>
      <c r="G301" s="147" t="s">
        <v>5201</v>
      </c>
      <c r="H301" s="850">
        <f>下水道費附表!G12</f>
        <v>0</v>
      </c>
      <c r="I301" s="147" t="s">
        <v>5202</v>
      </c>
      <c r="J301" s="578">
        <f t="shared" si="25"/>
        <v>0</v>
      </c>
      <c r="K301" s="66"/>
      <c r="N301" s="523"/>
    </row>
    <row r="302" spans="1:14" ht="14" thickTop="1" thickBot="1" x14ac:dyDescent="0.25">
      <c r="A302" s="71"/>
      <c r="B302" s="1012" t="s">
        <v>5479</v>
      </c>
      <c r="C302" s="1013"/>
      <c r="D302" s="45"/>
      <c r="E302" s="586"/>
      <c r="F302" s="587"/>
      <c r="G302" s="586"/>
      <c r="H302" s="46"/>
      <c r="I302" s="586"/>
      <c r="J302" s="543">
        <f>SUM(J296:J301)</f>
        <v>0</v>
      </c>
      <c r="K302" s="66" t="s">
        <v>5232</v>
      </c>
      <c r="N302" s="523"/>
    </row>
    <row r="303" spans="1:14" x14ac:dyDescent="0.2">
      <c r="A303" s="71"/>
      <c r="B303" s="71"/>
      <c r="C303" s="71"/>
      <c r="D303" s="71"/>
      <c r="E303" s="71"/>
      <c r="F303" s="71"/>
      <c r="G303" s="71"/>
      <c r="H303" s="985" t="s">
        <v>6948</v>
      </c>
      <c r="I303" s="986"/>
      <c r="J303" s="660"/>
      <c r="K303" s="71"/>
      <c r="N303" s="523"/>
    </row>
    <row r="304" spans="1:14" ht="13.5" thickBot="1" x14ac:dyDescent="0.25">
      <c r="A304" s="71"/>
      <c r="B304" s="71"/>
      <c r="C304" s="71"/>
      <c r="D304" s="71"/>
      <c r="E304" s="71"/>
      <c r="F304" s="71"/>
      <c r="G304" s="71"/>
      <c r="H304" s="983" t="s">
        <v>5259</v>
      </c>
      <c r="I304" s="984"/>
      <c r="J304" s="123">
        <f>J104+J115+J126+J137+J148+J159+J170+J181+J192+J203+J214+J247+J225+J236+J258+J269+J280+J291+J302</f>
        <v>0</v>
      </c>
      <c r="K304" s="71" t="s">
        <v>5321</v>
      </c>
      <c r="N304" s="523"/>
    </row>
    <row r="305" spans="1:14" x14ac:dyDescent="0.2">
      <c r="A305" s="71"/>
      <c r="B305" s="71"/>
      <c r="C305" s="71"/>
      <c r="D305" s="71"/>
      <c r="E305" s="71"/>
      <c r="F305" s="71"/>
      <c r="G305" s="71"/>
      <c r="H305" s="71"/>
      <c r="I305" s="71"/>
      <c r="J305" s="71"/>
      <c r="K305" s="71"/>
      <c r="N305" s="523"/>
    </row>
    <row r="306" spans="1:14" x14ac:dyDescent="0.2">
      <c r="A306" s="71"/>
      <c r="B306" s="71"/>
      <c r="C306" s="71"/>
      <c r="D306" s="71"/>
      <c r="E306" s="71"/>
      <c r="F306" s="71"/>
      <c r="G306" s="71"/>
      <c r="H306" s="71"/>
      <c r="I306" s="71"/>
      <c r="J306" s="71"/>
      <c r="K306" s="71"/>
      <c r="N306" s="523"/>
    </row>
    <row r="307" spans="1:14" ht="14" x14ac:dyDescent="0.2">
      <c r="A307" s="77">
        <v>14</v>
      </c>
      <c r="B307" s="76" t="s">
        <v>5708</v>
      </c>
      <c r="C307" s="76"/>
      <c r="D307" s="71"/>
      <c r="E307" s="71"/>
      <c r="F307" s="71"/>
      <c r="G307" s="71"/>
      <c r="H307" s="71"/>
      <c r="I307" s="71"/>
      <c r="J307" s="71"/>
      <c r="K307" s="71"/>
      <c r="N307" s="523"/>
    </row>
    <row r="308" spans="1:14" ht="13.5" thickBot="1" x14ac:dyDescent="0.25">
      <c r="A308" s="71"/>
      <c r="B308" s="66" t="s">
        <v>5709</v>
      </c>
      <c r="C308" s="71"/>
      <c r="D308" s="71"/>
      <c r="E308" s="71"/>
      <c r="F308" s="71"/>
      <c r="G308" s="71"/>
      <c r="H308" s="71"/>
      <c r="I308" s="71"/>
      <c r="J308" s="71"/>
      <c r="K308" s="71"/>
      <c r="N308" s="523"/>
    </row>
    <row r="309" spans="1:14" ht="14" thickTop="1" thickBot="1" x14ac:dyDescent="0.25">
      <c r="A309" s="71"/>
      <c r="B309" s="66"/>
      <c r="C309" s="71"/>
      <c r="D309" s="71"/>
      <c r="E309" s="71"/>
      <c r="F309" s="71"/>
      <c r="G309" s="71"/>
      <c r="H309" s="1058" t="s">
        <v>5259</v>
      </c>
      <c r="I309" s="1059"/>
      <c r="J309" s="135"/>
      <c r="K309" s="71" t="s">
        <v>5710</v>
      </c>
      <c r="N309" s="523"/>
    </row>
    <row r="310" spans="1:14" x14ac:dyDescent="0.2">
      <c r="A310" s="71"/>
      <c r="B310" s="71"/>
      <c r="C310" s="71"/>
      <c r="D310" s="71"/>
      <c r="E310" s="71"/>
      <c r="F310" s="71"/>
      <c r="G310" s="71"/>
      <c r="H310" s="71"/>
      <c r="I310" s="71"/>
      <c r="J310" s="71"/>
      <c r="K310" s="71"/>
      <c r="N310" s="523"/>
    </row>
    <row r="311" spans="1:14" s="1" customFormat="1" ht="18.75" customHeight="1" x14ac:dyDescent="0.2">
      <c r="A311" s="77">
        <v>15</v>
      </c>
      <c r="B311" s="71" t="s">
        <v>5711</v>
      </c>
      <c r="C311" s="76"/>
      <c r="D311" s="76"/>
      <c r="E311" s="76"/>
      <c r="F311" s="89"/>
      <c r="G311" s="76"/>
      <c r="H311" s="76"/>
      <c r="I311" s="76"/>
      <c r="J311" s="89"/>
      <c r="K311" s="76"/>
      <c r="L311" s="76"/>
      <c r="M311" s="76"/>
      <c r="N311" s="523"/>
    </row>
    <row r="312" spans="1:14" s="1" customFormat="1" ht="18.75" customHeight="1" x14ac:dyDescent="0.2">
      <c r="A312" s="78"/>
      <c r="B312" s="991" t="s">
        <v>5401</v>
      </c>
      <c r="C312" s="992"/>
      <c r="D312" s="991" t="s">
        <v>5194</v>
      </c>
      <c r="E312" s="992"/>
      <c r="F312" s="127" t="s">
        <v>5402</v>
      </c>
      <c r="G312" s="213"/>
      <c r="H312" s="213" t="s">
        <v>5196</v>
      </c>
      <c r="I312" s="213"/>
      <c r="J312" s="127" t="s">
        <v>17</v>
      </c>
      <c r="K312" s="66"/>
      <c r="L312" s="76"/>
      <c r="M312" s="76"/>
      <c r="N312" s="523"/>
    </row>
    <row r="313" spans="1:14" s="1" customFormat="1" ht="15" customHeight="1" x14ac:dyDescent="0.2">
      <c r="A313" s="78"/>
      <c r="B313" s="294"/>
      <c r="C313" s="289"/>
      <c r="D313" s="229"/>
      <c r="E313" s="286"/>
      <c r="F313" s="168"/>
      <c r="G313" s="143"/>
      <c r="H313" s="143"/>
      <c r="I313" s="143"/>
      <c r="J313" s="92" t="s">
        <v>5197</v>
      </c>
      <c r="K313" s="66"/>
      <c r="L313" s="76"/>
      <c r="M313" s="76"/>
      <c r="N313" s="523"/>
    </row>
    <row r="314" spans="1:14" s="1" customFormat="1" ht="15" customHeight="1" x14ac:dyDescent="0.2">
      <c r="A314" s="78"/>
      <c r="B314" s="139">
        <v>1</v>
      </c>
      <c r="C314" s="63" t="s">
        <v>5712</v>
      </c>
      <c r="D314" s="64" t="s">
        <v>5713</v>
      </c>
      <c r="E314" s="65"/>
      <c r="F314" s="150">
        <f>IF(総括表!$B$4=総括表!$Q$4,基礎データ貼付用シート!E803)</f>
        <v>0</v>
      </c>
      <c r="G314" s="147" t="s">
        <v>5201</v>
      </c>
      <c r="H314" s="69">
        <v>0.3</v>
      </c>
      <c r="I314" s="147" t="s">
        <v>5202</v>
      </c>
      <c r="J314" s="148">
        <f>ROUND(F314*H314,0)</f>
        <v>0</v>
      </c>
      <c r="K314" s="66" t="s">
        <v>5203</v>
      </c>
      <c r="L314" s="76"/>
      <c r="M314" s="76"/>
      <c r="N314" s="523"/>
    </row>
    <row r="315" spans="1:14" s="1" customFormat="1" ht="15" customHeight="1" x14ac:dyDescent="0.2">
      <c r="A315" s="78"/>
      <c r="B315" s="67"/>
      <c r="C315" s="286"/>
      <c r="D315" s="64" t="s">
        <v>5714</v>
      </c>
      <c r="E315" s="65"/>
      <c r="F315" s="150" t="b">
        <f>IF(総括表!$B$4=総括表!$Q$5,基礎データ貼付用シート!E803)</f>
        <v>0</v>
      </c>
      <c r="G315" s="147" t="s">
        <v>5201</v>
      </c>
      <c r="H315" s="69">
        <v>0.3</v>
      </c>
      <c r="I315" s="147" t="s">
        <v>5202</v>
      </c>
      <c r="J315" s="148">
        <f>ROUND(F315*H315,0)</f>
        <v>0</v>
      </c>
      <c r="K315" s="66" t="s">
        <v>5206</v>
      </c>
      <c r="L315" s="76"/>
      <c r="M315" s="76"/>
      <c r="N315" s="523"/>
    </row>
    <row r="316" spans="1:14" s="1" customFormat="1" ht="15" customHeight="1" thickBot="1" x14ac:dyDescent="0.25">
      <c r="A316" s="78"/>
      <c r="B316" s="1012" t="s">
        <v>5479</v>
      </c>
      <c r="C316" s="1013"/>
      <c r="D316" s="1010"/>
      <c r="E316" s="1011"/>
      <c r="F316" s="220"/>
      <c r="G316" s="231"/>
      <c r="H316" s="232"/>
      <c r="I316" s="231"/>
      <c r="J316" s="145">
        <f>SUM(J314:J315)</f>
        <v>0</v>
      </c>
      <c r="K316" s="66" t="s">
        <v>5715</v>
      </c>
      <c r="L316" s="76"/>
      <c r="M316" s="76"/>
      <c r="N316" s="523"/>
    </row>
    <row r="317" spans="1:14" x14ac:dyDescent="0.2">
      <c r="A317" s="71"/>
      <c r="B317" s="1017"/>
      <c r="C317" s="1019"/>
      <c r="D317" s="1017"/>
      <c r="E317" s="1019"/>
      <c r="F317" s="241" t="s">
        <v>7412</v>
      </c>
      <c r="G317" s="213"/>
      <c r="H317" s="226" t="s">
        <v>6332</v>
      </c>
      <c r="I317" s="287"/>
      <c r="J317" s="657"/>
      <c r="K317" s="66"/>
      <c r="L317" s="71"/>
      <c r="M317" s="71"/>
      <c r="N317" s="2"/>
    </row>
    <row r="318" spans="1:14" ht="15" customHeight="1" x14ac:dyDescent="0.2">
      <c r="A318" s="71"/>
      <c r="B318" s="1056"/>
      <c r="C318" s="1057"/>
      <c r="D318" s="1056"/>
      <c r="E318" s="1057"/>
      <c r="F318" s="665">
        <f>SUM(J316)</f>
        <v>0</v>
      </c>
      <c r="G318" s="666" t="s">
        <v>5201</v>
      </c>
      <c r="H318" s="667" t="e">
        <f>'附表３（財政力指数）'!S28</f>
        <v>#DIV/0!</v>
      </c>
      <c r="I318" s="270" t="s">
        <v>5202</v>
      </c>
      <c r="J318" s="233">
        <f>IFERROR(ROUND(F318*H318,0),0)</f>
        <v>0</v>
      </c>
      <c r="K318" s="66" t="s">
        <v>5408</v>
      </c>
      <c r="L318" s="71"/>
      <c r="M318" s="71"/>
      <c r="N318" s="2"/>
    </row>
    <row r="319" spans="1:14" ht="13.5" thickBot="1" x14ac:dyDescent="0.25">
      <c r="A319" s="71"/>
      <c r="B319" s="1020"/>
      <c r="C319" s="1022"/>
      <c r="D319" s="1020"/>
      <c r="E319" s="1022"/>
      <c r="F319" s="227"/>
      <c r="G319" s="143"/>
      <c r="H319" s="228" t="s">
        <v>5716</v>
      </c>
      <c r="I319" s="229"/>
      <c r="J319" s="230"/>
      <c r="K319" s="66"/>
      <c r="L319" s="71"/>
      <c r="M319" s="71"/>
    </row>
    <row r="320" spans="1:14" x14ac:dyDescent="0.2">
      <c r="A320" s="71"/>
      <c r="B320" s="71"/>
      <c r="C320" s="71"/>
      <c r="D320" s="71"/>
      <c r="E320" s="71"/>
      <c r="F320" s="71"/>
      <c r="G320" s="71"/>
      <c r="H320" s="71"/>
      <c r="I320" s="71"/>
      <c r="J320" s="71"/>
      <c r="K320" s="71"/>
    </row>
    <row r="321" spans="1:17" s="1" customFormat="1" ht="18.75" customHeight="1" x14ac:dyDescent="0.2">
      <c r="A321" s="77" t="s">
        <v>5717</v>
      </c>
      <c r="B321" s="71" t="s">
        <v>5718</v>
      </c>
      <c r="C321" s="76"/>
      <c r="D321" s="76"/>
      <c r="E321" s="76"/>
      <c r="F321" s="89"/>
      <c r="G321" s="76"/>
      <c r="H321" s="76"/>
      <c r="I321" s="76"/>
      <c r="J321" s="89"/>
      <c r="K321" s="76"/>
      <c r="L321" s="76"/>
      <c r="M321" s="76"/>
      <c r="N321" s="523"/>
    </row>
    <row r="322" spans="1:17" s="1" customFormat="1" ht="18.75" customHeight="1" x14ac:dyDescent="0.2">
      <c r="A322" s="78"/>
      <c r="B322" s="991" t="s">
        <v>5401</v>
      </c>
      <c r="C322" s="992"/>
      <c r="D322" s="991" t="s">
        <v>5194</v>
      </c>
      <c r="E322" s="992"/>
      <c r="F322" s="127" t="s">
        <v>5402</v>
      </c>
      <c r="G322" s="213"/>
      <c r="H322" s="213" t="s">
        <v>5196</v>
      </c>
      <c r="I322" s="213"/>
      <c r="J322" s="127"/>
      <c r="K322" s="213"/>
      <c r="L322" s="213" t="s">
        <v>5719</v>
      </c>
      <c r="M322" s="851"/>
      <c r="N322" s="127" t="s">
        <v>17</v>
      </c>
    </row>
    <row r="323" spans="1:17" s="1" customFormat="1" ht="15" customHeight="1" x14ac:dyDescent="0.2">
      <c r="A323" s="78"/>
      <c r="B323" s="294"/>
      <c r="C323" s="289"/>
      <c r="D323" s="229"/>
      <c r="E323" s="286"/>
      <c r="F323" s="641"/>
      <c r="G323" s="143"/>
      <c r="H323" s="143"/>
      <c r="I323" s="143"/>
      <c r="J323" s="92" t="s">
        <v>5197</v>
      </c>
      <c r="K323" s="143"/>
      <c r="L323" s="143" t="s">
        <v>5720</v>
      </c>
      <c r="M323" s="852"/>
      <c r="N323" s="92" t="s">
        <v>5197</v>
      </c>
    </row>
    <row r="324" spans="1:17" s="1" customFormat="1" ht="15" customHeight="1" x14ac:dyDescent="0.2">
      <c r="A324" s="78"/>
      <c r="B324" s="744">
        <v>1</v>
      </c>
      <c r="C324" s="741" t="s">
        <v>5721</v>
      </c>
      <c r="D324" s="64" t="s">
        <v>5713</v>
      </c>
      <c r="E324" s="134"/>
      <c r="F324" s="150">
        <f>IF(総括表!$B$4=総括表!$Q$4,基礎データ貼付用シート!E841)</f>
        <v>0</v>
      </c>
      <c r="G324" s="268" t="s">
        <v>5201</v>
      </c>
      <c r="H324" s="69">
        <v>0.3</v>
      </c>
      <c r="I324" s="147" t="s">
        <v>5202</v>
      </c>
      <c r="J324" s="148">
        <f t="shared" ref="J324:J327" si="26">ROUND(F324*H324,0)</f>
        <v>0</v>
      </c>
      <c r="K324" s="556"/>
      <c r="L324" s="557"/>
      <c r="M324" s="558"/>
      <c r="N324" s="559">
        <f>J324</f>
        <v>0</v>
      </c>
      <c r="O324" s="66" t="s">
        <v>5203</v>
      </c>
    </row>
    <row r="325" spans="1:17" s="1" customFormat="1" ht="15" customHeight="1" x14ac:dyDescent="0.2">
      <c r="A325" s="78"/>
      <c r="B325" s="668"/>
      <c r="C325" s="560" t="s">
        <v>5722</v>
      </c>
      <c r="D325" s="64" t="s">
        <v>5714</v>
      </c>
      <c r="E325" s="134"/>
      <c r="F325" s="150" t="b">
        <f>IF(総括表!$B$4=総括表!$Q$5,基礎データ貼付用シート!E841)</f>
        <v>0</v>
      </c>
      <c r="G325" s="268" t="s">
        <v>5201</v>
      </c>
      <c r="H325" s="69">
        <v>0.3</v>
      </c>
      <c r="I325" s="147" t="s">
        <v>5202</v>
      </c>
      <c r="J325" s="148">
        <f t="shared" si="26"/>
        <v>0</v>
      </c>
      <c r="K325" s="556"/>
      <c r="L325" s="557"/>
      <c r="M325" s="558"/>
      <c r="N325" s="559">
        <f>J325</f>
        <v>0</v>
      </c>
      <c r="O325" s="66" t="s">
        <v>5206</v>
      </c>
    </row>
    <row r="326" spans="1:17" s="1" customFormat="1" ht="15" customHeight="1" x14ac:dyDescent="0.2">
      <c r="A326" s="78"/>
      <c r="B326" s="669"/>
      <c r="C326" s="741" t="s">
        <v>5721</v>
      </c>
      <c r="D326" s="64" t="s">
        <v>5713</v>
      </c>
      <c r="E326" s="134"/>
      <c r="F326" s="150">
        <f>IF(総括表!$B$4=総括表!$Q$4,基礎データ貼付用シート!E842)</f>
        <v>0</v>
      </c>
      <c r="G326" s="268" t="s">
        <v>5201</v>
      </c>
      <c r="H326" s="69">
        <v>0.3</v>
      </c>
      <c r="I326" s="147" t="s">
        <v>5202</v>
      </c>
      <c r="J326" s="148">
        <f t="shared" si="26"/>
        <v>0</v>
      </c>
      <c r="K326" s="147" t="s">
        <v>5723</v>
      </c>
      <c r="L326" s="554" t="e">
        <f>'附表３（財政力指数）'!S28</f>
        <v>#DIV/0!</v>
      </c>
      <c r="M326" s="536" t="s">
        <v>5724</v>
      </c>
      <c r="N326" s="559">
        <f>IFERROR(ROUND(J326*L326,0),0)</f>
        <v>0</v>
      </c>
      <c r="O326" s="66" t="s">
        <v>5208</v>
      </c>
    </row>
    <row r="327" spans="1:17" s="1" customFormat="1" ht="15" customHeight="1" x14ac:dyDescent="0.2">
      <c r="A327" s="78"/>
      <c r="B327" s="668"/>
      <c r="C327" s="560" t="s">
        <v>5725</v>
      </c>
      <c r="D327" s="64" t="s">
        <v>5714</v>
      </c>
      <c r="E327" s="134"/>
      <c r="F327" s="150" t="b">
        <f>IF(総括表!$B$4=総括表!$Q$5,基礎データ貼付用シート!E842)</f>
        <v>0</v>
      </c>
      <c r="G327" s="268" t="s">
        <v>5201</v>
      </c>
      <c r="H327" s="69">
        <v>0.3</v>
      </c>
      <c r="I327" s="147" t="s">
        <v>5202</v>
      </c>
      <c r="J327" s="148">
        <f t="shared" si="26"/>
        <v>0</v>
      </c>
      <c r="K327" s="147" t="s">
        <v>5723</v>
      </c>
      <c r="L327" s="554" t="e">
        <f>'附表３（財政力指数）'!S28</f>
        <v>#DIV/0!</v>
      </c>
      <c r="M327" s="536" t="s">
        <v>5724</v>
      </c>
      <c r="N327" s="559">
        <f>IFERROR(ROUND(J327*L327,0),0)</f>
        <v>0</v>
      </c>
      <c r="O327" s="66" t="s">
        <v>5209</v>
      </c>
    </row>
    <row r="328" spans="1:17" s="1" customFormat="1" ht="15" customHeight="1" x14ac:dyDescent="0.2">
      <c r="A328" s="78"/>
      <c r="B328" s="669"/>
      <c r="C328" s="741" t="s">
        <v>5721</v>
      </c>
      <c r="D328" s="64" t="s">
        <v>5713</v>
      </c>
      <c r="E328" s="134"/>
      <c r="F328" s="150">
        <f>IF(総括表!$B$4=総括表!$Q$4,基礎データ貼付用シート!E843)</f>
        <v>0</v>
      </c>
      <c r="G328" s="268" t="s">
        <v>5201</v>
      </c>
      <c r="H328" s="69">
        <v>0.5</v>
      </c>
      <c r="I328" s="147" t="s">
        <v>5202</v>
      </c>
      <c r="J328" s="148">
        <f>ROUND(F328*H328,0)</f>
        <v>0</v>
      </c>
      <c r="K328" s="556"/>
      <c r="L328" s="557"/>
      <c r="M328" s="558"/>
      <c r="N328" s="559">
        <f>J328</f>
        <v>0</v>
      </c>
      <c r="O328" s="66" t="s">
        <v>5211</v>
      </c>
    </row>
    <row r="329" spans="1:17" s="1" customFormat="1" ht="15" customHeight="1" x14ac:dyDescent="0.2">
      <c r="A329" s="78"/>
      <c r="B329" s="561"/>
      <c r="C329" s="562" t="s">
        <v>5726</v>
      </c>
      <c r="D329" s="64" t="s">
        <v>5714</v>
      </c>
      <c r="E329" s="134"/>
      <c r="F329" s="150" t="b">
        <f>IF(総括表!$B$4=総括表!$Q$5,基礎データ貼付用シート!E843)</f>
        <v>0</v>
      </c>
      <c r="G329" s="268" t="s">
        <v>5201</v>
      </c>
      <c r="H329" s="69">
        <v>0.5</v>
      </c>
      <c r="I329" s="147" t="s">
        <v>5202</v>
      </c>
      <c r="J329" s="148">
        <f>ROUND(F329*H329,0)</f>
        <v>0</v>
      </c>
      <c r="K329" s="556"/>
      <c r="L329" s="557"/>
      <c r="M329" s="558"/>
      <c r="N329" s="559">
        <f>J329</f>
        <v>0</v>
      </c>
      <c r="O329" s="66" t="s">
        <v>5212</v>
      </c>
    </row>
    <row r="330" spans="1:17" s="1" customFormat="1" ht="15" customHeight="1" x14ac:dyDescent="0.2">
      <c r="A330" s="78"/>
      <c r="B330" s="744">
        <v>2</v>
      </c>
      <c r="C330" s="741" t="s">
        <v>5727</v>
      </c>
      <c r="D330" s="64" t="s">
        <v>5713</v>
      </c>
      <c r="E330" s="134"/>
      <c r="F330" s="150">
        <f>IF(総括表!$B$4=総括表!$Q$4,基礎データ貼付用シート!E881)</f>
        <v>0</v>
      </c>
      <c r="G330" s="268" t="s">
        <v>5201</v>
      </c>
      <c r="H330" s="69">
        <v>0.3</v>
      </c>
      <c r="I330" s="147" t="s">
        <v>5202</v>
      </c>
      <c r="J330" s="148">
        <f>ROUND(F330*H330,0)</f>
        <v>0</v>
      </c>
      <c r="K330" s="556"/>
      <c r="L330" s="557"/>
      <c r="M330" s="558"/>
      <c r="N330" s="559">
        <f>J330</f>
        <v>0</v>
      </c>
      <c r="O330" s="66" t="s">
        <v>5214</v>
      </c>
    </row>
    <row r="331" spans="1:17" s="1" customFormat="1" ht="15" customHeight="1" x14ac:dyDescent="0.2">
      <c r="A331" s="78"/>
      <c r="B331" s="668"/>
      <c r="C331" s="560" t="s">
        <v>5722</v>
      </c>
      <c r="D331" s="64" t="s">
        <v>5714</v>
      </c>
      <c r="E331" s="134"/>
      <c r="F331" s="150" t="b">
        <f>IF(総括表!$B$4=総括表!$Q$5,基礎データ貼付用シート!E881)</f>
        <v>0</v>
      </c>
      <c r="G331" s="268" t="s">
        <v>5201</v>
      </c>
      <c r="H331" s="69">
        <v>0.3</v>
      </c>
      <c r="I331" s="147" t="s">
        <v>5202</v>
      </c>
      <c r="J331" s="148">
        <f>ROUND(F331*H331,0)</f>
        <v>0</v>
      </c>
      <c r="K331" s="556"/>
      <c r="L331" s="557"/>
      <c r="M331" s="558"/>
      <c r="N331" s="559">
        <f>J331</f>
        <v>0</v>
      </c>
      <c r="O331" s="66" t="s">
        <v>5215</v>
      </c>
    </row>
    <row r="332" spans="1:17" s="1" customFormat="1" ht="15" customHeight="1" x14ac:dyDescent="0.2">
      <c r="A332" s="78"/>
      <c r="B332" s="669"/>
      <c r="C332" s="741" t="s">
        <v>5727</v>
      </c>
      <c r="D332" s="64" t="s">
        <v>5713</v>
      </c>
      <c r="E332" s="134"/>
      <c r="F332" s="150">
        <f>IF(総括表!$B$4=総括表!$Q$4,基礎データ貼付用シート!E882)</f>
        <v>0</v>
      </c>
      <c r="G332" s="268" t="s">
        <v>5201</v>
      </c>
      <c r="H332" s="69">
        <v>0.3</v>
      </c>
      <c r="I332" s="147" t="s">
        <v>5202</v>
      </c>
      <c r="J332" s="148">
        <f>ROUND(F332*H332,0)</f>
        <v>0</v>
      </c>
      <c r="K332" s="147" t="s">
        <v>5723</v>
      </c>
      <c r="L332" s="554" t="e">
        <f>'附表３（財政力指数）'!S28</f>
        <v>#DIV/0!</v>
      </c>
      <c r="M332" s="536" t="s">
        <v>5724</v>
      </c>
      <c r="N332" s="559">
        <f>IFERROR(ROUND(J332*L332,0),0)</f>
        <v>0</v>
      </c>
      <c r="O332" s="66" t="s">
        <v>5217</v>
      </c>
    </row>
    <row r="333" spans="1:17" s="1" customFormat="1" ht="15" customHeight="1" x14ac:dyDescent="0.2">
      <c r="A333" s="78"/>
      <c r="B333" s="668"/>
      <c r="C333" s="560" t="s">
        <v>5725</v>
      </c>
      <c r="D333" s="64" t="s">
        <v>5714</v>
      </c>
      <c r="E333" s="134"/>
      <c r="F333" s="150" t="b">
        <f>IF(総括表!$B$4=総括表!$Q$5,基礎データ貼付用シート!E882)</f>
        <v>0</v>
      </c>
      <c r="G333" s="268" t="s">
        <v>5201</v>
      </c>
      <c r="H333" s="69">
        <v>0.3</v>
      </c>
      <c r="I333" s="147" t="s">
        <v>5202</v>
      </c>
      <c r="J333" s="148">
        <f t="shared" ref="J333:J335" si="27">ROUND(F333*H333,0)</f>
        <v>0</v>
      </c>
      <c r="K333" s="147" t="s">
        <v>5723</v>
      </c>
      <c r="L333" s="554" t="e">
        <f>'附表３（財政力指数）'!S28</f>
        <v>#DIV/0!</v>
      </c>
      <c r="M333" s="536" t="s">
        <v>5724</v>
      </c>
      <c r="N333" s="559">
        <f>IFERROR(ROUND(J333*L333,0),0)</f>
        <v>0</v>
      </c>
      <c r="O333" s="66" t="s">
        <v>5218</v>
      </c>
    </row>
    <row r="334" spans="1:17" s="1" customFormat="1" ht="15" customHeight="1" x14ac:dyDescent="0.2">
      <c r="A334" s="78"/>
      <c r="B334" s="669"/>
      <c r="C334" s="741" t="s">
        <v>5727</v>
      </c>
      <c r="D334" s="64" t="s">
        <v>5713</v>
      </c>
      <c r="E334" s="134"/>
      <c r="F334" s="150">
        <f>IF(総括表!$B$4=総括表!$Q$4,基礎データ貼付用シート!E883)</f>
        <v>0</v>
      </c>
      <c r="G334" s="268" t="s">
        <v>5201</v>
      </c>
      <c r="H334" s="69">
        <v>0.5</v>
      </c>
      <c r="I334" s="147" t="s">
        <v>5202</v>
      </c>
      <c r="J334" s="148">
        <f t="shared" si="27"/>
        <v>0</v>
      </c>
      <c r="K334" s="556"/>
      <c r="L334" s="557"/>
      <c r="M334" s="558"/>
      <c r="N334" s="559">
        <f>J334</f>
        <v>0</v>
      </c>
      <c r="O334" s="66" t="s">
        <v>5220</v>
      </c>
    </row>
    <row r="335" spans="1:17" s="1" customFormat="1" ht="15" customHeight="1" thickBot="1" x14ac:dyDescent="0.25">
      <c r="A335" s="78"/>
      <c r="B335" s="561"/>
      <c r="C335" s="562" t="s">
        <v>5726</v>
      </c>
      <c r="D335" s="64" t="s">
        <v>5714</v>
      </c>
      <c r="E335" s="134"/>
      <c r="F335" s="150" t="b">
        <f>IF(総括表!$B$4=総括表!$Q$5,基礎データ貼付用シート!E883)</f>
        <v>0</v>
      </c>
      <c r="G335" s="268" t="s">
        <v>5201</v>
      </c>
      <c r="H335" s="69">
        <v>0.5</v>
      </c>
      <c r="I335" s="147" t="s">
        <v>5202</v>
      </c>
      <c r="J335" s="148">
        <f t="shared" si="27"/>
        <v>0</v>
      </c>
      <c r="K335" s="556"/>
      <c r="L335" s="557"/>
      <c r="M335" s="558"/>
      <c r="N335" s="559">
        <f>J335</f>
        <v>0</v>
      </c>
      <c r="O335" s="66" t="s">
        <v>5221</v>
      </c>
    </row>
    <row r="336" spans="1:17" x14ac:dyDescent="0.2">
      <c r="A336" s="71"/>
      <c r="B336" s="71"/>
      <c r="C336" s="71"/>
      <c r="D336" s="71"/>
      <c r="E336" s="71"/>
      <c r="F336" s="71"/>
      <c r="G336" s="71"/>
      <c r="H336" s="71"/>
      <c r="I336" s="71"/>
      <c r="J336" s="71"/>
      <c r="K336" s="71"/>
      <c r="L336" s="985" t="s">
        <v>6586</v>
      </c>
      <c r="M336" s="986"/>
      <c r="N336" s="660"/>
      <c r="O336" s="71"/>
      <c r="Q336" s="523"/>
    </row>
    <row r="337" spans="1:17" ht="13.5" thickBot="1" x14ac:dyDescent="0.25">
      <c r="A337" s="71"/>
      <c r="B337" s="71"/>
      <c r="C337" s="71"/>
      <c r="D337" s="71"/>
      <c r="E337" s="71"/>
      <c r="F337" s="71"/>
      <c r="G337" s="71"/>
      <c r="H337" s="71"/>
      <c r="I337" s="71"/>
      <c r="J337" s="71"/>
      <c r="K337" s="71"/>
      <c r="L337" s="983" t="s">
        <v>5259</v>
      </c>
      <c r="M337" s="984"/>
      <c r="N337" s="123">
        <f>SUM(N324:N335)</f>
        <v>0</v>
      </c>
      <c r="O337" s="71" t="s">
        <v>5409</v>
      </c>
      <c r="Q337" s="523"/>
    </row>
    <row r="338" spans="1:17" ht="13.5" thickBot="1" x14ac:dyDescent="0.25">
      <c r="A338" s="71"/>
      <c r="B338" s="71"/>
      <c r="D338" s="71"/>
      <c r="E338" s="71"/>
      <c r="F338" s="71"/>
      <c r="G338" s="71"/>
      <c r="H338" s="71"/>
      <c r="I338" s="71"/>
      <c r="J338" s="71"/>
      <c r="K338" s="71"/>
    </row>
    <row r="339" spans="1:17" x14ac:dyDescent="0.2">
      <c r="A339" s="71"/>
      <c r="B339" s="71"/>
      <c r="C339" s="71"/>
      <c r="D339" s="71"/>
      <c r="E339" s="71"/>
      <c r="F339" s="71"/>
      <c r="G339" s="71"/>
      <c r="H339" s="985" t="s">
        <v>5728</v>
      </c>
      <c r="I339" s="986"/>
      <c r="J339" s="660"/>
      <c r="K339" s="71"/>
    </row>
    <row r="340" spans="1:17" ht="13.5" thickBot="1" x14ac:dyDescent="0.25">
      <c r="A340" s="71"/>
      <c r="B340" s="71"/>
      <c r="C340" s="71"/>
      <c r="D340" s="71"/>
      <c r="E340" s="71"/>
      <c r="F340" s="71"/>
      <c r="G340" s="71"/>
      <c r="H340" s="983" t="s">
        <v>5729</v>
      </c>
      <c r="I340" s="984"/>
      <c r="J340" s="123">
        <f>J92+J304+J309+J318+N337</f>
        <v>0</v>
      </c>
      <c r="K340" s="66" t="s">
        <v>5730</v>
      </c>
    </row>
    <row r="341" spans="1:17" x14ac:dyDescent="0.2">
      <c r="A341" s="71"/>
      <c r="B341" s="71"/>
      <c r="C341" s="71"/>
      <c r="D341" s="71"/>
      <c r="E341" s="71"/>
      <c r="F341" s="71"/>
      <c r="G341" s="71"/>
      <c r="H341" s="71"/>
      <c r="I341" s="71"/>
      <c r="J341" s="71"/>
      <c r="K341" s="71"/>
    </row>
    <row r="342" spans="1:17" ht="13.5" thickBot="1" x14ac:dyDescent="0.25">
      <c r="A342" s="71"/>
      <c r="B342" s="71"/>
      <c r="C342" s="71"/>
      <c r="D342" s="71"/>
      <c r="E342" s="71"/>
      <c r="F342" s="71"/>
      <c r="G342" s="71"/>
      <c r="H342" s="71"/>
      <c r="I342" s="71"/>
      <c r="J342" s="71"/>
      <c r="K342" s="71"/>
    </row>
    <row r="343" spans="1:17" x14ac:dyDescent="0.2">
      <c r="A343" s="71"/>
      <c r="B343" s="71"/>
      <c r="C343" s="71"/>
      <c r="D343" s="71"/>
      <c r="E343" s="71"/>
      <c r="F343" s="71"/>
      <c r="G343" s="71"/>
      <c r="H343" s="985" t="s">
        <v>5731</v>
      </c>
      <c r="I343" s="986"/>
      <c r="J343" s="660"/>
      <c r="K343" s="71"/>
    </row>
    <row r="344" spans="1:17" ht="13.5" thickBot="1" x14ac:dyDescent="0.25">
      <c r="A344" s="71"/>
      <c r="B344" s="71"/>
      <c r="C344" s="71"/>
      <c r="D344" s="71"/>
      <c r="E344" s="71"/>
      <c r="F344" s="71"/>
      <c r="G344" s="71"/>
      <c r="H344" s="983" t="s">
        <v>5732</v>
      </c>
      <c r="I344" s="984"/>
      <c r="J344" s="123">
        <f>下水道費!J415+下水道費２!J340</f>
        <v>0</v>
      </c>
      <c r="K344" s="71" t="s">
        <v>5733</v>
      </c>
    </row>
    <row r="345" spans="1:17" x14ac:dyDescent="0.2">
      <c r="A345" s="71"/>
      <c r="B345" s="71"/>
      <c r="C345" s="71"/>
      <c r="D345" s="71"/>
      <c r="E345" s="71"/>
      <c r="F345" s="71"/>
      <c r="G345" s="71"/>
      <c r="H345" s="71"/>
      <c r="I345" s="71"/>
      <c r="J345" s="71"/>
      <c r="K345" s="71"/>
    </row>
    <row r="346" spans="1:17" x14ac:dyDescent="0.2">
      <c r="A346" s="71"/>
      <c r="B346" s="71"/>
      <c r="C346" s="71"/>
      <c r="D346" s="71"/>
      <c r="E346" s="71"/>
      <c r="F346" s="71"/>
      <c r="G346" s="71"/>
      <c r="H346" s="71"/>
      <c r="I346" s="71"/>
      <c r="J346" s="71"/>
      <c r="K346" s="71"/>
    </row>
    <row r="347" spans="1:17" x14ac:dyDescent="0.2">
      <c r="A347" s="71"/>
      <c r="B347" s="71"/>
      <c r="C347" s="71"/>
      <c r="D347" s="71"/>
      <c r="E347" s="71"/>
      <c r="F347" s="71"/>
      <c r="G347" s="71"/>
      <c r="H347" s="71"/>
      <c r="I347" s="71"/>
      <c r="J347" s="71"/>
      <c r="K347" s="71"/>
    </row>
  </sheetData>
  <sheetProtection autoFilter="0"/>
  <customSheetViews>
    <customSheetView guid="{0FF53720-42B0-4B1A-A491-0089CDA29CCF}" showPageBreaks="1" printArea="1" view="pageBreakPreview">
      <selection activeCell="B3" sqref="B3:C3"/>
      <rowBreaks count="1" manualBreakCount="1">
        <brk id="184" max="10" man="1"/>
      </rowBreaks>
      <pageMargins left="0" right="0" top="0" bottom="0" header="0" footer="0"/>
      <pageSetup paperSize="9" scale="91" fitToHeight="3" orientation="portrait" r:id="rId1"/>
    </customSheetView>
    <customSheetView guid="{1F81339A-CB4E-4CB3-ABCA-C25ADEC8B9AC}" showPageBreaks="1" printArea="1" view="pageBreakPreview">
      <selection activeCell="B3" sqref="B3:C3"/>
      <rowBreaks count="1" manualBreakCount="1">
        <brk id="184" max="10" man="1"/>
      </rowBreaks>
      <pageMargins left="0" right="0" top="0" bottom="0" header="0" footer="0"/>
      <pageSetup paperSize="9" scale="91" fitToHeight="3" orientation="portrait" r:id="rId2"/>
    </customSheetView>
    <customSheetView guid="{87FB8462-6403-4F20-8080-1AF11B55B90C}" showPageBreaks="1" printArea="1" view="pageBreakPreview" topLeftCell="A181">
      <selection activeCell="E243" sqref="E243"/>
      <rowBreaks count="1" manualBreakCount="1">
        <brk id="188" max="10" man="1"/>
      </rowBreaks>
      <pageMargins left="0" right="0" top="0" bottom="0" header="0" footer="0"/>
      <pageSetup paperSize="9" scale="91" fitToHeight="3" orientation="portrait" r:id="rId3"/>
    </customSheetView>
    <customSheetView guid="{3B4A68D1-1B68-46E4-B8BF-4F65CEA2EB4B}" showPageBreaks="1" printArea="1" view="pageBreakPreview">
      <selection activeCell="B3" sqref="B3:C3"/>
      <rowBreaks count="1" manualBreakCount="1">
        <brk id="184" max="10" man="1"/>
      </rowBreaks>
      <pageMargins left="0" right="0" top="0" bottom="0" header="0" footer="0"/>
      <pageSetup paperSize="9" scale="91" fitToHeight="3" orientation="portrait" r:id="rId4"/>
    </customSheetView>
    <customSheetView guid="{3DDC5261-2F80-4A3C-AB53-F803DE8B7615}" showPageBreaks="1" printArea="1" view="pageBreakPreview">
      <selection activeCell="B3" sqref="B3:C3"/>
      <rowBreaks count="1" manualBreakCount="1">
        <brk id="184" max="10" man="1"/>
      </rowBreaks>
      <pageMargins left="0" right="0" top="0" bottom="0" header="0" footer="0"/>
      <pageSetup paperSize="9" scale="91" fitToHeight="3" orientation="portrait" r:id="rId5"/>
    </customSheetView>
    <customSheetView guid="{44914D11-FA26-4FFB-9D64-353FA38F5634}" showPageBreaks="1" printArea="1" view="pageBreakPreview">
      <selection activeCell="B3" sqref="B3:C3"/>
      <rowBreaks count="1" manualBreakCount="1">
        <brk id="184" max="10" man="1"/>
      </rowBreaks>
      <pageMargins left="0" right="0" top="0" bottom="0" header="0" footer="0"/>
      <pageSetup paperSize="9" scale="91" fitToHeight="3" orientation="portrait" r:id="rId6"/>
    </customSheetView>
    <customSheetView guid="{6580A8AE-FA6B-4B5A-83A0-1CF78E68E0A6}"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7"/>
    </customSheetView>
    <customSheetView guid="{33BE930D-9EAB-4AFB-BDCD-43112CB50749}"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8"/>
    </customSheetView>
    <customSheetView guid="{0B613FCD-ABCC-41BB-9177-F54C998CD9E2}"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9"/>
    </customSheetView>
    <customSheetView guid="{B71A276C-C16D-4248-B875-8414D93978D3}"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0"/>
    </customSheetView>
    <customSheetView guid="{EE5E2BC8-B1EB-4466-BA38-D89D5EC0095B}"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1"/>
    </customSheetView>
    <customSheetView guid="{60A3B263-4602-4F01-9F3F-2B992FCD2F0D}"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2"/>
    </customSheetView>
    <customSheetView guid="{4501AAA6-52C2-4DE0-8371-DF05BC835EB0}"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3"/>
    </customSheetView>
    <customSheetView guid="{994C6250-FA50-4C22-9B36-67FD48252EA7}"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4"/>
    </customSheetView>
    <customSheetView guid="{589CC1DC-63E7-447D-98B0-3ACFA594E418}"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5"/>
    </customSheetView>
    <customSheetView guid="{C992E83C-24A9-4447-9C08-4F6D58B78F8B}"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6"/>
    </customSheetView>
    <customSheetView guid="{3C9FE015-CE13-4E3B-ACAB-8D7E22E34744}"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7"/>
    </customSheetView>
    <customSheetView guid="{7EEBD42C-6D62-4B33-B7C1-B904E6629538}"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8"/>
    </customSheetView>
    <customSheetView guid="{C8B40DBF-EDE0-406A-8960-74B2A681CE9F}" showPageBreaks="1" printArea="1" view="pageBreakPreview">
      <selection activeCell="B3" sqref="B3:C3"/>
      <rowBreaks count="1" manualBreakCount="1">
        <brk id="184" max="10" man="1"/>
      </rowBreaks>
      <pageMargins left="0" right="0" top="0" bottom="0" header="0" footer="0"/>
      <pageSetup paperSize="9" scale="91" fitToHeight="3" orientation="portrait" r:id="rId19"/>
    </customSheetView>
    <customSheetView guid="{A0BA9017-E5F3-4B91-9F5C-F0F36F625BCB}" showPageBreaks="1" printArea="1" view="pageBreakPreview">
      <selection activeCell="B3" sqref="B3:C3"/>
      <rowBreaks count="1" manualBreakCount="1">
        <brk id="184" max="10" man="1"/>
      </rowBreaks>
      <pageMargins left="0" right="0" top="0" bottom="0" header="0" footer="0"/>
      <pageSetup paperSize="9" scale="91" fitToHeight="3" orientation="portrait" r:id="rId20"/>
    </customSheetView>
  </customSheetViews>
  <mergeCells count="164">
    <mergeCell ref="H91:I91"/>
    <mergeCell ref="H92:I92"/>
    <mergeCell ref="B209:B213"/>
    <mergeCell ref="B214:C214"/>
    <mergeCell ref="B217:B218"/>
    <mergeCell ref="D73:E73"/>
    <mergeCell ref="D79:E79"/>
    <mergeCell ref="D81:E81"/>
    <mergeCell ref="D82:E82"/>
    <mergeCell ref="B198:B202"/>
    <mergeCell ref="D80:E80"/>
    <mergeCell ref="B143:B147"/>
    <mergeCell ref="B148:C148"/>
    <mergeCell ref="B151:B152"/>
    <mergeCell ref="B154:B158"/>
    <mergeCell ref="B159:C159"/>
    <mergeCell ref="B162:B163"/>
    <mergeCell ref="B165:B169"/>
    <mergeCell ref="B170:C170"/>
    <mergeCell ref="D83:E83"/>
    <mergeCell ref="D84:E84"/>
    <mergeCell ref="B195:B196"/>
    <mergeCell ref="D77:E77"/>
    <mergeCell ref="B203:C203"/>
    <mergeCell ref="D75:E75"/>
    <mergeCell ref="D76:E76"/>
    <mergeCell ref="B184:B185"/>
    <mergeCell ref="B187:B191"/>
    <mergeCell ref="B192:C192"/>
    <mergeCell ref="D78:E78"/>
    <mergeCell ref="B126:C126"/>
    <mergeCell ref="D74:E74"/>
    <mergeCell ref="B129:B130"/>
    <mergeCell ref="B132:B136"/>
    <mergeCell ref="B137:C137"/>
    <mergeCell ref="B140:B141"/>
    <mergeCell ref="B96:B97"/>
    <mergeCell ref="B99:B103"/>
    <mergeCell ref="B104:C104"/>
    <mergeCell ref="B115:C115"/>
    <mergeCell ref="B118:B119"/>
    <mergeCell ref="B121:B125"/>
    <mergeCell ref="B107:B108"/>
    <mergeCell ref="B110:B114"/>
    <mergeCell ref="B176:B180"/>
    <mergeCell ref="B181:C181"/>
    <mergeCell ref="B173:B174"/>
    <mergeCell ref="D69:E69"/>
    <mergeCell ref="D70:E70"/>
    <mergeCell ref="D71:E71"/>
    <mergeCell ref="D72:E72"/>
    <mergeCell ref="D51:E51"/>
    <mergeCell ref="D52:E52"/>
    <mergeCell ref="D53:E53"/>
    <mergeCell ref="D54:E54"/>
    <mergeCell ref="D55:E55"/>
    <mergeCell ref="D56:E56"/>
    <mergeCell ref="D57:E57"/>
    <mergeCell ref="D58:E58"/>
    <mergeCell ref="D59:E59"/>
    <mergeCell ref="D60:E60"/>
    <mergeCell ref="D61:E61"/>
    <mergeCell ref="D62:E62"/>
    <mergeCell ref="D63:E63"/>
    <mergeCell ref="D65:E65"/>
    <mergeCell ref="D66:E66"/>
    <mergeCell ref="D67:E67"/>
    <mergeCell ref="D68:E68"/>
    <mergeCell ref="D64:E64"/>
    <mergeCell ref="D21:E21"/>
    <mergeCell ref="D22:E22"/>
    <mergeCell ref="D44:E44"/>
    <mergeCell ref="D47:E47"/>
    <mergeCell ref="D48:E48"/>
    <mergeCell ref="D45:E45"/>
    <mergeCell ref="D46:E46"/>
    <mergeCell ref="D49:E49"/>
    <mergeCell ref="D50:E50"/>
    <mergeCell ref="D38:E38"/>
    <mergeCell ref="D33:E33"/>
    <mergeCell ref="D34:E34"/>
    <mergeCell ref="D29:E29"/>
    <mergeCell ref="D30:E30"/>
    <mergeCell ref="D31:E31"/>
    <mergeCell ref="D40:E40"/>
    <mergeCell ref="D43:E43"/>
    <mergeCell ref="D41:E41"/>
    <mergeCell ref="D42:E42"/>
    <mergeCell ref="D39:E39"/>
    <mergeCell ref="D36:E36"/>
    <mergeCell ref="D37:E37"/>
    <mergeCell ref="D32:E32"/>
    <mergeCell ref="B283:B284"/>
    <mergeCell ref="B286:B290"/>
    <mergeCell ref="D9:E9"/>
    <mergeCell ref="D10:E10"/>
    <mergeCell ref="B3:C3"/>
    <mergeCell ref="D3:E3"/>
    <mergeCell ref="D7:E7"/>
    <mergeCell ref="D8:E8"/>
    <mergeCell ref="D5:E5"/>
    <mergeCell ref="D6:E6"/>
    <mergeCell ref="D35:E35"/>
    <mergeCell ref="D11:E11"/>
    <mergeCell ref="D13:E13"/>
    <mergeCell ref="D14:E14"/>
    <mergeCell ref="D12:E12"/>
    <mergeCell ref="D28:E28"/>
    <mergeCell ref="D23:E23"/>
    <mergeCell ref="D24:E24"/>
    <mergeCell ref="D17:E17"/>
    <mergeCell ref="D18:E18"/>
    <mergeCell ref="D19:E19"/>
    <mergeCell ref="D15:E15"/>
    <mergeCell ref="D16:E16"/>
    <mergeCell ref="D26:E26"/>
    <mergeCell ref="D316:E316"/>
    <mergeCell ref="B317:C319"/>
    <mergeCell ref="D20:E20"/>
    <mergeCell ref="D27:E27"/>
    <mergeCell ref="D25:E25"/>
    <mergeCell ref="D317:E319"/>
    <mergeCell ref="H309:I309"/>
    <mergeCell ref="H343:I343"/>
    <mergeCell ref="H303:I303"/>
    <mergeCell ref="H304:I304"/>
    <mergeCell ref="B272:B273"/>
    <mergeCell ref="B275:B279"/>
    <mergeCell ref="B280:C280"/>
    <mergeCell ref="B294:B295"/>
    <mergeCell ref="B297:B301"/>
    <mergeCell ref="B302:C302"/>
    <mergeCell ref="B322:C322"/>
    <mergeCell ref="D322:E322"/>
    <mergeCell ref="D85:E85"/>
    <mergeCell ref="D86:E86"/>
    <mergeCell ref="D87:E87"/>
    <mergeCell ref="D88:E88"/>
    <mergeCell ref="D89:E89"/>
    <mergeCell ref="D90:E90"/>
    <mergeCell ref="B291:C291"/>
    <mergeCell ref="B206:B207"/>
    <mergeCell ref="L336:M336"/>
    <mergeCell ref="L337:M337"/>
    <mergeCell ref="H339:I339"/>
    <mergeCell ref="H340:I340"/>
    <mergeCell ref="H344:I344"/>
    <mergeCell ref="B220:B224"/>
    <mergeCell ref="B225:C225"/>
    <mergeCell ref="B228:B229"/>
    <mergeCell ref="B231:B235"/>
    <mergeCell ref="B236:C236"/>
    <mergeCell ref="B239:B240"/>
    <mergeCell ref="B242:B246"/>
    <mergeCell ref="B247:C247"/>
    <mergeCell ref="B250:B251"/>
    <mergeCell ref="B253:B257"/>
    <mergeCell ref="B258:C258"/>
    <mergeCell ref="B261:B262"/>
    <mergeCell ref="B264:B268"/>
    <mergeCell ref="B269:C269"/>
    <mergeCell ref="B312:C312"/>
    <mergeCell ref="D312:E312"/>
    <mergeCell ref="B316:C316"/>
  </mergeCells>
  <phoneticPr fontId="3"/>
  <pageMargins left="0.70866141732283472" right="0.70866141732283472" top="0.74803149606299213" bottom="0.74803149606299213" header="0.31496062992125984" footer="0.31496062992125984"/>
  <pageSetup paperSize="9" scale="63" fitToHeight="0" orientation="portrait" r:id="rId21"/>
  <rowBreaks count="3" manualBreakCount="3">
    <brk id="104" max="14" man="1"/>
    <brk id="226" max="14" man="1"/>
    <brk id="305" max="1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597"/>
  <sheetViews>
    <sheetView view="pageBreakPreview" topLeftCell="A583" zoomScaleNormal="100" zoomScaleSheetLayoutView="100" workbookViewId="0">
      <selection activeCell="O13" sqref="O13"/>
    </sheetView>
  </sheetViews>
  <sheetFormatPr defaultColWidth="9" defaultRowHeight="18.75" customHeight="1" x14ac:dyDescent="0.2"/>
  <cols>
    <col min="1" max="1" width="3.90625" style="463" customWidth="1"/>
    <col min="2" max="2" width="4.453125" style="463" customWidth="1"/>
    <col min="3" max="3" width="7.453125" style="463" bestFit="1" customWidth="1"/>
    <col min="4" max="4" width="3" style="463" bestFit="1" customWidth="1"/>
    <col min="5" max="5" width="12" style="463" customWidth="1"/>
    <col min="6" max="6" width="22.6328125" style="519" customWidth="1"/>
    <col min="7" max="7" width="2" style="463" bestFit="1" customWidth="1"/>
    <col min="8" max="8" width="11.90625" style="463" customWidth="1"/>
    <col min="9" max="9" width="2" style="463" bestFit="1" customWidth="1"/>
    <col min="10" max="10" width="11.90625" style="519" customWidth="1"/>
    <col min="11" max="11" width="6.08984375" style="463" customWidth="1"/>
    <col min="12" max="12" width="69" style="463" customWidth="1"/>
    <col min="13" max="16384" width="9" style="463"/>
  </cols>
  <sheetData>
    <row r="1" spans="1:12" ht="18.75" customHeight="1" x14ac:dyDescent="0.2">
      <c r="A1" s="1071" t="s">
        <v>5189</v>
      </c>
      <c r="B1" s="1072"/>
      <c r="C1" s="1071" t="s">
        <v>43</v>
      </c>
      <c r="D1" s="1073"/>
      <c r="E1" s="1072"/>
      <c r="F1" s="466"/>
      <c r="G1" s="467"/>
      <c r="H1" s="468" t="s">
        <v>5191</v>
      </c>
      <c r="I1" s="1074">
        <f>総括表!H4</f>
        <v>0</v>
      </c>
      <c r="J1" s="1074"/>
      <c r="K1" s="1074"/>
    </row>
    <row r="2" spans="1:12" ht="18.75" customHeight="1" x14ac:dyDescent="0.2">
      <c r="A2" s="467"/>
      <c r="B2" s="467"/>
      <c r="C2" s="467"/>
      <c r="D2" s="467"/>
      <c r="E2" s="467"/>
      <c r="F2" s="466"/>
      <c r="G2" s="467"/>
      <c r="H2" s="467"/>
      <c r="I2" s="467"/>
      <c r="J2" s="469"/>
      <c r="K2" s="467"/>
    </row>
    <row r="3" spans="1:12" ht="18.75" customHeight="1" x14ac:dyDescent="0.2">
      <c r="A3" s="467"/>
      <c r="B3" s="467"/>
      <c r="C3" s="467"/>
      <c r="D3" s="467"/>
      <c r="E3" s="467"/>
      <c r="F3" s="466"/>
      <c r="G3" s="467"/>
      <c r="H3" s="467"/>
      <c r="I3" s="467"/>
      <c r="J3" s="469"/>
      <c r="K3" s="467"/>
    </row>
    <row r="4" spans="1:12" ht="18.75" customHeight="1" x14ac:dyDescent="0.2">
      <c r="A4" s="730" t="s">
        <v>18</v>
      </c>
      <c r="B4" s="459" t="s">
        <v>5734</v>
      </c>
      <c r="C4" s="467"/>
      <c r="D4" s="467"/>
      <c r="E4" s="467"/>
      <c r="F4" s="466"/>
      <c r="G4" s="467"/>
      <c r="H4" s="467"/>
      <c r="I4" s="467"/>
      <c r="J4" s="466"/>
      <c r="K4" s="467"/>
    </row>
    <row r="5" spans="1:12" ht="11.25" customHeight="1" x14ac:dyDescent="0.2">
      <c r="A5" s="731"/>
      <c r="B5" s="467"/>
      <c r="C5" s="467"/>
      <c r="D5" s="467"/>
      <c r="E5" s="467"/>
      <c r="F5" s="466"/>
      <c r="G5" s="467"/>
      <c r="H5" s="467"/>
      <c r="I5" s="467"/>
      <c r="J5" s="466"/>
      <c r="K5" s="467"/>
    </row>
    <row r="6" spans="1:12" ht="15" customHeight="1" x14ac:dyDescent="0.2">
      <c r="A6" s="731"/>
      <c r="B6" s="1070" t="s">
        <v>7085</v>
      </c>
      <c r="C6" s="1070"/>
      <c r="D6" s="1070"/>
      <c r="E6" s="1070"/>
      <c r="F6" s="466"/>
      <c r="G6" s="467"/>
      <c r="H6" s="467"/>
      <c r="I6" s="467"/>
      <c r="J6" s="466"/>
      <c r="K6" s="467"/>
    </row>
    <row r="7" spans="1:12" s="465" customFormat="1" ht="15" customHeight="1" thickBot="1" x14ac:dyDescent="0.25">
      <c r="A7" s="730"/>
      <c r="B7" s="1070"/>
      <c r="C7" s="1070"/>
      <c r="D7" s="1070"/>
      <c r="E7" s="1070"/>
      <c r="F7" s="470"/>
      <c r="G7" s="459"/>
      <c r="H7" s="459" t="s">
        <v>5328</v>
      </c>
      <c r="I7" s="459"/>
      <c r="J7" s="470"/>
      <c r="K7" s="459"/>
    </row>
    <row r="8" spans="1:12" s="465" customFormat="1" ht="18.75" customHeight="1" thickTop="1" thickBot="1" x14ac:dyDescent="0.25">
      <c r="A8" s="730"/>
      <c r="B8" s="1070"/>
      <c r="C8" s="1070"/>
      <c r="D8" s="1070"/>
      <c r="E8" s="1070"/>
      <c r="F8" s="471"/>
      <c r="G8" s="472" t="s">
        <v>5201</v>
      </c>
      <c r="H8" s="473">
        <v>0.3</v>
      </c>
      <c r="I8" s="472" t="s">
        <v>5202</v>
      </c>
      <c r="J8" s="474">
        <f>ROUND(F8*H8,0)</f>
        <v>0</v>
      </c>
      <c r="K8" s="460" t="s">
        <v>5260</v>
      </c>
      <c r="L8" s="465" t="s">
        <v>5201</v>
      </c>
    </row>
    <row r="9" spans="1:12" ht="15" customHeight="1" thickTop="1" x14ac:dyDescent="0.2">
      <c r="A9" s="731"/>
      <c r="B9" s="467"/>
      <c r="C9" s="467"/>
      <c r="D9" s="467"/>
      <c r="E9" s="467"/>
      <c r="F9" s="466"/>
      <c r="G9" s="467"/>
      <c r="H9" s="467"/>
      <c r="I9" s="467"/>
      <c r="J9" s="475" t="s">
        <v>5382</v>
      </c>
      <c r="K9" s="467"/>
    </row>
    <row r="10" spans="1:12" ht="15" customHeight="1" x14ac:dyDescent="0.2">
      <c r="A10" s="731"/>
      <c r="B10" s="467"/>
      <c r="C10" s="467"/>
      <c r="D10" s="467"/>
      <c r="E10" s="467"/>
      <c r="F10" s="466"/>
      <c r="G10" s="467"/>
      <c r="H10" s="467"/>
      <c r="I10" s="467"/>
      <c r="J10" s="475"/>
      <c r="K10" s="467"/>
    </row>
    <row r="11" spans="1:12" ht="18.75" customHeight="1" x14ac:dyDescent="0.2">
      <c r="A11" s="730" t="s">
        <v>22</v>
      </c>
      <c r="B11" s="459" t="s">
        <v>5734</v>
      </c>
      <c r="C11" s="467"/>
      <c r="D11" s="467"/>
      <c r="E11" s="467"/>
      <c r="F11" s="466"/>
      <c r="G11" s="467"/>
      <c r="H11" s="467"/>
      <c r="I11" s="467"/>
      <c r="J11" s="466"/>
      <c r="K11" s="467"/>
    </row>
    <row r="12" spans="1:12" ht="11.25" customHeight="1" x14ac:dyDescent="0.2">
      <c r="A12" s="731"/>
      <c r="B12" s="467"/>
      <c r="C12" s="467"/>
      <c r="D12" s="467"/>
      <c r="E12" s="467"/>
      <c r="F12" s="466"/>
      <c r="G12" s="467"/>
      <c r="H12" s="467"/>
      <c r="I12" s="467"/>
      <c r="J12" s="466"/>
      <c r="K12" s="467"/>
    </row>
    <row r="13" spans="1:12" ht="18.75" customHeight="1" x14ac:dyDescent="0.2">
      <c r="A13" s="731"/>
      <c r="B13" s="1062" t="s">
        <v>5193</v>
      </c>
      <c r="C13" s="1063"/>
      <c r="D13" s="1062" t="s">
        <v>5194</v>
      </c>
      <c r="E13" s="1063"/>
      <c r="F13" s="476" t="s">
        <v>5195</v>
      </c>
      <c r="G13" s="477"/>
      <c r="H13" s="477" t="s">
        <v>5196</v>
      </c>
      <c r="I13" s="477"/>
      <c r="J13" s="476" t="s">
        <v>17</v>
      </c>
      <c r="K13" s="460"/>
    </row>
    <row r="14" spans="1:12" ht="15" customHeight="1" thickBot="1" x14ac:dyDescent="0.25">
      <c r="A14" s="731"/>
      <c r="B14" s="478"/>
      <c r="C14" s="479"/>
      <c r="D14" s="480"/>
      <c r="E14" s="454"/>
      <c r="F14" s="481"/>
      <c r="G14" s="482"/>
      <c r="H14" s="482"/>
      <c r="I14" s="482"/>
      <c r="J14" s="483" t="s">
        <v>5197</v>
      </c>
      <c r="K14" s="460"/>
    </row>
    <row r="15" spans="1:12" s="465" customFormat="1" ht="15" customHeight="1" x14ac:dyDescent="0.2">
      <c r="A15" s="459"/>
      <c r="B15" s="451">
        <v>1</v>
      </c>
      <c r="C15" s="452" t="s">
        <v>5265</v>
      </c>
      <c r="D15" s="489" t="s">
        <v>5199</v>
      </c>
      <c r="E15" s="490" t="s">
        <v>5200</v>
      </c>
      <c r="F15" s="484"/>
      <c r="G15" s="485" t="s">
        <v>5201</v>
      </c>
      <c r="H15" s="486">
        <v>0.10299999999999999</v>
      </c>
      <c r="I15" s="487" t="s">
        <v>5202</v>
      </c>
      <c r="J15" s="488">
        <f t="shared" ref="J15:J44" si="0">ROUND(F15*H15,0)</f>
        <v>0</v>
      </c>
      <c r="K15" s="460" t="s">
        <v>5264</v>
      </c>
    </row>
    <row r="16" spans="1:12" s="465" customFormat="1" ht="15" customHeight="1" x14ac:dyDescent="0.2">
      <c r="A16" s="459"/>
      <c r="B16" s="453"/>
      <c r="C16" s="454"/>
      <c r="D16" s="489" t="s">
        <v>5204</v>
      </c>
      <c r="E16" s="490" t="s">
        <v>5205</v>
      </c>
      <c r="F16" s="484"/>
      <c r="G16" s="485" t="s">
        <v>5201</v>
      </c>
      <c r="H16" s="491">
        <v>0.02</v>
      </c>
      <c r="I16" s="492" t="s">
        <v>5202</v>
      </c>
      <c r="J16" s="493">
        <f t="shared" si="0"/>
        <v>0</v>
      </c>
      <c r="K16" s="460" t="s">
        <v>5266</v>
      </c>
    </row>
    <row r="17" spans="1:11" s="465" customFormat="1" ht="15" customHeight="1" x14ac:dyDescent="0.2">
      <c r="A17" s="459"/>
      <c r="B17" s="451">
        <f>B15+1</f>
        <v>2</v>
      </c>
      <c r="C17" s="452" t="s">
        <v>5198</v>
      </c>
      <c r="D17" s="489" t="s">
        <v>5199</v>
      </c>
      <c r="E17" s="490" t="s">
        <v>5200</v>
      </c>
      <c r="F17" s="484"/>
      <c r="G17" s="485" t="s">
        <v>5201</v>
      </c>
      <c r="H17" s="486">
        <v>0.16</v>
      </c>
      <c r="I17" s="487" t="s">
        <v>5202</v>
      </c>
      <c r="J17" s="488">
        <f t="shared" si="0"/>
        <v>0</v>
      </c>
      <c r="K17" s="460" t="s">
        <v>5267</v>
      </c>
    </row>
    <row r="18" spans="1:11" s="465" customFormat="1" ht="15" customHeight="1" x14ac:dyDescent="0.2">
      <c r="A18" s="459"/>
      <c r="B18" s="453"/>
      <c r="C18" s="454"/>
      <c r="D18" s="489" t="s">
        <v>5204</v>
      </c>
      <c r="E18" s="490" t="s">
        <v>5205</v>
      </c>
      <c r="F18" s="484"/>
      <c r="G18" s="485" t="s">
        <v>5201</v>
      </c>
      <c r="H18" s="491">
        <v>2.7E-2</v>
      </c>
      <c r="I18" s="492" t="s">
        <v>5202</v>
      </c>
      <c r="J18" s="493">
        <f t="shared" si="0"/>
        <v>0</v>
      </c>
      <c r="K18" s="460" t="s">
        <v>5268</v>
      </c>
    </row>
    <row r="19" spans="1:11" s="465" customFormat="1" ht="15" customHeight="1" x14ac:dyDescent="0.2">
      <c r="A19" s="459"/>
      <c r="B19" s="451">
        <f>B17+1</f>
        <v>3</v>
      </c>
      <c r="C19" s="452" t="s">
        <v>5207</v>
      </c>
      <c r="D19" s="489" t="s">
        <v>5199</v>
      </c>
      <c r="E19" s="490" t="s">
        <v>5200</v>
      </c>
      <c r="F19" s="484"/>
      <c r="G19" s="485" t="s">
        <v>5201</v>
      </c>
      <c r="H19" s="486">
        <v>0.183</v>
      </c>
      <c r="I19" s="487" t="s">
        <v>5202</v>
      </c>
      <c r="J19" s="488">
        <f t="shared" si="0"/>
        <v>0</v>
      </c>
      <c r="K19" s="460" t="s">
        <v>5269</v>
      </c>
    </row>
    <row r="20" spans="1:11" s="465" customFormat="1" ht="15" customHeight="1" x14ac:dyDescent="0.2">
      <c r="A20" s="459"/>
      <c r="B20" s="453"/>
      <c r="C20" s="454"/>
      <c r="D20" s="489" t="s">
        <v>5204</v>
      </c>
      <c r="E20" s="490" t="s">
        <v>5205</v>
      </c>
      <c r="F20" s="484"/>
      <c r="G20" s="485" t="s">
        <v>5201</v>
      </c>
      <c r="H20" s="491">
        <v>4.1000000000000002E-2</v>
      </c>
      <c r="I20" s="492" t="s">
        <v>5202</v>
      </c>
      <c r="J20" s="493">
        <f t="shared" si="0"/>
        <v>0</v>
      </c>
      <c r="K20" s="460" t="s">
        <v>5270</v>
      </c>
    </row>
    <row r="21" spans="1:11" s="465" customFormat="1" ht="15" customHeight="1" x14ac:dyDescent="0.2">
      <c r="A21" s="459"/>
      <c r="B21" s="451">
        <f>B19+1</f>
        <v>4</v>
      </c>
      <c r="C21" s="452" t="s">
        <v>5210</v>
      </c>
      <c r="D21" s="489" t="s">
        <v>5199</v>
      </c>
      <c r="E21" s="490" t="s">
        <v>5200</v>
      </c>
      <c r="F21" s="484"/>
      <c r="G21" s="485" t="s">
        <v>5201</v>
      </c>
      <c r="H21" s="486">
        <v>0.191</v>
      </c>
      <c r="I21" s="487" t="s">
        <v>5202</v>
      </c>
      <c r="J21" s="488">
        <f t="shared" si="0"/>
        <v>0</v>
      </c>
      <c r="K21" s="460" t="s">
        <v>5271</v>
      </c>
    </row>
    <row r="22" spans="1:11" s="465" customFormat="1" ht="15" customHeight="1" x14ac:dyDescent="0.2">
      <c r="A22" s="459"/>
      <c r="B22" s="453"/>
      <c r="C22" s="454"/>
      <c r="D22" s="489" t="s">
        <v>5204</v>
      </c>
      <c r="E22" s="490" t="s">
        <v>5205</v>
      </c>
      <c r="F22" s="484"/>
      <c r="G22" s="485" t="s">
        <v>5201</v>
      </c>
      <c r="H22" s="491">
        <v>0.123</v>
      </c>
      <c r="I22" s="492" t="s">
        <v>5202</v>
      </c>
      <c r="J22" s="493">
        <f t="shared" si="0"/>
        <v>0</v>
      </c>
      <c r="K22" s="460" t="s">
        <v>5272</v>
      </c>
    </row>
    <row r="23" spans="1:11" s="465" customFormat="1" ht="15" customHeight="1" x14ac:dyDescent="0.2">
      <c r="A23" s="459"/>
      <c r="B23" s="451">
        <f>B21+1</f>
        <v>5</v>
      </c>
      <c r="C23" s="452" t="s">
        <v>5213</v>
      </c>
      <c r="D23" s="489" t="s">
        <v>5199</v>
      </c>
      <c r="E23" s="490" t="s">
        <v>5200</v>
      </c>
      <c r="F23" s="484"/>
      <c r="G23" s="485" t="s">
        <v>5201</v>
      </c>
      <c r="H23" s="486">
        <v>0.21099999999999999</v>
      </c>
      <c r="I23" s="487" t="s">
        <v>5202</v>
      </c>
      <c r="J23" s="488">
        <f t="shared" si="0"/>
        <v>0</v>
      </c>
      <c r="K23" s="460" t="s">
        <v>5273</v>
      </c>
    </row>
    <row r="24" spans="1:11" s="465" customFormat="1" ht="15" customHeight="1" x14ac:dyDescent="0.2">
      <c r="A24" s="459"/>
      <c r="B24" s="453"/>
      <c r="C24" s="454"/>
      <c r="D24" s="489" t="s">
        <v>5204</v>
      </c>
      <c r="E24" s="490" t="s">
        <v>5205</v>
      </c>
      <c r="F24" s="484"/>
      <c r="G24" s="485" t="s">
        <v>5201</v>
      </c>
      <c r="H24" s="491">
        <v>0.154</v>
      </c>
      <c r="I24" s="492" t="s">
        <v>5202</v>
      </c>
      <c r="J24" s="493">
        <f t="shared" si="0"/>
        <v>0</v>
      </c>
      <c r="K24" s="460" t="s">
        <v>5330</v>
      </c>
    </row>
    <row r="25" spans="1:11" s="465" customFormat="1" ht="15" customHeight="1" x14ac:dyDescent="0.2">
      <c r="A25" s="459"/>
      <c r="B25" s="451">
        <f>B23+1</f>
        <v>6</v>
      </c>
      <c r="C25" s="452" t="s">
        <v>5216</v>
      </c>
      <c r="D25" s="489" t="s">
        <v>5199</v>
      </c>
      <c r="E25" s="490" t="s">
        <v>5200</v>
      </c>
      <c r="F25" s="484"/>
      <c r="G25" s="485" t="s">
        <v>5201</v>
      </c>
      <c r="H25" s="486">
        <v>0.23400000000000001</v>
      </c>
      <c r="I25" s="487" t="s">
        <v>5202</v>
      </c>
      <c r="J25" s="488">
        <f t="shared" si="0"/>
        <v>0</v>
      </c>
      <c r="K25" s="460" t="s">
        <v>5331</v>
      </c>
    </row>
    <row r="26" spans="1:11" s="465" customFormat="1" ht="15" customHeight="1" x14ac:dyDescent="0.2">
      <c r="A26" s="459"/>
      <c r="B26" s="453"/>
      <c r="C26" s="454"/>
      <c r="D26" s="489" t="s">
        <v>5204</v>
      </c>
      <c r="E26" s="490" t="s">
        <v>5205</v>
      </c>
      <c r="F26" s="484"/>
      <c r="G26" s="485" t="s">
        <v>5201</v>
      </c>
      <c r="H26" s="491">
        <v>0.183</v>
      </c>
      <c r="I26" s="492" t="s">
        <v>5202</v>
      </c>
      <c r="J26" s="493">
        <f t="shared" si="0"/>
        <v>0</v>
      </c>
      <c r="K26" s="460" t="s">
        <v>5332</v>
      </c>
    </row>
    <row r="27" spans="1:11" s="465" customFormat="1" ht="15" customHeight="1" x14ac:dyDescent="0.2">
      <c r="A27" s="459"/>
      <c r="B27" s="451">
        <f>B25+1</f>
        <v>7</v>
      </c>
      <c r="C27" s="452" t="s">
        <v>5219</v>
      </c>
      <c r="D27" s="489" t="s">
        <v>5199</v>
      </c>
      <c r="E27" s="490" t="s">
        <v>5200</v>
      </c>
      <c r="F27" s="484"/>
      <c r="G27" s="485" t="s">
        <v>5201</v>
      </c>
      <c r="H27" s="486">
        <v>0.26600000000000001</v>
      </c>
      <c r="I27" s="487" t="s">
        <v>5202</v>
      </c>
      <c r="J27" s="488">
        <f t="shared" si="0"/>
        <v>0</v>
      </c>
      <c r="K27" s="460" t="s">
        <v>5333</v>
      </c>
    </row>
    <row r="28" spans="1:11" s="465" customFormat="1" ht="15" customHeight="1" x14ac:dyDescent="0.2">
      <c r="A28" s="459"/>
      <c r="B28" s="453"/>
      <c r="C28" s="454"/>
      <c r="D28" s="489" t="s">
        <v>5204</v>
      </c>
      <c r="E28" s="490" t="s">
        <v>5205</v>
      </c>
      <c r="F28" s="484"/>
      <c r="G28" s="485" t="s">
        <v>5201</v>
      </c>
      <c r="H28" s="491">
        <v>0.21099999999999999</v>
      </c>
      <c r="I28" s="492" t="s">
        <v>5202</v>
      </c>
      <c r="J28" s="493">
        <f t="shared" si="0"/>
        <v>0</v>
      </c>
      <c r="K28" s="460" t="s">
        <v>5334</v>
      </c>
    </row>
    <row r="29" spans="1:11" s="465" customFormat="1" ht="15" customHeight="1" x14ac:dyDescent="0.2">
      <c r="A29" s="459"/>
      <c r="B29" s="451">
        <f>B27+1</f>
        <v>8</v>
      </c>
      <c r="C29" s="452" t="s">
        <v>5222</v>
      </c>
      <c r="D29" s="489" t="s">
        <v>5199</v>
      </c>
      <c r="E29" s="490" t="s">
        <v>5200</v>
      </c>
      <c r="F29" s="484"/>
      <c r="G29" s="485" t="s">
        <v>5201</v>
      </c>
      <c r="H29" s="486">
        <v>0.29099999999999998</v>
      </c>
      <c r="I29" s="487" t="s">
        <v>5202</v>
      </c>
      <c r="J29" s="488">
        <f t="shared" si="0"/>
        <v>0</v>
      </c>
      <c r="K29" s="460" t="s">
        <v>5335</v>
      </c>
    </row>
    <row r="30" spans="1:11" s="465" customFormat="1" ht="15" customHeight="1" x14ac:dyDescent="0.2">
      <c r="A30" s="459"/>
      <c r="B30" s="453"/>
      <c r="C30" s="454"/>
      <c r="D30" s="489" t="s">
        <v>5204</v>
      </c>
      <c r="E30" s="490" t="s">
        <v>5205</v>
      </c>
      <c r="F30" s="484"/>
      <c r="G30" s="485" t="s">
        <v>5201</v>
      </c>
      <c r="H30" s="491">
        <v>0.23899999999999999</v>
      </c>
      <c r="I30" s="492" t="s">
        <v>5202</v>
      </c>
      <c r="J30" s="493">
        <f t="shared" si="0"/>
        <v>0</v>
      </c>
      <c r="K30" s="460" t="s">
        <v>5336</v>
      </c>
    </row>
    <row r="31" spans="1:11" s="465" customFormat="1" ht="15" customHeight="1" x14ac:dyDescent="0.2">
      <c r="A31" s="459"/>
      <c r="B31" s="451">
        <f>B29+1</f>
        <v>9</v>
      </c>
      <c r="C31" s="452" t="s">
        <v>5225</v>
      </c>
      <c r="D31" s="489" t="s">
        <v>5199</v>
      </c>
      <c r="E31" s="490" t="s">
        <v>5200</v>
      </c>
      <c r="F31" s="484"/>
      <c r="G31" s="485" t="s">
        <v>5201</v>
      </c>
      <c r="H31" s="486">
        <v>0.314</v>
      </c>
      <c r="I31" s="487" t="s">
        <v>5202</v>
      </c>
      <c r="J31" s="488">
        <f t="shared" si="0"/>
        <v>0</v>
      </c>
      <c r="K31" s="460" t="s">
        <v>5426</v>
      </c>
    </row>
    <row r="32" spans="1:11" s="465" customFormat="1" ht="15" customHeight="1" x14ac:dyDescent="0.2">
      <c r="A32" s="459"/>
      <c r="B32" s="453"/>
      <c r="C32" s="454"/>
      <c r="D32" s="489" t="s">
        <v>5204</v>
      </c>
      <c r="E32" s="490" t="s">
        <v>5205</v>
      </c>
      <c r="F32" s="484"/>
      <c r="G32" s="485" t="s">
        <v>5201</v>
      </c>
      <c r="H32" s="491">
        <v>0.26800000000000002</v>
      </c>
      <c r="I32" s="492" t="s">
        <v>5202</v>
      </c>
      <c r="J32" s="493">
        <f t="shared" si="0"/>
        <v>0</v>
      </c>
      <c r="K32" s="460" t="s">
        <v>5427</v>
      </c>
    </row>
    <row r="33" spans="1:11" s="465" customFormat="1" ht="15" customHeight="1" x14ac:dyDescent="0.2">
      <c r="A33" s="459"/>
      <c r="B33" s="451">
        <f>B31+1</f>
        <v>10</v>
      </c>
      <c r="C33" s="452" t="s">
        <v>5228</v>
      </c>
      <c r="D33" s="489" t="s">
        <v>5199</v>
      </c>
      <c r="E33" s="490" t="s">
        <v>5200</v>
      </c>
      <c r="F33" s="484"/>
      <c r="G33" s="485" t="s">
        <v>5201</v>
      </c>
      <c r="H33" s="486">
        <v>0.33700000000000002</v>
      </c>
      <c r="I33" s="487" t="s">
        <v>5202</v>
      </c>
      <c r="J33" s="488">
        <f t="shared" si="0"/>
        <v>0</v>
      </c>
      <c r="K33" s="460" t="s">
        <v>5339</v>
      </c>
    </row>
    <row r="34" spans="1:11" s="465" customFormat="1" ht="15" customHeight="1" x14ac:dyDescent="0.2">
      <c r="A34" s="459"/>
      <c r="B34" s="453"/>
      <c r="C34" s="454"/>
      <c r="D34" s="489" t="s">
        <v>5204</v>
      </c>
      <c r="E34" s="490" t="s">
        <v>5205</v>
      </c>
      <c r="F34" s="484"/>
      <c r="G34" s="485" t="s">
        <v>5201</v>
      </c>
      <c r="H34" s="491">
        <v>0.29699999999999999</v>
      </c>
      <c r="I34" s="492" t="s">
        <v>5202</v>
      </c>
      <c r="J34" s="493">
        <f t="shared" si="0"/>
        <v>0</v>
      </c>
      <c r="K34" s="460" t="s">
        <v>5429</v>
      </c>
    </row>
    <row r="35" spans="1:11" s="465" customFormat="1" ht="15" customHeight="1" x14ac:dyDescent="0.2">
      <c r="A35" s="459"/>
      <c r="B35" s="451">
        <f>B33+1</f>
        <v>11</v>
      </c>
      <c r="C35" s="452" t="s">
        <v>5231</v>
      </c>
      <c r="D35" s="489" t="s">
        <v>5199</v>
      </c>
      <c r="E35" s="490" t="s">
        <v>5200</v>
      </c>
      <c r="F35" s="484"/>
      <c r="G35" s="485" t="s">
        <v>5201</v>
      </c>
      <c r="H35" s="486">
        <v>0.35899999999999999</v>
      </c>
      <c r="I35" s="487" t="s">
        <v>5202</v>
      </c>
      <c r="J35" s="488">
        <f t="shared" si="0"/>
        <v>0</v>
      </c>
      <c r="K35" s="460" t="s">
        <v>5341</v>
      </c>
    </row>
    <row r="36" spans="1:11" s="465" customFormat="1" ht="15" customHeight="1" x14ac:dyDescent="0.2">
      <c r="A36" s="459"/>
      <c r="B36" s="453"/>
      <c r="C36" s="454"/>
      <c r="D36" s="489" t="s">
        <v>5204</v>
      </c>
      <c r="E36" s="490" t="s">
        <v>5205</v>
      </c>
      <c r="F36" s="484"/>
      <c r="G36" s="485" t="s">
        <v>5201</v>
      </c>
      <c r="H36" s="491">
        <v>0.32400000000000001</v>
      </c>
      <c r="I36" s="492" t="s">
        <v>5202</v>
      </c>
      <c r="J36" s="493">
        <f t="shared" si="0"/>
        <v>0</v>
      </c>
      <c r="K36" s="460" t="s">
        <v>5430</v>
      </c>
    </row>
    <row r="37" spans="1:11" s="465" customFormat="1" ht="15" customHeight="1" x14ac:dyDescent="0.2">
      <c r="A37" s="459"/>
      <c r="B37" s="451">
        <f>B35+1</f>
        <v>12</v>
      </c>
      <c r="C37" s="452" t="s">
        <v>5234</v>
      </c>
      <c r="D37" s="489" t="s">
        <v>5199</v>
      </c>
      <c r="E37" s="490" t="s">
        <v>5200</v>
      </c>
      <c r="F37" s="484"/>
      <c r="G37" s="485" t="s">
        <v>5201</v>
      </c>
      <c r="H37" s="486">
        <v>0.38400000000000001</v>
      </c>
      <c r="I37" s="487" t="s">
        <v>5202</v>
      </c>
      <c r="J37" s="488">
        <f t="shared" si="0"/>
        <v>0</v>
      </c>
      <c r="K37" s="460" t="s">
        <v>5343</v>
      </c>
    </row>
    <row r="38" spans="1:11" s="465" customFormat="1" ht="15" customHeight="1" x14ac:dyDescent="0.2">
      <c r="A38" s="459"/>
      <c r="B38" s="453"/>
      <c r="C38" s="454"/>
      <c r="D38" s="489" t="s">
        <v>5204</v>
      </c>
      <c r="E38" s="490" t="s">
        <v>5205</v>
      </c>
      <c r="F38" s="484"/>
      <c r="G38" s="485" t="s">
        <v>5201</v>
      </c>
      <c r="H38" s="491">
        <v>0.35399999999999998</v>
      </c>
      <c r="I38" s="492" t="s">
        <v>5202</v>
      </c>
      <c r="J38" s="493">
        <f t="shared" si="0"/>
        <v>0</v>
      </c>
      <c r="K38" s="460" t="s">
        <v>5431</v>
      </c>
    </row>
    <row r="39" spans="1:11" s="465" customFormat="1" ht="15" customHeight="1" x14ac:dyDescent="0.2">
      <c r="A39" s="459"/>
      <c r="B39" s="451">
        <f>B37+1</f>
        <v>13</v>
      </c>
      <c r="C39" s="452" t="s">
        <v>5237</v>
      </c>
      <c r="D39" s="489" t="s">
        <v>5199</v>
      </c>
      <c r="E39" s="490" t="s">
        <v>5200</v>
      </c>
      <c r="F39" s="484"/>
      <c r="G39" s="485" t="s">
        <v>5201</v>
      </c>
      <c r="H39" s="486">
        <v>0.40799999999999997</v>
      </c>
      <c r="I39" s="487" t="s">
        <v>5202</v>
      </c>
      <c r="J39" s="488">
        <f t="shared" si="0"/>
        <v>0</v>
      </c>
      <c r="K39" s="460" t="s">
        <v>5345</v>
      </c>
    </row>
    <row r="40" spans="1:11" s="465" customFormat="1" ht="15" customHeight="1" x14ac:dyDescent="0.2">
      <c r="A40" s="459"/>
      <c r="B40" s="453"/>
      <c r="C40" s="454"/>
      <c r="D40" s="489" t="s">
        <v>5204</v>
      </c>
      <c r="E40" s="490" t="s">
        <v>5205</v>
      </c>
      <c r="F40" s="484"/>
      <c r="G40" s="485" t="s">
        <v>5201</v>
      </c>
      <c r="H40" s="491">
        <v>0.38300000000000001</v>
      </c>
      <c r="I40" s="492" t="s">
        <v>5202</v>
      </c>
      <c r="J40" s="493">
        <f t="shared" si="0"/>
        <v>0</v>
      </c>
      <c r="K40" s="460" t="s">
        <v>5432</v>
      </c>
    </row>
    <row r="41" spans="1:11" s="465" customFormat="1" ht="15" customHeight="1" x14ac:dyDescent="0.2">
      <c r="A41" s="459"/>
      <c r="B41" s="451">
        <f>B39+1</f>
        <v>14</v>
      </c>
      <c r="C41" s="452" t="s">
        <v>5240</v>
      </c>
      <c r="D41" s="489" t="s">
        <v>5199</v>
      </c>
      <c r="E41" s="490" t="s">
        <v>5200</v>
      </c>
      <c r="F41" s="484"/>
      <c r="G41" s="485" t="s">
        <v>5201</v>
      </c>
      <c r="H41" s="486">
        <v>0.43099999999999999</v>
      </c>
      <c r="I41" s="487" t="s">
        <v>5202</v>
      </c>
      <c r="J41" s="488">
        <f t="shared" si="0"/>
        <v>0</v>
      </c>
      <c r="K41" s="460" t="s">
        <v>5347</v>
      </c>
    </row>
    <row r="42" spans="1:11" s="465" customFormat="1" ht="15" customHeight="1" x14ac:dyDescent="0.2">
      <c r="A42" s="459"/>
      <c r="B42" s="453"/>
      <c r="C42" s="454"/>
      <c r="D42" s="489" t="s">
        <v>5204</v>
      </c>
      <c r="E42" s="490" t="s">
        <v>5205</v>
      </c>
      <c r="F42" s="484"/>
      <c r="G42" s="485" t="s">
        <v>5201</v>
      </c>
      <c r="H42" s="491">
        <v>0.41199999999999998</v>
      </c>
      <c r="I42" s="492" t="s">
        <v>5202</v>
      </c>
      <c r="J42" s="493">
        <f t="shared" si="0"/>
        <v>0</v>
      </c>
      <c r="K42" s="460" t="s">
        <v>5433</v>
      </c>
    </row>
    <row r="43" spans="1:11" s="465" customFormat="1" ht="15" customHeight="1" x14ac:dyDescent="0.2">
      <c r="A43" s="459"/>
      <c r="B43" s="451">
        <f>B41+1</f>
        <v>15</v>
      </c>
      <c r="C43" s="452" t="s">
        <v>5735</v>
      </c>
      <c r="D43" s="489" t="s">
        <v>5199</v>
      </c>
      <c r="E43" s="490" t="s">
        <v>5200</v>
      </c>
      <c r="F43" s="484"/>
      <c r="G43" s="485" t="s">
        <v>5201</v>
      </c>
      <c r="H43" s="486">
        <v>0.45400000000000001</v>
      </c>
      <c r="I43" s="487" t="s">
        <v>5202</v>
      </c>
      <c r="J43" s="488">
        <f t="shared" si="0"/>
        <v>0</v>
      </c>
      <c r="K43" s="460" t="s">
        <v>5349</v>
      </c>
    </row>
    <row r="44" spans="1:11" s="465" customFormat="1" ht="15" customHeight="1" x14ac:dyDescent="0.2">
      <c r="A44" s="459"/>
      <c r="B44" s="453"/>
      <c r="C44" s="454"/>
      <c r="D44" s="489" t="s">
        <v>5204</v>
      </c>
      <c r="E44" s="490" t="s">
        <v>5205</v>
      </c>
      <c r="F44" s="494"/>
      <c r="G44" s="485" t="s">
        <v>5201</v>
      </c>
      <c r="H44" s="491">
        <v>0.441</v>
      </c>
      <c r="I44" s="492" t="s">
        <v>5202</v>
      </c>
      <c r="J44" s="493">
        <f t="shared" si="0"/>
        <v>0</v>
      </c>
      <c r="K44" s="460" t="s">
        <v>5434</v>
      </c>
    </row>
    <row r="45" spans="1:11" s="465" customFormat="1" ht="15" customHeight="1" x14ac:dyDescent="0.2">
      <c r="A45" s="459"/>
      <c r="B45" s="451">
        <f>B43+1</f>
        <v>16</v>
      </c>
      <c r="C45" s="452" t="s">
        <v>5736</v>
      </c>
      <c r="D45" s="489" t="s">
        <v>5199</v>
      </c>
      <c r="E45" s="490" t="s">
        <v>5200</v>
      </c>
      <c r="F45" s="484"/>
      <c r="G45" s="485" t="s">
        <v>5201</v>
      </c>
      <c r="H45" s="486">
        <v>0.47699999999999998</v>
      </c>
      <c r="I45" s="487" t="s">
        <v>5202</v>
      </c>
      <c r="J45" s="488">
        <f t="shared" ref="J45:J54" si="1">ROUND(F45*H45,0)</f>
        <v>0</v>
      </c>
      <c r="K45" s="460" t="s">
        <v>5352</v>
      </c>
    </row>
    <row r="46" spans="1:11" s="465" customFormat="1" ht="15" customHeight="1" x14ac:dyDescent="0.2">
      <c r="A46" s="459"/>
      <c r="B46" s="453"/>
      <c r="C46" s="454"/>
      <c r="D46" s="489" t="s">
        <v>5204</v>
      </c>
      <c r="E46" s="490" t="s">
        <v>5205</v>
      </c>
      <c r="F46" s="495"/>
      <c r="G46" s="485" t="s">
        <v>5201</v>
      </c>
      <c r="H46" s="491">
        <v>0.47099999999999997</v>
      </c>
      <c r="I46" s="492" t="s">
        <v>5202</v>
      </c>
      <c r="J46" s="493">
        <f t="shared" si="1"/>
        <v>0</v>
      </c>
      <c r="K46" s="460" t="s">
        <v>5403</v>
      </c>
    </row>
    <row r="47" spans="1:11" s="465" customFormat="1" ht="15" customHeight="1" x14ac:dyDescent="0.2">
      <c r="A47" s="459"/>
      <c r="B47" s="451">
        <f>B45+1</f>
        <v>17</v>
      </c>
      <c r="C47" s="452" t="s">
        <v>5737</v>
      </c>
      <c r="D47" s="489" t="s">
        <v>5199</v>
      </c>
      <c r="E47" s="490" t="s">
        <v>5200</v>
      </c>
      <c r="F47" s="496"/>
      <c r="G47" s="485" t="s">
        <v>5201</v>
      </c>
      <c r="H47" s="486">
        <v>0.5</v>
      </c>
      <c r="I47" s="487" t="s">
        <v>5202</v>
      </c>
      <c r="J47" s="488">
        <f t="shared" si="1"/>
        <v>0</v>
      </c>
      <c r="K47" s="460" t="s">
        <v>5354</v>
      </c>
    </row>
    <row r="48" spans="1:11" s="465" customFormat="1" ht="15" customHeight="1" x14ac:dyDescent="0.2">
      <c r="A48" s="459"/>
      <c r="B48" s="453"/>
      <c r="C48" s="454"/>
      <c r="D48" s="489" t="s">
        <v>5204</v>
      </c>
      <c r="E48" s="490" t="s">
        <v>5205</v>
      </c>
      <c r="F48" s="494"/>
      <c r="G48" s="485" t="s">
        <v>5201</v>
      </c>
      <c r="H48" s="491">
        <v>0.5</v>
      </c>
      <c r="I48" s="492" t="s">
        <v>5202</v>
      </c>
      <c r="J48" s="493">
        <f t="shared" si="1"/>
        <v>0</v>
      </c>
      <c r="K48" s="460" t="s">
        <v>5435</v>
      </c>
    </row>
    <row r="49" spans="1:12" s="465" customFormat="1" ht="15" customHeight="1" x14ac:dyDescent="0.2">
      <c r="A49" s="459"/>
      <c r="B49" s="451">
        <f>B47+1</f>
        <v>18</v>
      </c>
      <c r="C49" s="452" t="s">
        <v>5738</v>
      </c>
      <c r="D49" s="489" t="s">
        <v>5199</v>
      </c>
      <c r="E49" s="490" t="s">
        <v>5200</v>
      </c>
      <c r="F49" s="484"/>
      <c r="G49" s="485" t="s">
        <v>5201</v>
      </c>
      <c r="H49" s="146">
        <v>0.5</v>
      </c>
      <c r="I49" s="147" t="s">
        <v>5202</v>
      </c>
      <c r="J49" s="148">
        <f t="shared" si="1"/>
        <v>0</v>
      </c>
      <c r="K49" s="460" t="s">
        <v>5356</v>
      </c>
    </row>
    <row r="50" spans="1:12" s="465" customFormat="1" ht="15" customHeight="1" x14ac:dyDescent="0.2">
      <c r="A50" s="459"/>
      <c r="B50" s="453"/>
      <c r="C50" s="454"/>
      <c r="D50" s="489" t="s">
        <v>5204</v>
      </c>
      <c r="E50" s="490" t="s">
        <v>5205</v>
      </c>
      <c r="F50" s="484"/>
      <c r="G50" s="485" t="s">
        <v>5201</v>
      </c>
      <c r="H50" s="115">
        <v>0.5</v>
      </c>
      <c r="I50" s="70" t="s">
        <v>5202</v>
      </c>
      <c r="J50" s="145">
        <f t="shared" si="1"/>
        <v>0</v>
      </c>
      <c r="K50" s="460" t="s">
        <v>5391</v>
      </c>
    </row>
    <row r="51" spans="1:12" s="465" customFormat="1" ht="15" customHeight="1" x14ac:dyDescent="0.2">
      <c r="A51" s="459"/>
      <c r="B51" s="451">
        <f>B49+1</f>
        <v>19</v>
      </c>
      <c r="C51" s="452" t="s">
        <v>5739</v>
      </c>
      <c r="D51" s="489" t="s">
        <v>5199</v>
      </c>
      <c r="E51" s="490" t="s">
        <v>5200</v>
      </c>
      <c r="F51" s="496"/>
      <c r="G51" s="485" t="s">
        <v>5201</v>
      </c>
      <c r="H51" s="146">
        <v>0.5</v>
      </c>
      <c r="I51" s="147" t="s">
        <v>5202</v>
      </c>
      <c r="J51" s="148">
        <f t="shared" ref="J51:J52" si="2">ROUND(F51*H51,0)</f>
        <v>0</v>
      </c>
      <c r="K51" s="460" t="s">
        <v>5358</v>
      </c>
    </row>
    <row r="52" spans="1:12" s="465" customFormat="1" ht="15" customHeight="1" x14ac:dyDescent="0.2">
      <c r="A52" s="459"/>
      <c r="B52" s="453"/>
      <c r="C52" s="454"/>
      <c r="D52" s="489" t="s">
        <v>5204</v>
      </c>
      <c r="E52" s="490" t="s">
        <v>5205</v>
      </c>
      <c r="F52" s="728"/>
      <c r="G52" s="485" t="s">
        <v>5201</v>
      </c>
      <c r="H52" s="115">
        <v>0.5</v>
      </c>
      <c r="I52" s="70" t="s">
        <v>5202</v>
      </c>
      <c r="J52" s="145">
        <f t="shared" si="2"/>
        <v>0</v>
      </c>
      <c r="K52" s="460" t="s">
        <v>5359</v>
      </c>
    </row>
    <row r="53" spans="1:12" s="465" customFormat="1" ht="15" customHeight="1" x14ac:dyDescent="0.2">
      <c r="A53" s="459"/>
      <c r="B53" s="451">
        <f>B51+1</f>
        <v>20</v>
      </c>
      <c r="C53" s="452" t="s">
        <v>7099</v>
      </c>
      <c r="D53" s="489" t="s">
        <v>5199</v>
      </c>
      <c r="E53" s="490" t="s">
        <v>5200</v>
      </c>
      <c r="F53" s="729"/>
      <c r="G53" s="485" t="s">
        <v>5201</v>
      </c>
      <c r="H53" s="146">
        <v>0.5</v>
      </c>
      <c r="I53" s="147" t="s">
        <v>5202</v>
      </c>
      <c r="J53" s="148">
        <f t="shared" si="1"/>
        <v>0</v>
      </c>
      <c r="K53" s="460" t="s">
        <v>5436</v>
      </c>
    </row>
    <row r="54" spans="1:12" s="465" customFormat="1" ht="15" customHeight="1" thickBot="1" x14ac:dyDescent="0.25">
      <c r="A54" s="459"/>
      <c r="B54" s="453"/>
      <c r="C54" s="454"/>
      <c r="D54" s="489" t="s">
        <v>5204</v>
      </c>
      <c r="E54" s="490" t="s">
        <v>5205</v>
      </c>
      <c r="F54" s="497"/>
      <c r="G54" s="485" t="s">
        <v>5201</v>
      </c>
      <c r="H54" s="115">
        <v>0.5</v>
      </c>
      <c r="I54" s="70" t="s">
        <v>5202</v>
      </c>
      <c r="J54" s="145">
        <f t="shared" si="1"/>
        <v>0</v>
      </c>
      <c r="K54" s="460" t="s">
        <v>5443</v>
      </c>
    </row>
    <row r="55" spans="1:12" ht="15" customHeight="1" thickTop="1" x14ac:dyDescent="0.2">
      <c r="A55" s="459"/>
      <c r="B55" s="460"/>
      <c r="C55" s="462"/>
      <c r="D55" s="460"/>
      <c r="E55" s="460"/>
      <c r="F55" s="461"/>
      <c r="G55" s="462"/>
      <c r="H55" s="985" t="s">
        <v>5362</v>
      </c>
      <c r="I55" s="986"/>
      <c r="J55" s="657"/>
      <c r="K55" s="66"/>
      <c r="L55" s="465"/>
    </row>
    <row r="56" spans="1:12" ht="15" customHeight="1" thickBot="1" x14ac:dyDescent="0.25">
      <c r="A56" s="459"/>
      <c r="B56" s="460"/>
      <c r="C56" s="460"/>
      <c r="D56" s="460"/>
      <c r="E56" s="460"/>
      <c r="F56" s="461"/>
      <c r="G56" s="460"/>
      <c r="H56" s="983" t="s">
        <v>5259</v>
      </c>
      <c r="I56" s="984"/>
      <c r="J56" s="7">
        <f>SUM(J15:J54)</f>
        <v>0</v>
      </c>
      <c r="K56" s="66" t="s">
        <v>5275</v>
      </c>
      <c r="L56" s="465" t="s">
        <v>5201</v>
      </c>
    </row>
    <row r="57" spans="1:12" ht="15" customHeight="1" x14ac:dyDescent="0.2">
      <c r="A57" s="467"/>
      <c r="B57" s="467"/>
      <c r="C57" s="467"/>
      <c r="D57" s="467"/>
      <c r="E57" s="467"/>
      <c r="F57" s="466"/>
      <c r="G57" s="467"/>
      <c r="H57" s="76"/>
      <c r="I57" s="76"/>
      <c r="J57" s="137"/>
      <c r="K57" s="76"/>
    </row>
    <row r="58" spans="1:12" ht="15" customHeight="1" x14ac:dyDescent="0.2">
      <c r="A58" s="730" t="s">
        <v>26</v>
      </c>
      <c r="B58" s="459" t="s">
        <v>5740</v>
      </c>
      <c r="C58" s="467"/>
      <c r="D58" s="467"/>
      <c r="E58" s="467"/>
      <c r="F58" s="466"/>
      <c r="G58" s="467"/>
      <c r="H58" s="467"/>
      <c r="I58" s="467"/>
      <c r="J58" s="466"/>
      <c r="K58" s="467"/>
    </row>
    <row r="59" spans="1:12" s="465" customFormat="1" ht="15" customHeight="1" x14ac:dyDescent="0.2">
      <c r="A59" s="731"/>
      <c r="B59" s="467"/>
      <c r="C59" s="467"/>
      <c r="D59" s="467"/>
      <c r="E59" s="467"/>
      <c r="F59" s="466"/>
      <c r="G59" s="467"/>
      <c r="H59" s="467"/>
      <c r="I59" s="467"/>
      <c r="J59" s="466"/>
      <c r="K59" s="467"/>
      <c r="L59" s="463"/>
    </row>
    <row r="60" spans="1:12" s="465" customFormat="1" ht="11.25" customHeight="1" x14ac:dyDescent="0.2">
      <c r="A60" s="731"/>
      <c r="B60" s="1070" t="s">
        <v>7086</v>
      </c>
      <c r="C60" s="1070"/>
      <c r="D60" s="1070"/>
      <c r="E60" s="1070"/>
      <c r="F60" s="466"/>
      <c r="G60" s="467"/>
      <c r="H60" s="467"/>
      <c r="I60" s="467"/>
      <c r="J60" s="466"/>
      <c r="K60" s="467"/>
      <c r="L60" s="463"/>
    </row>
    <row r="61" spans="1:12" ht="18.75" customHeight="1" thickBot="1" x14ac:dyDescent="0.25">
      <c r="A61" s="730"/>
      <c r="B61" s="1070"/>
      <c r="C61" s="1070"/>
      <c r="D61" s="1070"/>
      <c r="E61" s="1070"/>
      <c r="F61" s="470"/>
      <c r="G61" s="459"/>
      <c r="H61" s="459" t="s">
        <v>5328</v>
      </c>
      <c r="I61" s="459"/>
      <c r="J61" s="470"/>
      <c r="K61" s="459"/>
      <c r="L61" s="465"/>
    </row>
    <row r="62" spans="1:12" ht="15" customHeight="1" thickTop="1" thickBot="1" x14ac:dyDescent="0.25">
      <c r="A62" s="730"/>
      <c r="B62" s="1070"/>
      <c r="C62" s="1070"/>
      <c r="D62" s="1070"/>
      <c r="E62" s="1070"/>
      <c r="F62" s="471"/>
      <c r="G62" s="472" t="s">
        <v>5201</v>
      </c>
      <c r="H62" s="473">
        <v>0.3</v>
      </c>
      <c r="I62" s="472" t="s">
        <v>5202</v>
      </c>
      <c r="J62" s="474">
        <f>ROUND(F62*H62,0)</f>
        <v>0</v>
      </c>
      <c r="K62" s="460" t="s">
        <v>5277</v>
      </c>
      <c r="L62" s="465" t="s">
        <v>5201</v>
      </c>
    </row>
    <row r="63" spans="1:12" ht="15" customHeight="1" thickTop="1" x14ac:dyDescent="0.2">
      <c r="A63" s="731"/>
      <c r="B63" s="467"/>
      <c r="C63" s="467"/>
      <c r="D63" s="467"/>
      <c r="E63" s="467"/>
      <c r="F63" s="466"/>
      <c r="G63" s="467"/>
      <c r="H63" s="467"/>
      <c r="I63" s="467"/>
      <c r="J63" s="475" t="s">
        <v>5382</v>
      </c>
      <c r="K63" s="467"/>
    </row>
    <row r="64" spans="1:12" ht="18.75" customHeight="1" x14ac:dyDescent="0.2">
      <c r="A64" s="731"/>
      <c r="B64" s="467"/>
      <c r="C64" s="467"/>
      <c r="D64" s="467"/>
      <c r="E64" s="467"/>
      <c r="F64" s="466"/>
      <c r="G64" s="467"/>
      <c r="H64" s="467"/>
      <c r="I64" s="467"/>
      <c r="J64" s="466"/>
      <c r="K64" s="467"/>
    </row>
    <row r="65" spans="1:12" ht="15" customHeight="1" x14ac:dyDescent="0.2">
      <c r="A65" s="730" t="s">
        <v>32</v>
      </c>
      <c r="B65" s="459" t="s">
        <v>5740</v>
      </c>
      <c r="C65" s="467"/>
      <c r="D65" s="467"/>
      <c r="E65" s="467"/>
      <c r="F65" s="466"/>
      <c r="G65" s="467"/>
      <c r="H65" s="467"/>
      <c r="I65" s="467"/>
      <c r="J65" s="466"/>
      <c r="K65" s="467"/>
    </row>
    <row r="66" spans="1:12" ht="18.75" customHeight="1" x14ac:dyDescent="0.2">
      <c r="A66" s="731"/>
      <c r="B66" s="467"/>
      <c r="C66" s="467"/>
      <c r="D66" s="467"/>
      <c r="E66" s="467"/>
      <c r="F66" s="466"/>
      <c r="G66" s="467"/>
      <c r="H66" s="467"/>
      <c r="I66" s="467"/>
      <c r="J66" s="466"/>
      <c r="K66" s="467"/>
    </row>
    <row r="67" spans="1:12" s="465" customFormat="1" ht="11.65" customHeight="1" x14ac:dyDescent="0.2">
      <c r="A67" s="731"/>
      <c r="B67" s="1062" t="s">
        <v>5193</v>
      </c>
      <c r="C67" s="1063"/>
      <c r="D67" s="1062" t="s">
        <v>5194</v>
      </c>
      <c r="E67" s="1063"/>
      <c r="F67" s="476" t="s">
        <v>5195</v>
      </c>
      <c r="G67" s="477"/>
      <c r="H67" s="477" t="s">
        <v>5196</v>
      </c>
      <c r="I67" s="477"/>
      <c r="J67" s="476" t="s">
        <v>17</v>
      </c>
      <c r="K67" s="460"/>
      <c r="L67" s="463"/>
    </row>
    <row r="68" spans="1:12" s="465" customFormat="1" ht="15" customHeight="1" thickBot="1" x14ac:dyDescent="0.25">
      <c r="A68" s="731"/>
      <c r="B68" s="478"/>
      <c r="C68" s="479"/>
      <c r="D68" s="480"/>
      <c r="E68" s="454"/>
      <c r="F68" s="670"/>
      <c r="G68" s="482"/>
      <c r="H68" s="482"/>
      <c r="I68" s="482"/>
      <c r="J68" s="483" t="s">
        <v>5197</v>
      </c>
      <c r="K68" s="460"/>
      <c r="L68" s="463"/>
    </row>
    <row r="69" spans="1:12" s="465" customFormat="1" ht="15" customHeight="1" thickTop="1" x14ac:dyDescent="0.2">
      <c r="A69" s="459"/>
      <c r="B69" s="451">
        <v>1</v>
      </c>
      <c r="C69" s="452" t="s">
        <v>5265</v>
      </c>
      <c r="D69" s="489" t="s">
        <v>5199</v>
      </c>
      <c r="E69" s="500" t="s">
        <v>5200</v>
      </c>
      <c r="F69" s="755"/>
      <c r="G69" s="485" t="s">
        <v>5201</v>
      </c>
      <c r="H69" s="501">
        <v>0.10299999999999999</v>
      </c>
      <c r="I69" s="487" t="s">
        <v>5202</v>
      </c>
      <c r="J69" s="488">
        <f t="shared" ref="J69:J100" si="3">ROUND(F69*H69,0)</f>
        <v>0</v>
      </c>
      <c r="K69" s="460" t="s">
        <v>5264</v>
      </c>
    </row>
    <row r="70" spans="1:12" s="465" customFormat="1" ht="15" customHeight="1" x14ac:dyDescent="0.2">
      <c r="A70" s="459"/>
      <c r="B70" s="453"/>
      <c r="C70" s="454"/>
      <c r="D70" s="489" t="s">
        <v>5204</v>
      </c>
      <c r="E70" s="500" t="s">
        <v>5205</v>
      </c>
      <c r="F70" s="484"/>
      <c r="G70" s="485" t="s">
        <v>5201</v>
      </c>
      <c r="H70" s="499">
        <v>0.02</v>
      </c>
      <c r="I70" s="492" t="s">
        <v>5202</v>
      </c>
      <c r="J70" s="493">
        <f t="shared" si="3"/>
        <v>0</v>
      </c>
      <c r="K70" s="460" t="s">
        <v>5266</v>
      </c>
    </row>
    <row r="71" spans="1:12" s="465" customFormat="1" ht="15" customHeight="1" x14ac:dyDescent="0.2">
      <c r="A71" s="459"/>
      <c r="B71" s="451">
        <f>B69+1</f>
        <v>2</v>
      </c>
      <c r="C71" s="452" t="s">
        <v>5198</v>
      </c>
      <c r="D71" s="489" t="s">
        <v>5199</v>
      </c>
      <c r="E71" s="500" t="s">
        <v>5200</v>
      </c>
      <c r="F71" s="484"/>
      <c r="G71" s="485" t="s">
        <v>5201</v>
      </c>
      <c r="H71" s="501">
        <v>0.16</v>
      </c>
      <c r="I71" s="487" t="s">
        <v>5202</v>
      </c>
      <c r="J71" s="488">
        <f t="shared" si="3"/>
        <v>0</v>
      </c>
      <c r="K71" s="460" t="s">
        <v>5267</v>
      </c>
    </row>
    <row r="72" spans="1:12" s="465" customFormat="1" ht="15" customHeight="1" x14ac:dyDescent="0.2">
      <c r="A72" s="459"/>
      <c r="B72" s="453"/>
      <c r="C72" s="454"/>
      <c r="D72" s="489" t="s">
        <v>5204</v>
      </c>
      <c r="E72" s="500" t="s">
        <v>5205</v>
      </c>
      <c r="F72" s="484"/>
      <c r="G72" s="485" t="s">
        <v>5201</v>
      </c>
      <c r="H72" s="499">
        <v>2.7E-2</v>
      </c>
      <c r="I72" s="492" t="s">
        <v>5202</v>
      </c>
      <c r="J72" s="493">
        <f t="shared" si="3"/>
        <v>0</v>
      </c>
      <c r="K72" s="460" t="s">
        <v>5268</v>
      </c>
    </row>
    <row r="73" spans="1:12" s="465" customFormat="1" ht="15" customHeight="1" x14ac:dyDescent="0.2">
      <c r="A73" s="459"/>
      <c r="B73" s="451">
        <f>B71+1</f>
        <v>3</v>
      </c>
      <c r="C73" s="452" t="s">
        <v>5207</v>
      </c>
      <c r="D73" s="489" t="s">
        <v>5199</v>
      </c>
      <c r="E73" s="500" t="s">
        <v>5200</v>
      </c>
      <c r="F73" s="484"/>
      <c r="G73" s="485" t="s">
        <v>5201</v>
      </c>
      <c r="H73" s="501">
        <v>0.183</v>
      </c>
      <c r="I73" s="487" t="s">
        <v>5202</v>
      </c>
      <c r="J73" s="488">
        <f t="shared" si="3"/>
        <v>0</v>
      </c>
      <c r="K73" s="460" t="s">
        <v>5269</v>
      </c>
    </row>
    <row r="74" spans="1:12" s="465" customFormat="1" ht="15" customHeight="1" x14ac:dyDescent="0.2">
      <c r="A74" s="459"/>
      <c r="B74" s="453"/>
      <c r="C74" s="454"/>
      <c r="D74" s="489" t="s">
        <v>5204</v>
      </c>
      <c r="E74" s="500" t="s">
        <v>5205</v>
      </c>
      <c r="F74" s="484"/>
      <c r="G74" s="485" t="s">
        <v>5201</v>
      </c>
      <c r="H74" s="499">
        <v>4.1000000000000002E-2</v>
      </c>
      <c r="I74" s="492" t="s">
        <v>5202</v>
      </c>
      <c r="J74" s="493">
        <f t="shared" si="3"/>
        <v>0</v>
      </c>
      <c r="K74" s="460" t="s">
        <v>5270</v>
      </c>
    </row>
    <row r="75" spans="1:12" s="465" customFormat="1" ht="15" customHeight="1" x14ac:dyDescent="0.2">
      <c r="A75" s="459"/>
      <c r="B75" s="451">
        <f>B73+1</f>
        <v>4</v>
      </c>
      <c r="C75" s="452" t="s">
        <v>5210</v>
      </c>
      <c r="D75" s="489" t="s">
        <v>5199</v>
      </c>
      <c r="E75" s="500" t="s">
        <v>5200</v>
      </c>
      <c r="F75" s="484"/>
      <c r="G75" s="485" t="s">
        <v>5201</v>
      </c>
      <c r="H75" s="501">
        <v>0.191</v>
      </c>
      <c r="I75" s="487" t="s">
        <v>5202</v>
      </c>
      <c r="J75" s="488">
        <f t="shared" si="3"/>
        <v>0</v>
      </c>
      <c r="K75" s="460" t="s">
        <v>5271</v>
      </c>
    </row>
    <row r="76" spans="1:12" s="465" customFormat="1" ht="15" customHeight="1" x14ac:dyDescent="0.2">
      <c r="A76" s="459"/>
      <c r="B76" s="453"/>
      <c r="C76" s="454"/>
      <c r="D76" s="489" t="s">
        <v>5204</v>
      </c>
      <c r="E76" s="500" t="s">
        <v>5205</v>
      </c>
      <c r="F76" s="484"/>
      <c r="G76" s="485" t="s">
        <v>5201</v>
      </c>
      <c r="H76" s="499">
        <v>0.123</v>
      </c>
      <c r="I76" s="492" t="s">
        <v>5202</v>
      </c>
      <c r="J76" s="493">
        <f t="shared" si="3"/>
        <v>0</v>
      </c>
      <c r="K76" s="460" t="s">
        <v>5272</v>
      </c>
    </row>
    <row r="77" spans="1:12" s="465" customFormat="1" ht="15" customHeight="1" x14ac:dyDescent="0.2">
      <c r="A77" s="459"/>
      <c r="B77" s="451">
        <f>B75+1</f>
        <v>5</v>
      </c>
      <c r="C77" s="452" t="s">
        <v>5213</v>
      </c>
      <c r="D77" s="489" t="s">
        <v>5199</v>
      </c>
      <c r="E77" s="500" t="s">
        <v>5200</v>
      </c>
      <c r="F77" s="484"/>
      <c r="G77" s="485" t="s">
        <v>5201</v>
      </c>
      <c r="H77" s="501">
        <v>0.21099999999999999</v>
      </c>
      <c r="I77" s="487" t="s">
        <v>5202</v>
      </c>
      <c r="J77" s="488">
        <f t="shared" si="3"/>
        <v>0</v>
      </c>
      <c r="K77" s="460" t="s">
        <v>5273</v>
      </c>
    </row>
    <row r="78" spans="1:12" s="465" customFormat="1" ht="15" customHeight="1" x14ac:dyDescent="0.2">
      <c r="A78" s="459"/>
      <c r="B78" s="453"/>
      <c r="C78" s="454"/>
      <c r="D78" s="489" t="s">
        <v>5204</v>
      </c>
      <c r="E78" s="500" t="s">
        <v>5205</v>
      </c>
      <c r="F78" s="484"/>
      <c r="G78" s="485" t="s">
        <v>5201</v>
      </c>
      <c r="H78" s="499">
        <v>0.154</v>
      </c>
      <c r="I78" s="492" t="s">
        <v>5202</v>
      </c>
      <c r="J78" s="493">
        <f t="shared" si="3"/>
        <v>0</v>
      </c>
      <c r="K78" s="460" t="s">
        <v>5330</v>
      </c>
    </row>
    <row r="79" spans="1:12" s="465" customFormat="1" ht="15" customHeight="1" x14ac:dyDescent="0.2">
      <c r="A79" s="459"/>
      <c r="B79" s="451">
        <f>B77+1</f>
        <v>6</v>
      </c>
      <c r="C79" s="452" t="s">
        <v>5216</v>
      </c>
      <c r="D79" s="489" t="s">
        <v>5199</v>
      </c>
      <c r="E79" s="500" t="s">
        <v>5200</v>
      </c>
      <c r="F79" s="484"/>
      <c r="G79" s="485" t="s">
        <v>5201</v>
      </c>
      <c r="H79" s="501">
        <v>0.23400000000000001</v>
      </c>
      <c r="I79" s="487" t="s">
        <v>5202</v>
      </c>
      <c r="J79" s="488">
        <f t="shared" si="3"/>
        <v>0</v>
      </c>
      <c r="K79" s="460" t="s">
        <v>5331</v>
      </c>
    </row>
    <row r="80" spans="1:12" s="465" customFormat="1" ht="15" customHeight="1" x14ac:dyDescent="0.2">
      <c r="A80" s="459"/>
      <c r="B80" s="453"/>
      <c r="C80" s="454"/>
      <c r="D80" s="489" t="s">
        <v>5204</v>
      </c>
      <c r="E80" s="500" t="s">
        <v>5205</v>
      </c>
      <c r="F80" s="484"/>
      <c r="G80" s="485" t="s">
        <v>5201</v>
      </c>
      <c r="H80" s="499">
        <v>0.183</v>
      </c>
      <c r="I80" s="492" t="s">
        <v>5202</v>
      </c>
      <c r="J80" s="493">
        <f t="shared" si="3"/>
        <v>0</v>
      </c>
      <c r="K80" s="460" t="s">
        <v>5332</v>
      </c>
    </row>
    <row r="81" spans="1:11" s="465" customFormat="1" ht="15" customHeight="1" x14ac:dyDescent="0.2">
      <c r="A81" s="459"/>
      <c r="B81" s="451">
        <f>B79+1</f>
        <v>7</v>
      </c>
      <c r="C81" s="452" t="s">
        <v>5219</v>
      </c>
      <c r="D81" s="489" t="s">
        <v>5199</v>
      </c>
      <c r="E81" s="500" t="s">
        <v>5200</v>
      </c>
      <c r="F81" s="484"/>
      <c r="G81" s="485" t="s">
        <v>5201</v>
      </c>
      <c r="H81" s="501">
        <v>0.26600000000000001</v>
      </c>
      <c r="I81" s="487" t="s">
        <v>5202</v>
      </c>
      <c r="J81" s="488">
        <f t="shared" si="3"/>
        <v>0</v>
      </c>
      <c r="K81" s="460" t="s">
        <v>5333</v>
      </c>
    </row>
    <row r="82" spans="1:11" s="465" customFormat="1" ht="15" customHeight="1" x14ac:dyDescent="0.2">
      <c r="A82" s="459"/>
      <c r="B82" s="453"/>
      <c r="C82" s="454"/>
      <c r="D82" s="489" t="s">
        <v>5204</v>
      </c>
      <c r="E82" s="500" t="s">
        <v>5205</v>
      </c>
      <c r="F82" s="484"/>
      <c r="G82" s="485" t="s">
        <v>5201</v>
      </c>
      <c r="H82" s="499">
        <v>0.21099999999999999</v>
      </c>
      <c r="I82" s="492" t="s">
        <v>5202</v>
      </c>
      <c r="J82" s="493">
        <f t="shared" si="3"/>
        <v>0</v>
      </c>
      <c r="K82" s="460" t="s">
        <v>5334</v>
      </c>
    </row>
    <row r="83" spans="1:11" s="465" customFormat="1" ht="15" customHeight="1" x14ac:dyDescent="0.2">
      <c r="A83" s="459"/>
      <c r="B83" s="451">
        <f>B81+1</f>
        <v>8</v>
      </c>
      <c r="C83" s="452" t="s">
        <v>5222</v>
      </c>
      <c r="D83" s="489" t="s">
        <v>5199</v>
      </c>
      <c r="E83" s="500" t="s">
        <v>5200</v>
      </c>
      <c r="F83" s="484"/>
      <c r="G83" s="485" t="s">
        <v>5201</v>
      </c>
      <c r="H83" s="501">
        <v>0.29099999999999998</v>
      </c>
      <c r="I83" s="487" t="s">
        <v>5202</v>
      </c>
      <c r="J83" s="488">
        <f t="shared" si="3"/>
        <v>0</v>
      </c>
      <c r="K83" s="460" t="s">
        <v>5335</v>
      </c>
    </row>
    <row r="84" spans="1:11" s="465" customFormat="1" ht="15" customHeight="1" x14ac:dyDescent="0.2">
      <c r="A84" s="459"/>
      <c r="B84" s="453"/>
      <c r="C84" s="454"/>
      <c r="D84" s="489" t="s">
        <v>5204</v>
      </c>
      <c r="E84" s="500" t="s">
        <v>5205</v>
      </c>
      <c r="F84" s="484"/>
      <c r="G84" s="485" t="s">
        <v>5201</v>
      </c>
      <c r="H84" s="499">
        <v>0.23899999999999999</v>
      </c>
      <c r="I84" s="492" t="s">
        <v>5202</v>
      </c>
      <c r="J84" s="493">
        <f t="shared" si="3"/>
        <v>0</v>
      </c>
      <c r="K84" s="460" t="s">
        <v>5336</v>
      </c>
    </row>
    <row r="85" spans="1:11" s="465" customFormat="1" ht="15" customHeight="1" x14ac:dyDescent="0.2">
      <c r="A85" s="459"/>
      <c r="B85" s="451">
        <f>B83+1</f>
        <v>9</v>
      </c>
      <c r="C85" s="452" t="s">
        <v>5225</v>
      </c>
      <c r="D85" s="489" t="s">
        <v>5199</v>
      </c>
      <c r="E85" s="500" t="s">
        <v>5200</v>
      </c>
      <c r="F85" s="484"/>
      <c r="G85" s="485" t="s">
        <v>5201</v>
      </c>
      <c r="H85" s="501">
        <v>0.314</v>
      </c>
      <c r="I85" s="487" t="s">
        <v>5202</v>
      </c>
      <c r="J85" s="488">
        <f t="shared" si="3"/>
        <v>0</v>
      </c>
      <c r="K85" s="460" t="s">
        <v>5426</v>
      </c>
    </row>
    <row r="86" spans="1:11" s="465" customFormat="1" ht="15" customHeight="1" x14ac:dyDescent="0.2">
      <c r="A86" s="459"/>
      <c r="B86" s="453"/>
      <c r="C86" s="454"/>
      <c r="D86" s="489" t="s">
        <v>5204</v>
      </c>
      <c r="E86" s="500" t="s">
        <v>5205</v>
      </c>
      <c r="F86" s="484"/>
      <c r="G86" s="485" t="s">
        <v>5201</v>
      </c>
      <c r="H86" s="499">
        <v>0.26800000000000002</v>
      </c>
      <c r="I86" s="492" t="s">
        <v>5202</v>
      </c>
      <c r="J86" s="493">
        <f t="shared" si="3"/>
        <v>0</v>
      </c>
      <c r="K86" s="460" t="s">
        <v>5427</v>
      </c>
    </row>
    <row r="87" spans="1:11" s="465" customFormat="1" ht="15" customHeight="1" x14ac:dyDescent="0.2">
      <c r="A87" s="459"/>
      <c r="B87" s="451">
        <f>B85+1</f>
        <v>10</v>
      </c>
      <c r="C87" s="452" t="s">
        <v>5228</v>
      </c>
      <c r="D87" s="489" t="s">
        <v>5199</v>
      </c>
      <c r="E87" s="500" t="s">
        <v>5200</v>
      </c>
      <c r="F87" s="484"/>
      <c r="G87" s="485" t="s">
        <v>5201</v>
      </c>
      <c r="H87" s="501">
        <v>0.33700000000000002</v>
      </c>
      <c r="I87" s="487" t="s">
        <v>5202</v>
      </c>
      <c r="J87" s="488">
        <f t="shared" si="3"/>
        <v>0</v>
      </c>
      <c r="K87" s="460" t="s">
        <v>5339</v>
      </c>
    </row>
    <row r="88" spans="1:11" s="465" customFormat="1" ht="15" customHeight="1" x14ac:dyDescent="0.2">
      <c r="A88" s="459"/>
      <c r="B88" s="453"/>
      <c r="C88" s="454"/>
      <c r="D88" s="489" t="s">
        <v>5204</v>
      </c>
      <c r="E88" s="500" t="s">
        <v>5205</v>
      </c>
      <c r="F88" s="484"/>
      <c r="G88" s="485" t="s">
        <v>5201</v>
      </c>
      <c r="H88" s="501">
        <v>0.29699999999999999</v>
      </c>
      <c r="I88" s="492" t="s">
        <v>5202</v>
      </c>
      <c r="J88" s="493">
        <f t="shared" si="3"/>
        <v>0</v>
      </c>
      <c r="K88" s="460" t="s">
        <v>5429</v>
      </c>
    </row>
    <row r="89" spans="1:11" s="465" customFormat="1" ht="15" customHeight="1" x14ac:dyDescent="0.2">
      <c r="A89" s="459"/>
      <c r="B89" s="451">
        <f>B87+1</f>
        <v>11</v>
      </c>
      <c r="C89" s="452" t="s">
        <v>5231</v>
      </c>
      <c r="D89" s="489" t="s">
        <v>5199</v>
      </c>
      <c r="E89" s="500" t="s">
        <v>5200</v>
      </c>
      <c r="F89" s="484"/>
      <c r="G89" s="485" t="s">
        <v>5201</v>
      </c>
      <c r="H89" s="499">
        <v>0.35899999999999999</v>
      </c>
      <c r="I89" s="487" t="s">
        <v>5202</v>
      </c>
      <c r="J89" s="488">
        <f t="shared" si="3"/>
        <v>0</v>
      </c>
      <c r="K89" s="460" t="s">
        <v>5341</v>
      </c>
    </row>
    <row r="90" spans="1:11" s="465" customFormat="1" ht="15" customHeight="1" x14ac:dyDescent="0.2">
      <c r="A90" s="459"/>
      <c r="B90" s="453"/>
      <c r="C90" s="454"/>
      <c r="D90" s="489" t="s">
        <v>5204</v>
      </c>
      <c r="E90" s="500" t="s">
        <v>5205</v>
      </c>
      <c r="F90" s="484"/>
      <c r="G90" s="485" t="s">
        <v>5201</v>
      </c>
      <c r="H90" s="501">
        <v>0.32400000000000001</v>
      </c>
      <c r="I90" s="492" t="s">
        <v>5202</v>
      </c>
      <c r="J90" s="493">
        <f t="shared" si="3"/>
        <v>0</v>
      </c>
      <c r="K90" s="460" t="s">
        <v>5430</v>
      </c>
    </row>
    <row r="91" spans="1:11" s="465" customFormat="1" ht="15" customHeight="1" x14ac:dyDescent="0.2">
      <c r="A91" s="459"/>
      <c r="B91" s="451">
        <f>B89+1</f>
        <v>12</v>
      </c>
      <c r="C91" s="452" t="s">
        <v>5234</v>
      </c>
      <c r="D91" s="489" t="s">
        <v>5199</v>
      </c>
      <c r="E91" s="500" t="s">
        <v>5200</v>
      </c>
      <c r="F91" s="484"/>
      <c r="G91" s="485" t="s">
        <v>5201</v>
      </c>
      <c r="H91" s="486">
        <v>0.38400000000000001</v>
      </c>
      <c r="I91" s="487" t="s">
        <v>5202</v>
      </c>
      <c r="J91" s="488">
        <f t="shared" si="3"/>
        <v>0</v>
      </c>
      <c r="K91" s="460" t="s">
        <v>5343</v>
      </c>
    </row>
    <row r="92" spans="1:11" s="465" customFormat="1" ht="15" customHeight="1" x14ac:dyDescent="0.2">
      <c r="A92" s="459"/>
      <c r="B92" s="453"/>
      <c r="C92" s="454"/>
      <c r="D92" s="489" t="s">
        <v>5204</v>
      </c>
      <c r="E92" s="500" t="s">
        <v>5205</v>
      </c>
      <c r="F92" s="484"/>
      <c r="G92" s="485" t="s">
        <v>5201</v>
      </c>
      <c r="H92" s="491">
        <v>0.35399999999999998</v>
      </c>
      <c r="I92" s="492" t="s">
        <v>5202</v>
      </c>
      <c r="J92" s="493">
        <f t="shared" si="3"/>
        <v>0</v>
      </c>
      <c r="K92" s="460" t="s">
        <v>5431</v>
      </c>
    </row>
    <row r="93" spans="1:11" s="465" customFormat="1" ht="15" customHeight="1" x14ac:dyDescent="0.2">
      <c r="A93" s="459"/>
      <c r="B93" s="451">
        <f>B91+1</f>
        <v>13</v>
      </c>
      <c r="C93" s="452" t="s">
        <v>5237</v>
      </c>
      <c r="D93" s="489" t="s">
        <v>5199</v>
      </c>
      <c r="E93" s="500" t="s">
        <v>5200</v>
      </c>
      <c r="F93" s="484"/>
      <c r="G93" s="485" t="s">
        <v>5201</v>
      </c>
      <c r="H93" s="486">
        <v>0.40799999999999997</v>
      </c>
      <c r="I93" s="487" t="s">
        <v>5202</v>
      </c>
      <c r="J93" s="488">
        <f t="shared" si="3"/>
        <v>0</v>
      </c>
      <c r="K93" s="460" t="s">
        <v>5345</v>
      </c>
    </row>
    <row r="94" spans="1:11" s="465" customFormat="1" ht="15" customHeight="1" x14ac:dyDescent="0.2">
      <c r="A94" s="459"/>
      <c r="B94" s="453"/>
      <c r="C94" s="454"/>
      <c r="D94" s="489" t="s">
        <v>5204</v>
      </c>
      <c r="E94" s="500" t="s">
        <v>5205</v>
      </c>
      <c r="F94" s="494"/>
      <c r="G94" s="485" t="s">
        <v>5201</v>
      </c>
      <c r="H94" s="491">
        <v>0.38300000000000001</v>
      </c>
      <c r="I94" s="492" t="s">
        <v>5202</v>
      </c>
      <c r="J94" s="493">
        <f t="shared" si="3"/>
        <v>0</v>
      </c>
      <c r="K94" s="460" t="s">
        <v>5432</v>
      </c>
    </row>
    <row r="95" spans="1:11" s="465" customFormat="1" ht="15" customHeight="1" x14ac:dyDescent="0.2">
      <c r="A95" s="459"/>
      <c r="B95" s="451">
        <f>B93+1</f>
        <v>14</v>
      </c>
      <c r="C95" s="452" t="s">
        <v>5240</v>
      </c>
      <c r="D95" s="489" t="s">
        <v>5199</v>
      </c>
      <c r="E95" s="500" t="s">
        <v>5200</v>
      </c>
      <c r="F95" s="484"/>
      <c r="G95" s="485" t="s">
        <v>5201</v>
      </c>
      <c r="H95" s="486">
        <v>0.43099999999999999</v>
      </c>
      <c r="I95" s="487" t="s">
        <v>5202</v>
      </c>
      <c r="J95" s="488">
        <f t="shared" si="3"/>
        <v>0</v>
      </c>
      <c r="K95" s="460" t="s">
        <v>5347</v>
      </c>
    </row>
    <row r="96" spans="1:11" s="465" customFormat="1" ht="15" customHeight="1" x14ac:dyDescent="0.2">
      <c r="A96" s="459"/>
      <c r="B96" s="453"/>
      <c r="C96" s="454"/>
      <c r="D96" s="489" t="s">
        <v>5204</v>
      </c>
      <c r="E96" s="500" t="s">
        <v>5205</v>
      </c>
      <c r="F96" s="494"/>
      <c r="G96" s="485" t="s">
        <v>5201</v>
      </c>
      <c r="H96" s="491">
        <v>0.41199999999999998</v>
      </c>
      <c r="I96" s="492" t="s">
        <v>5202</v>
      </c>
      <c r="J96" s="493">
        <f t="shared" si="3"/>
        <v>0</v>
      </c>
      <c r="K96" s="460" t="s">
        <v>5433</v>
      </c>
    </row>
    <row r="97" spans="1:12" s="465" customFormat="1" ht="15" customHeight="1" x14ac:dyDescent="0.2">
      <c r="A97" s="459"/>
      <c r="B97" s="451">
        <f>B95+1</f>
        <v>15</v>
      </c>
      <c r="C97" s="452" t="s">
        <v>5735</v>
      </c>
      <c r="D97" s="489" t="s">
        <v>5199</v>
      </c>
      <c r="E97" s="500" t="s">
        <v>5200</v>
      </c>
      <c r="F97" s="484"/>
      <c r="G97" s="485" t="s">
        <v>5201</v>
      </c>
      <c r="H97" s="486">
        <v>0.45400000000000001</v>
      </c>
      <c r="I97" s="487" t="s">
        <v>5202</v>
      </c>
      <c r="J97" s="488">
        <f t="shared" si="3"/>
        <v>0</v>
      </c>
      <c r="K97" s="460" t="s">
        <v>5349</v>
      </c>
    </row>
    <row r="98" spans="1:12" s="465" customFormat="1" ht="15" customHeight="1" x14ac:dyDescent="0.2">
      <c r="A98" s="459"/>
      <c r="B98" s="453"/>
      <c r="C98" s="454"/>
      <c r="D98" s="489" t="s">
        <v>5204</v>
      </c>
      <c r="E98" s="500" t="s">
        <v>5205</v>
      </c>
      <c r="F98" s="494"/>
      <c r="G98" s="485" t="s">
        <v>5201</v>
      </c>
      <c r="H98" s="491">
        <v>0.441</v>
      </c>
      <c r="I98" s="492" t="s">
        <v>5202</v>
      </c>
      <c r="J98" s="493">
        <f t="shared" si="3"/>
        <v>0</v>
      </c>
      <c r="K98" s="460" t="s">
        <v>5434</v>
      </c>
    </row>
    <row r="99" spans="1:12" s="465" customFormat="1" ht="15" customHeight="1" x14ac:dyDescent="0.2">
      <c r="A99" s="459"/>
      <c r="B99" s="451">
        <f>B97+1</f>
        <v>16</v>
      </c>
      <c r="C99" s="452" t="s">
        <v>5736</v>
      </c>
      <c r="D99" s="489" t="s">
        <v>5199</v>
      </c>
      <c r="E99" s="500" t="s">
        <v>5200</v>
      </c>
      <c r="F99" s="484"/>
      <c r="G99" s="485" t="s">
        <v>5201</v>
      </c>
      <c r="H99" s="486">
        <v>0.47699999999999998</v>
      </c>
      <c r="I99" s="487" t="s">
        <v>5202</v>
      </c>
      <c r="J99" s="488">
        <f t="shared" si="3"/>
        <v>0</v>
      </c>
      <c r="K99" s="460" t="s">
        <v>5352</v>
      </c>
    </row>
    <row r="100" spans="1:12" s="465" customFormat="1" ht="15" customHeight="1" x14ac:dyDescent="0.2">
      <c r="A100" s="459"/>
      <c r="B100" s="453"/>
      <c r="C100" s="454"/>
      <c r="D100" s="489" t="s">
        <v>5204</v>
      </c>
      <c r="E100" s="500" t="s">
        <v>5205</v>
      </c>
      <c r="F100" s="484"/>
      <c r="G100" s="485" t="s">
        <v>5201</v>
      </c>
      <c r="H100" s="491">
        <v>0.47099999999999997</v>
      </c>
      <c r="I100" s="492" t="s">
        <v>5202</v>
      </c>
      <c r="J100" s="493">
        <f t="shared" si="3"/>
        <v>0</v>
      </c>
      <c r="K100" s="460" t="s">
        <v>5403</v>
      </c>
    </row>
    <row r="101" spans="1:12" s="465" customFormat="1" ht="15" customHeight="1" x14ac:dyDescent="0.2">
      <c r="A101" s="459"/>
      <c r="B101" s="451">
        <f>B99+1</f>
        <v>17</v>
      </c>
      <c r="C101" s="452" t="s">
        <v>5737</v>
      </c>
      <c r="D101" s="489" t="s">
        <v>5199</v>
      </c>
      <c r="E101" s="500" t="s">
        <v>5200</v>
      </c>
      <c r="F101" s="496"/>
      <c r="G101" s="485" t="s">
        <v>5201</v>
      </c>
      <c r="H101" s="146">
        <v>0.5</v>
      </c>
      <c r="I101" s="147" t="s">
        <v>5202</v>
      </c>
      <c r="J101" s="148">
        <f>ROUND(F101*H101,0)</f>
        <v>0</v>
      </c>
      <c r="K101" s="66" t="s">
        <v>5354</v>
      </c>
    </row>
    <row r="102" spans="1:12" ht="15" customHeight="1" x14ac:dyDescent="0.2">
      <c r="A102" s="459"/>
      <c r="B102" s="453"/>
      <c r="C102" s="454"/>
      <c r="D102" s="489" t="s">
        <v>5204</v>
      </c>
      <c r="E102" s="500" t="s">
        <v>5205</v>
      </c>
      <c r="F102" s="494"/>
      <c r="G102" s="485" t="s">
        <v>5201</v>
      </c>
      <c r="H102" s="115">
        <v>0.5</v>
      </c>
      <c r="I102" s="70" t="s">
        <v>5202</v>
      </c>
      <c r="J102" s="145">
        <f>ROUND(F102*H102,0)</f>
        <v>0</v>
      </c>
      <c r="K102" s="66" t="s">
        <v>5435</v>
      </c>
      <c r="L102" s="465"/>
    </row>
    <row r="103" spans="1:12" s="465" customFormat="1" ht="15" customHeight="1" x14ac:dyDescent="0.2">
      <c r="A103" s="459"/>
      <c r="B103" s="451">
        <f>B101+1</f>
        <v>18</v>
      </c>
      <c r="C103" s="452" t="s">
        <v>5738</v>
      </c>
      <c r="D103" s="489" t="s">
        <v>5199</v>
      </c>
      <c r="E103" s="500" t="s">
        <v>5200</v>
      </c>
      <c r="F103" s="484"/>
      <c r="G103" s="485" t="s">
        <v>5201</v>
      </c>
      <c r="H103" s="146">
        <v>0.5</v>
      </c>
      <c r="I103" s="147" t="s">
        <v>5202</v>
      </c>
      <c r="J103" s="148">
        <f>ROUND(F103*H103,0)</f>
        <v>0</v>
      </c>
      <c r="K103" s="66" t="s">
        <v>5356</v>
      </c>
    </row>
    <row r="104" spans="1:12" ht="15" customHeight="1" x14ac:dyDescent="0.2">
      <c r="A104" s="459"/>
      <c r="B104" s="453"/>
      <c r="C104" s="454"/>
      <c r="D104" s="489" t="s">
        <v>5204</v>
      </c>
      <c r="E104" s="500" t="s">
        <v>5205</v>
      </c>
      <c r="F104" s="484"/>
      <c r="G104" s="485" t="s">
        <v>5201</v>
      </c>
      <c r="H104" s="115">
        <v>0.5</v>
      </c>
      <c r="I104" s="70" t="s">
        <v>5202</v>
      </c>
      <c r="J104" s="145">
        <f>ROUND(F104*H104,0)</f>
        <v>0</v>
      </c>
      <c r="K104" s="66" t="s">
        <v>5391</v>
      </c>
      <c r="L104" s="465"/>
    </row>
    <row r="105" spans="1:12" s="465" customFormat="1" ht="15" customHeight="1" x14ac:dyDescent="0.2">
      <c r="A105" s="459"/>
      <c r="B105" s="451">
        <f>B103+1</f>
        <v>19</v>
      </c>
      <c r="C105" s="452" t="s">
        <v>5739</v>
      </c>
      <c r="D105" s="489" t="s">
        <v>5199</v>
      </c>
      <c r="E105" s="500" t="s">
        <v>5200</v>
      </c>
      <c r="F105" s="484"/>
      <c r="G105" s="485" t="s">
        <v>5201</v>
      </c>
      <c r="H105" s="146">
        <v>0.5</v>
      </c>
      <c r="I105" s="147" t="s">
        <v>5202</v>
      </c>
      <c r="J105" s="148">
        <f t="shared" ref="J105:J106" si="4">ROUND(F105*H105,0)</f>
        <v>0</v>
      </c>
      <c r="K105" s="66" t="s">
        <v>5358</v>
      </c>
    </row>
    <row r="106" spans="1:12" ht="15" customHeight="1" x14ac:dyDescent="0.2">
      <c r="A106" s="459"/>
      <c r="B106" s="453"/>
      <c r="C106" s="454"/>
      <c r="D106" s="489" t="s">
        <v>5204</v>
      </c>
      <c r="E106" s="500" t="s">
        <v>5205</v>
      </c>
      <c r="F106" s="728"/>
      <c r="G106" s="485" t="s">
        <v>5201</v>
      </c>
      <c r="H106" s="115">
        <v>0.5</v>
      </c>
      <c r="I106" s="70" t="s">
        <v>5202</v>
      </c>
      <c r="J106" s="145">
        <f t="shared" si="4"/>
        <v>0</v>
      </c>
      <c r="K106" s="66" t="s">
        <v>5359</v>
      </c>
      <c r="L106" s="465"/>
    </row>
    <row r="107" spans="1:12" s="465" customFormat="1" ht="15" customHeight="1" x14ac:dyDescent="0.2">
      <c r="A107" s="459"/>
      <c r="B107" s="451">
        <f>B105+1</f>
        <v>20</v>
      </c>
      <c r="C107" s="452" t="s">
        <v>7099</v>
      </c>
      <c r="D107" s="489" t="s">
        <v>5199</v>
      </c>
      <c r="E107" s="500" t="s">
        <v>5200</v>
      </c>
      <c r="F107" s="729"/>
      <c r="G107" s="485" t="s">
        <v>5201</v>
      </c>
      <c r="H107" s="146">
        <v>0.5</v>
      </c>
      <c r="I107" s="147" t="s">
        <v>5202</v>
      </c>
      <c r="J107" s="148">
        <f>ROUND(F107*H107,0)</f>
        <v>0</v>
      </c>
      <c r="K107" s="66" t="s">
        <v>5436</v>
      </c>
    </row>
    <row r="108" spans="1:12" ht="15" customHeight="1" thickBot="1" x14ac:dyDescent="0.25">
      <c r="A108" s="459"/>
      <c r="B108" s="453"/>
      <c r="C108" s="454"/>
      <c r="D108" s="489" t="s">
        <v>5204</v>
      </c>
      <c r="E108" s="500" t="s">
        <v>5205</v>
      </c>
      <c r="F108" s="497"/>
      <c r="G108" s="485" t="s">
        <v>5201</v>
      </c>
      <c r="H108" s="115">
        <v>0.5</v>
      </c>
      <c r="I108" s="70" t="s">
        <v>5202</v>
      </c>
      <c r="J108" s="145">
        <f t="shared" ref="J108" si="5">ROUND(F108*H108,0)</f>
        <v>0</v>
      </c>
      <c r="K108" s="66" t="s">
        <v>5443</v>
      </c>
      <c r="L108" s="465"/>
    </row>
    <row r="109" spans="1:12" ht="15" customHeight="1" thickTop="1" x14ac:dyDescent="0.2">
      <c r="A109" s="459"/>
      <c r="B109" s="460"/>
      <c r="C109" s="462"/>
      <c r="D109" s="460"/>
      <c r="E109" s="460"/>
      <c r="F109" s="461"/>
      <c r="G109" s="462"/>
      <c r="H109" s="985" t="s">
        <v>7100</v>
      </c>
      <c r="I109" s="986"/>
      <c r="J109" s="657"/>
      <c r="K109" s="66"/>
      <c r="L109" s="465"/>
    </row>
    <row r="110" spans="1:12" ht="15" customHeight="1" thickBot="1" x14ac:dyDescent="0.25">
      <c r="A110" s="459"/>
      <c r="B110" s="460"/>
      <c r="C110" s="460"/>
      <c r="D110" s="460"/>
      <c r="E110" s="460"/>
      <c r="F110" s="461"/>
      <c r="G110" s="460"/>
      <c r="H110" s="983" t="s">
        <v>5259</v>
      </c>
      <c r="I110" s="984"/>
      <c r="J110" s="7">
        <f>SUM(J69:J108)</f>
        <v>0</v>
      </c>
      <c r="K110" s="66" t="s">
        <v>5279</v>
      </c>
      <c r="L110" s="465" t="s">
        <v>5201</v>
      </c>
    </row>
    <row r="111" spans="1:12" ht="15" customHeight="1" x14ac:dyDescent="0.2">
      <c r="A111" s="459"/>
      <c r="B111" s="460"/>
      <c r="C111" s="460"/>
      <c r="D111" s="460"/>
      <c r="E111" s="460"/>
      <c r="F111" s="461"/>
      <c r="G111" s="460"/>
      <c r="H111" s="68"/>
      <c r="I111" s="68"/>
      <c r="J111" s="29"/>
      <c r="K111" s="66"/>
      <c r="L111" s="465"/>
    </row>
    <row r="112" spans="1:12" ht="11.25" customHeight="1" x14ac:dyDescent="0.2">
      <c r="A112" s="459"/>
      <c r="B112" s="460"/>
      <c r="C112" s="460"/>
      <c r="D112" s="460"/>
      <c r="E112" s="460"/>
      <c r="F112" s="461"/>
      <c r="G112" s="460"/>
      <c r="H112" s="462"/>
      <c r="I112" s="462"/>
      <c r="J112" s="461"/>
      <c r="K112" s="460"/>
      <c r="L112" s="465"/>
    </row>
    <row r="113" spans="1:12" ht="15" customHeight="1" x14ac:dyDescent="0.2">
      <c r="A113" s="459"/>
      <c r="B113" s="459"/>
      <c r="C113" s="459"/>
      <c r="D113" s="459"/>
      <c r="E113" s="459"/>
      <c r="F113" s="470"/>
      <c r="G113" s="459"/>
      <c r="H113" s="459"/>
      <c r="I113" s="459"/>
      <c r="J113" s="470"/>
      <c r="K113" s="459"/>
      <c r="L113" s="465"/>
    </row>
    <row r="114" spans="1:12" ht="11.25" customHeight="1" x14ac:dyDescent="0.2">
      <c r="A114" s="730" t="s">
        <v>5517</v>
      </c>
      <c r="B114" s="502" t="s">
        <v>5741</v>
      </c>
      <c r="C114" s="467"/>
      <c r="D114" s="467"/>
      <c r="E114" s="467"/>
      <c r="F114" s="466"/>
      <c r="G114" s="467"/>
      <c r="H114" s="467"/>
      <c r="I114" s="467"/>
      <c r="J114" s="466"/>
      <c r="K114" s="467"/>
    </row>
    <row r="115" spans="1:12" s="465" customFormat="1" ht="18.75" customHeight="1" x14ac:dyDescent="0.2">
      <c r="A115" s="731"/>
      <c r="B115" s="467"/>
      <c r="C115" s="467"/>
      <c r="D115" s="467"/>
      <c r="E115" s="467"/>
      <c r="F115" s="466"/>
      <c r="G115" s="467"/>
      <c r="H115" s="467"/>
      <c r="I115" s="467"/>
      <c r="J115" s="466"/>
      <c r="K115" s="467"/>
      <c r="L115" s="463"/>
    </row>
    <row r="116" spans="1:12" s="465" customFormat="1" ht="18.75" customHeight="1" x14ac:dyDescent="0.2">
      <c r="A116" s="731"/>
      <c r="B116" s="1062" t="s">
        <v>5193</v>
      </c>
      <c r="C116" s="1063"/>
      <c r="D116" s="1062" t="s">
        <v>5194</v>
      </c>
      <c r="E116" s="1063"/>
      <c r="F116" s="476" t="s">
        <v>5195</v>
      </c>
      <c r="G116" s="477"/>
      <c r="H116" s="477" t="s">
        <v>5196</v>
      </c>
      <c r="I116" s="477"/>
      <c r="J116" s="476" t="s">
        <v>17</v>
      </c>
      <c r="K116" s="460"/>
      <c r="L116" s="463"/>
    </row>
    <row r="117" spans="1:12" s="465" customFormat="1" ht="11.65" customHeight="1" x14ac:dyDescent="0.2">
      <c r="A117" s="731"/>
      <c r="B117" s="478"/>
      <c r="C117" s="454"/>
      <c r="D117" s="480"/>
      <c r="E117" s="454"/>
      <c r="F117" s="503"/>
      <c r="G117" s="482"/>
      <c r="H117" s="482"/>
      <c r="I117" s="482"/>
      <c r="J117" s="483" t="s">
        <v>5197</v>
      </c>
      <c r="K117" s="460"/>
      <c r="L117" s="463"/>
    </row>
    <row r="118" spans="1:12" s="465" customFormat="1" ht="15" customHeight="1" x14ac:dyDescent="0.2">
      <c r="A118" s="459"/>
      <c r="B118" s="451">
        <v>1</v>
      </c>
      <c r="C118" s="452" t="s">
        <v>5265</v>
      </c>
      <c r="D118" s="489" t="s">
        <v>5199</v>
      </c>
      <c r="E118" s="500" t="s">
        <v>5200</v>
      </c>
      <c r="F118" s="504">
        <f>IF(総括表!$B$4=総括表!$Q$4,基礎データ貼付用シート!E977)</f>
        <v>0</v>
      </c>
      <c r="G118" s="487" t="s">
        <v>5201</v>
      </c>
      <c r="H118" s="499">
        <v>8.2000000000000003E-2</v>
      </c>
      <c r="I118" s="487" t="s">
        <v>5202</v>
      </c>
      <c r="J118" s="488">
        <f>ROUND(F118*H118,0)</f>
        <v>0</v>
      </c>
      <c r="K118" s="460" t="s">
        <v>6015</v>
      </c>
    </row>
    <row r="119" spans="1:12" s="465" customFormat="1" ht="15" customHeight="1" thickBot="1" x14ac:dyDescent="0.25">
      <c r="A119" s="459"/>
      <c r="B119" s="505">
        <v>2</v>
      </c>
      <c r="C119" s="500" t="s">
        <v>5198</v>
      </c>
      <c r="D119" s="489" t="s">
        <v>5199</v>
      </c>
      <c r="E119" s="500" t="s">
        <v>5200</v>
      </c>
      <c r="F119" s="504">
        <f>IF(総括表!$B$4=総括表!$Q$4,基礎データ貼付用シート!E978)</f>
        <v>0</v>
      </c>
      <c r="G119" s="487" t="s">
        <v>5201</v>
      </c>
      <c r="H119" s="501">
        <v>8.8999999999999996E-2</v>
      </c>
      <c r="I119" s="492" t="s">
        <v>5202</v>
      </c>
      <c r="J119" s="493">
        <f>ROUND(F119*H119,0)</f>
        <v>0</v>
      </c>
      <c r="K119" s="460" t="s">
        <v>5283</v>
      </c>
    </row>
    <row r="120" spans="1:12" s="465" customFormat="1" ht="15" customHeight="1" x14ac:dyDescent="0.2">
      <c r="A120" s="459"/>
      <c r="B120" s="460" t="s">
        <v>5742</v>
      </c>
      <c r="C120" s="462"/>
      <c r="D120" s="460"/>
      <c r="E120" s="460"/>
      <c r="F120" s="461"/>
      <c r="G120" s="462"/>
      <c r="H120" s="1064" t="s">
        <v>5284</v>
      </c>
      <c r="I120" s="1065"/>
      <c r="J120" s="671"/>
      <c r="K120" s="460"/>
    </row>
    <row r="121" spans="1:12" s="465" customFormat="1" ht="15" customHeight="1" thickBot="1" x14ac:dyDescent="0.25">
      <c r="A121" s="459"/>
      <c r="B121" s="460" t="s">
        <v>5743</v>
      </c>
      <c r="C121" s="460"/>
      <c r="D121" s="460"/>
      <c r="E121" s="460"/>
      <c r="F121" s="461"/>
      <c r="G121" s="460"/>
      <c r="H121" s="1060" t="s">
        <v>5259</v>
      </c>
      <c r="I121" s="1061"/>
      <c r="J121" s="498">
        <f>SUM(J118:J119)</f>
        <v>0</v>
      </c>
      <c r="K121" s="460" t="s">
        <v>5285</v>
      </c>
      <c r="L121" s="465" t="s">
        <v>5573</v>
      </c>
    </row>
    <row r="122" spans="1:12" s="465" customFormat="1" ht="15" customHeight="1" x14ac:dyDescent="0.2">
      <c r="A122" s="459"/>
      <c r="B122" s="460"/>
      <c r="C122" s="460"/>
      <c r="D122" s="460"/>
      <c r="E122" s="460"/>
      <c r="F122" s="461"/>
      <c r="G122" s="460"/>
      <c r="H122" s="462"/>
      <c r="I122" s="462"/>
      <c r="J122" s="461"/>
      <c r="K122" s="460"/>
    </row>
    <row r="123" spans="1:12" s="465" customFormat="1" ht="15" customHeight="1" x14ac:dyDescent="0.2">
      <c r="A123" s="732" t="s">
        <v>39</v>
      </c>
      <c r="B123" s="459" t="s">
        <v>5744</v>
      </c>
      <c r="C123" s="467"/>
      <c r="D123" s="467"/>
      <c r="E123" s="467"/>
      <c r="F123" s="466"/>
      <c r="G123" s="467"/>
      <c r="H123" s="467"/>
      <c r="I123" s="467"/>
      <c r="J123" s="466"/>
      <c r="K123" s="467"/>
    </row>
    <row r="124" spans="1:12" s="465" customFormat="1" ht="15" customHeight="1" x14ac:dyDescent="0.2">
      <c r="A124" s="731"/>
      <c r="B124" s="467"/>
      <c r="C124" s="467"/>
      <c r="D124" s="467"/>
      <c r="E124" s="467"/>
      <c r="F124" s="466"/>
      <c r="G124" s="467"/>
      <c r="H124" s="467"/>
      <c r="I124" s="467"/>
      <c r="J124" s="466"/>
      <c r="K124" s="467"/>
      <c r="L124" s="463"/>
    </row>
    <row r="125" spans="1:12" ht="18.75" customHeight="1" x14ac:dyDescent="0.2">
      <c r="A125" s="731"/>
      <c r="B125" s="1062" t="s">
        <v>5193</v>
      </c>
      <c r="C125" s="1063"/>
      <c r="D125" s="1062" t="s">
        <v>5194</v>
      </c>
      <c r="E125" s="1063"/>
      <c r="F125" s="476" t="s">
        <v>5195</v>
      </c>
      <c r="G125" s="477"/>
      <c r="H125" s="477" t="s">
        <v>5196</v>
      </c>
      <c r="I125" s="477"/>
      <c r="J125" s="476" t="s">
        <v>17</v>
      </c>
      <c r="K125" s="460"/>
    </row>
    <row r="126" spans="1:12" ht="11.25" customHeight="1" x14ac:dyDescent="0.2">
      <c r="A126" s="731"/>
      <c r="B126" s="478"/>
      <c r="C126" s="479"/>
      <c r="D126" s="480"/>
      <c r="E126" s="454"/>
      <c r="F126" s="503"/>
      <c r="G126" s="482"/>
      <c r="H126" s="482"/>
      <c r="I126" s="482"/>
      <c r="J126" s="483" t="s">
        <v>5197</v>
      </c>
      <c r="K126" s="460"/>
    </row>
    <row r="127" spans="1:12" ht="15" customHeight="1" x14ac:dyDescent="0.2">
      <c r="A127" s="459"/>
      <c r="B127" s="451">
        <v>1</v>
      </c>
      <c r="C127" s="452" t="s">
        <v>5418</v>
      </c>
      <c r="D127" s="1068"/>
      <c r="E127" s="1069"/>
      <c r="F127" s="504">
        <f>基礎データ貼付用シート!E979</f>
        <v>0</v>
      </c>
      <c r="G127" s="487" t="s">
        <v>5201</v>
      </c>
      <c r="H127" s="499">
        <v>2.1999999999999999E-2</v>
      </c>
      <c r="I127" s="487" t="s">
        <v>5724</v>
      </c>
      <c r="J127" s="488">
        <f t="shared" ref="J127:J173" si="6">ROUND(F127*H127,0)</f>
        <v>0</v>
      </c>
      <c r="K127" s="460" t="s">
        <v>5264</v>
      </c>
    </row>
    <row r="128" spans="1:12" s="465" customFormat="1" ht="15" customHeight="1" x14ac:dyDescent="0.2">
      <c r="A128" s="459"/>
      <c r="B128" s="451">
        <v>2</v>
      </c>
      <c r="C128" s="452" t="s">
        <v>5419</v>
      </c>
      <c r="D128" s="1068"/>
      <c r="E128" s="1069"/>
      <c r="F128" s="504">
        <f>基礎データ貼付用シート!E980</f>
        <v>0</v>
      </c>
      <c r="G128" s="487" t="s">
        <v>5201</v>
      </c>
      <c r="H128" s="501">
        <v>0.01</v>
      </c>
      <c r="I128" s="492" t="s">
        <v>5724</v>
      </c>
      <c r="J128" s="493">
        <f t="shared" si="6"/>
        <v>0</v>
      </c>
      <c r="K128" s="460" t="s">
        <v>5266</v>
      </c>
    </row>
    <row r="129" spans="1:11" s="465" customFormat="1" ht="15" customHeight="1" x14ac:dyDescent="0.2">
      <c r="A129" s="459"/>
      <c r="B129" s="451">
        <v>3</v>
      </c>
      <c r="C129" s="452" t="s">
        <v>5420</v>
      </c>
      <c r="D129" s="1068"/>
      <c r="E129" s="1069"/>
      <c r="F129" s="504">
        <f>基礎データ貼付用シート!E981</f>
        <v>0</v>
      </c>
      <c r="G129" s="487" t="s">
        <v>5201</v>
      </c>
      <c r="H129" s="499">
        <v>0.03</v>
      </c>
      <c r="I129" s="487" t="s">
        <v>5724</v>
      </c>
      <c r="J129" s="488">
        <f t="shared" si="6"/>
        <v>0</v>
      </c>
      <c r="K129" s="460" t="s">
        <v>5267</v>
      </c>
    </row>
    <row r="130" spans="1:11" s="465" customFormat="1" ht="15" customHeight="1" x14ac:dyDescent="0.2">
      <c r="A130" s="459"/>
      <c r="B130" s="451">
        <v>4</v>
      </c>
      <c r="C130" s="452" t="s">
        <v>5421</v>
      </c>
      <c r="D130" s="1068"/>
      <c r="E130" s="1069"/>
      <c r="F130" s="504">
        <f>基礎データ貼付用シート!E982</f>
        <v>0</v>
      </c>
      <c r="G130" s="487" t="s">
        <v>5201</v>
      </c>
      <c r="H130" s="501">
        <v>6.6000000000000003E-2</v>
      </c>
      <c r="I130" s="492" t="s">
        <v>5724</v>
      </c>
      <c r="J130" s="493">
        <f t="shared" si="6"/>
        <v>0</v>
      </c>
      <c r="K130" s="460" t="s">
        <v>5268</v>
      </c>
    </row>
    <row r="131" spans="1:11" s="465" customFormat="1" ht="15" customHeight="1" x14ac:dyDescent="0.2">
      <c r="A131" s="459"/>
      <c r="B131" s="451">
        <v>5</v>
      </c>
      <c r="C131" s="452" t="s">
        <v>5422</v>
      </c>
      <c r="D131" s="1068"/>
      <c r="E131" s="1069"/>
      <c r="F131" s="504">
        <f>基礎データ貼付用シート!E983</f>
        <v>0</v>
      </c>
      <c r="G131" s="487" t="s">
        <v>5201</v>
      </c>
      <c r="H131" s="499">
        <v>7.1999999999999995E-2</v>
      </c>
      <c r="I131" s="487" t="s">
        <v>5724</v>
      </c>
      <c r="J131" s="488">
        <f t="shared" si="6"/>
        <v>0</v>
      </c>
      <c r="K131" s="460" t="s">
        <v>5269</v>
      </c>
    </row>
    <row r="132" spans="1:11" s="465" customFormat="1" ht="15" customHeight="1" x14ac:dyDescent="0.2">
      <c r="A132" s="459"/>
      <c r="B132" s="451">
        <v>6</v>
      </c>
      <c r="C132" s="452" t="s">
        <v>5390</v>
      </c>
      <c r="D132" s="1068"/>
      <c r="E132" s="1069"/>
      <c r="F132" s="504">
        <f>基礎データ貼付用シート!E984</f>
        <v>0</v>
      </c>
      <c r="G132" s="487" t="s">
        <v>5201</v>
      </c>
      <c r="H132" s="501">
        <v>9.9000000000000005E-2</v>
      </c>
      <c r="I132" s="492" t="s">
        <v>5724</v>
      </c>
      <c r="J132" s="493">
        <f t="shared" si="6"/>
        <v>0</v>
      </c>
      <c r="K132" s="460" t="s">
        <v>5270</v>
      </c>
    </row>
    <row r="133" spans="1:11" s="465" customFormat="1" ht="15" customHeight="1" x14ac:dyDescent="0.2">
      <c r="A133" s="459"/>
      <c r="B133" s="451">
        <v>7</v>
      </c>
      <c r="C133" s="452" t="s">
        <v>5371</v>
      </c>
      <c r="D133" s="1068"/>
      <c r="E133" s="1069"/>
      <c r="F133" s="504">
        <f>基礎データ貼付用シート!E985</f>
        <v>0</v>
      </c>
      <c r="G133" s="487" t="s">
        <v>5201</v>
      </c>
      <c r="H133" s="499">
        <v>4.2999999999999997E-2</v>
      </c>
      <c r="I133" s="487" t="s">
        <v>5724</v>
      </c>
      <c r="J133" s="488">
        <f t="shared" si="6"/>
        <v>0</v>
      </c>
      <c r="K133" s="460" t="s">
        <v>5271</v>
      </c>
    </row>
    <row r="134" spans="1:11" s="465" customFormat="1" ht="15" customHeight="1" x14ac:dyDescent="0.2">
      <c r="A134" s="459"/>
      <c r="B134" s="451">
        <v>8</v>
      </c>
      <c r="C134" s="452" t="s">
        <v>5372</v>
      </c>
      <c r="D134" s="1068"/>
      <c r="E134" s="1069"/>
      <c r="F134" s="504">
        <f>基礎データ貼付用シート!E986</f>
        <v>0</v>
      </c>
      <c r="G134" s="487" t="s">
        <v>5201</v>
      </c>
      <c r="H134" s="501">
        <v>0</v>
      </c>
      <c r="I134" s="492" t="s">
        <v>5724</v>
      </c>
      <c r="J134" s="493">
        <f t="shared" si="6"/>
        <v>0</v>
      </c>
      <c r="K134" s="460" t="s">
        <v>5272</v>
      </c>
    </row>
    <row r="135" spans="1:11" s="465" customFormat="1" ht="15" customHeight="1" x14ac:dyDescent="0.2">
      <c r="A135" s="459"/>
      <c r="B135" s="451">
        <v>9</v>
      </c>
      <c r="C135" s="452" t="s">
        <v>5373</v>
      </c>
      <c r="D135" s="1068"/>
      <c r="E135" s="1069"/>
      <c r="F135" s="504">
        <f>基礎データ貼付用シート!E987</f>
        <v>0</v>
      </c>
      <c r="G135" s="487" t="s">
        <v>5201</v>
      </c>
      <c r="H135" s="499">
        <v>0</v>
      </c>
      <c r="I135" s="487" t="s">
        <v>5724</v>
      </c>
      <c r="J135" s="488">
        <f t="shared" si="6"/>
        <v>0</v>
      </c>
      <c r="K135" s="460" t="s">
        <v>5273</v>
      </c>
    </row>
    <row r="136" spans="1:11" s="465" customFormat="1" ht="15" customHeight="1" x14ac:dyDescent="0.2">
      <c r="A136" s="459"/>
      <c r="B136" s="451">
        <v>10</v>
      </c>
      <c r="C136" s="452" t="s">
        <v>5263</v>
      </c>
      <c r="D136" s="1068"/>
      <c r="E136" s="1069"/>
      <c r="F136" s="504">
        <f>基礎データ貼付用シート!E988</f>
        <v>0</v>
      </c>
      <c r="G136" s="487" t="s">
        <v>5201</v>
      </c>
      <c r="H136" s="499">
        <v>0</v>
      </c>
      <c r="I136" s="492" t="s">
        <v>5724</v>
      </c>
      <c r="J136" s="493">
        <f t="shared" si="6"/>
        <v>0</v>
      </c>
      <c r="K136" s="460" t="s">
        <v>5330</v>
      </c>
    </row>
    <row r="137" spans="1:11" s="465" customFormat="1" ht="15" customHeight="1" x14ac:dyDescent="0.2">
      <c r="A137" s="459"/>
      <c r="B137" s="451">
        <v>11</v>
      </c>
      <c r="C137" s="452" t="s">
        <v>5265</v>
      </c>
      <c r="D137" s="489" t="s">
        <v>5199</v>
      </c>
      <c r="E137" s="500" t="s">
        <v>5200</v>
      </c>
      <c r="F137" s="504">
        <f>IF(総括表!$B$4=総括表!$Q$4,基礎データ貼付用シート!E989)</f>
        <v>0</v>
      </c>
      <c r="G137" s="487" t="s">
        <v>5201</v>
      </c>
      <c r="H137" s="499">
        <v>0.20399999999999999</v>
      </c>
      <c r="I137" s="487" t="s">
        <v>5724</v>
      </c>
      <c r="J137" s="488">
        <f t="shared" si="6"/>
        <v>0</v>
      </c>
      <c r="K137" s="460" t="s">
        <v>5331</v>
      </c>
    </row>
    <row r="138" spans="1:11" s="465" customFormat="1" ht="15" customHeight="1" x14ac:dyDescent="0.2">
      <c r="A138" s="459"/>
      <c r="B138" s="451">
        <v>12</v>
      </c>
      <c r="C138" s="452" t="s">
        <v>5198</v>
      </c>
      <c r="D138" s="489" t="s">
        <v>5199</v>
      </c>
      <c r="E138" s="500" t="s">
        <v>5200</v>
      </c>
      <c r="F138" s="504">
        <f>IF(総括表!$B$4=総括表!$Q$4,基礎データ貼付用シート!E990)</f>
        <v>0</v>
      </c>
      <c r="G138" s="487" t="s">
        <v>5201</v>
      </c>
      <c r="H138" s="499">
        <v>0.223</v>
      </c>
      <c r="I138" s="487" t="s">
        <v>5724</v>
      </c>
      <c r="J138" s="488">
        <f t="shared" si="6"/>
        <v>0</v>
      </c>
      <c r="K138" s="460" t="s">
        <v>5332</v>
      </c>
    </row>
    <row r="139" spans="1:11" s="465" customFormat="1" ht="15" customHeight="1" x14ac:dyDescent="0.2">
      <c r="A139" s="459"/>
      <c r="B139" s="451">
        <v>13</v>
      </c>
      <c r="C139" s="452" t="s">
        <v>5207</v>
      </c>
      <c r="D139" s="489" t="s">
        <v>5199</v>
      </c>
      <c r="E139" s="500" t="s">
        <v>5200</v>
      </c>
      <c r="F139" s="504">
        <f>IF(総括表!$B$4=総括表!$Q$4,基礎データ貼付用シート!E991)</f>
        <v>0</v>
      </c>
      <c r="G139" s="487" t="s">
        <v>5201</v>
      </c>
      <c r="H139" s="499">
        <v>0.24099999999999999</v>
      </c>
      <c r="I139" s="487" t="s">
        <v>5724</v>
      </c>
      <c r="J139" s="488">
        <f t="shared" si="6"/>
        <v>0</v>
      </c>
      <c r="K139" s="460" t="s">
        <v>5333</v>
      </c>
    </row>
    <row r="140" spans="1:11" s="465" customFormat="1" ht="15" customHeight="1" x14ac:dyDescent="0.2">
      <c r="A140" s="459"/>
      <c r="B140" s="451">
        <v>14</v>
      </c>
      <c r="C140" s="452" t="s">
        <v>5210</v>
      </c>
      <c r="D140" s="489" t="s">
        <v>5199</v>
      </c>
      <c r="E140" s="500" t="s">
        <v>5200</v>
      </c>
      <c r="F140" s="504">
        <f>IF(総括表!$B$4=総括表!$Q$4,基礎データ貼付用シート!E992)</f>
        <v>0</v>
      </c>
      <c r="G140" s="487" t="s">
        <v>5201</v>
      </c>
      <c r="H140" s="499">
        <v>0.23100000000000001</v>
      </c>
      <c r="I140" s="487" t="s">
        <v>5724</v>
      </c>
      <c r="J140" s="488">
        <f t="shared" si="6"/>
        <v>0</v>
      </c>
      <c r="K140" s="460" t="s">
        <v>5334</v>
      </c>
    </row>
    <row r="141" spans="1:11" s="465" customFormat="1" ht="15" customHeight="1" x14ac:dyDescent="0.2">
      <c r="A141" s="459"/>
      <c r="B141" s="453"/>
      <c r="C141" s="454"/>
      <c r="D141" s="489" t="s">
        <v>5204</v>
      </c>
      <c r="E141" s="500" t="s">
        <v>5205</v>
      </c>
      <c r="F141" s="504" t="b">
        <f>IF(総括表!$B$4=総括表!$Q$5,基礎データ貼付用シート!E992)</f>
        <v>0</v>
      </c>
      <c r="G141" s="487" t="s">
        <v>5201</v>
      </c>
      <c r="H141" s="501">
        <v>0.11799999999999999</v>
      </c>
      <c r="I141" s="492" t="s">
        <v>5724</v>
      </c>
      <c r="J141" s="493">
        <f t="shared" si="6"/>
        <v>0</v>
      </c>
      <c r="K141" s="460" t="s">
        <v>5335</v>
      </c>
    </row>
    <row r="142" spans="1:11" s="465" customFormat="1" ht="15" customHeight="1" x14ac:dyDescent="0.2">
      <c r="A142" s="459"/>
      <c r="B142" s="451">
        <v>15</v>
      </c>
      <c r="C142" s="452" t="s">
        <v>5213</v>
      </c>
      <c r="D142" s="489" t="s">
        <v>5199</v>
      </c>
      <c r="E142" s="500" t="s">
        <v>5200</v>
      </c>
      <c r="F142" s="504">
        <f>IF(総括表!$B$4=総括表!$Q$4,基礎データ貼付用シート!E993)</f>
        <v>0</v>
      </c>
      <c r="G142" s="487" t="s">
        <v>5201</v>
      </c>
      <c r="H142" s="499">
        <v>0.23899999999999999</v>
      </c>
      <c r="I142" s="487" t="s">
        <v>5724</v>
      </c>
      <c r="J142" s="488">
        <f t="shared" si="6"/>
        <v>0</v>
      </c>
      <c r="K142" s="460" t="s">
        <v>5336</v>
      </c>
    </row>
    <row r="143" spans="1:11" s="465" customFormat="1" ht="15" customHeight="1" x14ac:dyDescent="0.2">
      <c r="A143" s="459"/>
      <c r="B143" s="453"/>
      <c r="C143" s="454"/>
      <c r="D143" s="489" t="s">
        <v>5204</v>
      </c>
      <c r="E143" s="500" t="s">
        <v>5205</v>
      </c>
      <c r="F143" s="504" t="b">
        <f>IF(総括表!$B$4=総括表!$Q$5,基礎データ貼付用シート!E993)</f>
        <v>0</v>
      </c>
      <c r="G143" s="487" t="s">
        <v>5201</v>
      </c>
      <c r="H143" s="501">
        <v>0.153</v>
      </c>
      <c r="I143" s="492" t="s">
        <v>5724</v>
      </c>
      <c r="J143" s="493">
        <f t="shared" si="6"/>
        <v>0</v>
      </c>
      <c r="K143" s="460" t="s">
        <v>5426</v>
      </c>
    </row>
    <row r="144" spans="1:11" s="465" customFormat="1" ht="15" customHeight="1" x14ac:dyDescent="0.2">
      <c r="A144" s="459"/>
      <c r="B144" s="451">
        <v>16</v>
      </c>
      <c r="C144" s="452" t="s">
        <v>5216</v>
      </c>
      <c r="D144" s="489" t="s">
        <v>5199</v>
      </c>
      <c r="E144" s="500" t="s">
        <v>5200</v>
      </c>
      <c r="F144" s="504">
        <f>IF(総括表!$B$4=総括表!$Q$4,基礎データ貼付用シート!E994)</f>
        <v>0</v>
      </c>
      <c r="G144" s="487" t="s">
        <v>5201</v>
      </c>
      <c r="H144" s="499">
        <v>0.26100000000000001</v>
      </c>
      <c r="I144" s="487" t="s">
        <v>5724</v>
      </c>
      <c r="J144" s="488">
        <f t="shared" si="6"/>
        <v>0</v>
      </c>
      <c r="K144" s="460" t="s">
        <v>5427</v>
      </c>
    </row>
    <row r="145" spans="1:11" s="465" customFormat="1" ht="15" customHeight="1" x14ac:dyDescent="0.2">
      <c r="A145" s="459"/>
      <c r="B145" s="453"/>
      <c r="C145" s="454"/>
      <c r="D145" s="489" t="s">
        <v>5204</v>
      </c>
      <c r="E145" s="500" t="s">
        <v>5205</v>
      </c>
      <c r="F145" s="504" t="b">
        <f>IF(総括表!$B$4=総括表!$Q$5,基礎データ貼付用シート!E994)</f>
        <v>0</v>
      </c>
      <c r="G145" s="487" t="s">
        <v>5201</v>
      </c>
      <c r="H145" s="501">
        <v>0.184</v>
      </c>
      <c r="I145" s="492" t="s">
        <v>5724</v>
      </c>
      <c r="J145" s="493">
        <f t="shared" si="6"/>
        <v>0</v>
      </c>
      <c r="K145" s="460" t="s">
        <v>5339</v>
      </c>
    </row>
    <row r="146" spans="1:11" s="465" customFormat="1" ht="15" customHeight="1" x14ac:dyDescent="0.2">
      <c r="A146" s="459"/>
      <c r="B146" s="451">
        <v>17</v>
      </c>
      <c r="C146" s="452" t="s">
        <v>5219</v>
      </c>
      <c r="D146" s="489" t="s">
        <v>5199</v>
      </c>
      <c r="E146" s="500" t="s">
        <v>5200</v>
      </c>
      <c r="F146" s="504">
        <f>IF(総括表!$B$4=総括表!$Q$4,基礎データ貼付用シート!E995)</f>
        <v>0</v>
      </c>
      <c r="G146" s="487" t="s">
        <v>5201</v>
      </c>
      <c r="H146" s="499">
        <v>0.28100000000000003</v>
      </c>
      <c r="I146" s="487" t="s">
        <v>5724</v>
      </c>
      <c r="J146" s="488">
        <f t="shared" si="6"/>
        <v>0</v>
      </c>
      <c r="K146" s="460" t="s">
        <v>5429</v>
      </c>
    </row>
    <row r="147" spans="1:11" s="465" customFormat="1" ht="15" customHeight="1" x14ac:dyDescent="0.2">
      <c r="A147" s="459"/>
      <c r="B147" s="453"/>
      <c r="C147" s="454"/>
      <c r="D147" s="489" t="s">
        <v>5204</v>
      </c>
      <c r="E147" s="500" t="s">
        <v>5205</v>
      </c>
      <c r="F147" s="504" t="b">
        <f>IF(総括表!$B$4=総括表!$Q$5,基礎データ貼付用シート!E995)</f>
        <v>0</v>
      </c>
      <c r="G147" s="487" t="s">
        <v>5201</v>
      </c>
      <c r="H147" s="501">
        <v>0.21</v>
      </c>
      <c r="I147" s="492" t="s">
        <v>5724</v>
      </c>
      <c r="J147" s="493">
        <f t="shared" si="6"/>
        <v>0</v>
      </c>
      <c r="K147" s="460" t="s">
        <v>5341</v>
      </c>
    </row>
    <row r="148" spans="1:11" s="465" customFormat="1" ht="15" customHeight="1" x14ac:dyDescent="0.2">
      <c r="A148" s="459"/>
      <c r="B148" s="451">
        <v>18</v>
      </c>
      <c r="C148" s="452" t="s">
        <v>5222</v>
      </c>
      <c r="D148" s="489" t="s">
        <v>5199</v>
      </c>
      <c r="E148" s="500" t="s">
        <v>5200</v>
      </c>
      <c r="F148" s="504">
        <f>IF(総括表!$B$4=総括表!$Q$4,基礎データ貼付用シート!E996)</f>
        <v>0</v>
      </c>
      <c r="G148" s="487" t="s">
        <v>5201</v>
      </c>
      <c r="H148" s="499">
        <v>0.307</v>
      </c>
      <c r="I148" s="487" t="s">
        <v>5724</v>
      </c>
      <c r="J148" s="488">
        <f t="shared" si="6"/>
        <v>0</v>
      </c>
      <c r="K148" s="460" t="s">
        <v>5430</v>
      </c>
    </row>
    <row r="149" spans="1:11" s="465" customFormat="1" ht="15" customHeight="1" x14ac:dyDescent="0.2">
      <c r="A149" s="459"/>
      <c r="B149" s="453"/>
      <c r="C149" s="454"/>
      <c r="D149" s="489" t="s">
        <v>5204</v>
      </c>
      <c r="E149" s="500" t="s">
        <v>5205</v>
      </c>
      <c r="F149" s="504" t="b">
        <f>IF(総括表!$B$4=総括表!$Q$5,基礎データ貼付用シート!E996)</f>
        <v>0</v>
      </c>
      <c r="G149" s="487" t="s">
        <v>5201</v>
      </c>
      <c r="H149" s="501">
        <v>0.24199999999999999</v>
      </c>
      <c r="I149" s="492" t="s">
        <v>5724</v>
      </c>
      <c r="J149" s="493">
        <f t="shared" si="6"/>
        <v>0</v>
      </c>
      <c r="K149" s="460" t="s">
        <v>5343</v>
      </c>
    </row>
    <row r="150" spans="1:11" s="465" customFormat="1" ht="15" customHeight="1" x14ac:dyDescent="0.2">
      <c r="A150" s="459"/>
      <c r="B150" s="451">
        <v>19</v>
      </c>
      <c r="C150" s="452" t="s">
        <v>5225</v>
      </c>
      <c r="D150" s="489" t="s">
        <v>5199</v>
      </c>
      <c r="E150" s="500" t="s">
        <v>5200</v>
      </c>
      <c r="F150" s="504">
        <f>IF(総括表!$B$4=総括表!$Q$4,基礎データ貼付用シート!E997)</f>
        <v>0</v>
      </c>
      <c r="G150" s="487" t="s">
        <v>5201</v>
      </c>
      <c r="H150" s="499">
        <v>0.33</v>
      </c>
      <c r="I150" s="487" t="s">
        <v>5724</v>
      </c>
      <c r="J150" s="488">
        <f t="shared" si="6"/>
        <v>0</v>
      </c>
      <c r="K150" s="460" t="s">
        <v>5431</v>
      </c>
    </row>
    <row r="151" spans="1:11" s="465" customFormat="1" ht="15" customHeight="1" x14ac:dyDescent="0.2">
      <c r="A151" s="459"/>
      <c r="B151" s="453"/>
      <c r="C151" s="454"/>
      <c r="D151" s="489" t="s">
        <v>5204</v>
      </c>
      <c r="E151" s="500" t="s">
        <v>5205</v>
      </c>
      <c r="F151" s="504" t="b">
        <f>IF(総括表!$B$4=総括表!$Q$5,基礎データ貼付用シート!E997)</f>
        <v>0</v>
      </c>
      <c r="G151" s="487" t="s">
        <v>5201</v>
      </c>
      <c r="H151" s="501">
        <v>0.27300000000000002</v>
      </c>
      <c r="I151" s="492" t="s">
        <v>5724</v>
      </c>
      <c r="J151" s="493">
        <f t="shared" si="6"/>
        <v>0</v>
      </c>
      <c r="K151" s="460" t="s">
        <v>5345</v>
      </c>
    </row>
    <row r="152" spans="1:11" s="465" customFormat="1" ht="15" customHeight="1" x14ac:dyDescent="0.2">
      <c r="A152" s="459"/>
      <c r="B152" s="451">
        <v>20</v>
      </c>
      <c r="C152" s="452" t="s">
        <v>5228</v>
      </c>
      <c r="D152" s="489" t="s">
        <v>5199</v>
      </c>
      <c r="E152" s="500" t="s">
        <v>5200</v>
      </c>
      <c r="F152" s="504">
        <f>IF(総括表!$B$4=総括表!$Q$4,基礎データ貼付用シート!E998)</f>
        <v>0</v>
      </c>
      <c r="G152" s="487" t="s">
        <v>5201</v>
      </c>
      <c r="H152" s="499">
        <v>0.35199999999999998</v>
      </c>
      <c r="I152" s="487" t="s">
        <v>5724</v>
      </c>
      <c r="J152" s="488">
        <f t="shared" si="6"/>
        <v>0</v>
      </c>
      <c r="K152" s="460" t="s">
        <v>5432</v>
      </c>
    </row>
    <row r="153" spans="1:11" s="465" customFormat="1" ht="15" customHeight="1" x14ac:dyDescent="0.2">
      <c r="A153" s="459"/>
      <c r="B153" s="453"/>
      <c r="C153" s="454"/>
      <c r="D153" s="489" t="s">
        <v>5204</v>
      </c>
      <c r="E153" s="500" t="s">
        <v>5205</v>
      </c>
      <c r="F153" s="504" t="b">
        <f>IF(総括表!$B$4=総括表!$Q$5,基礎データ貼付用シート!E998)</f>
        <v>0</v>
      </c>
      <c r="G153" s="487" t="s">
        <v>5201</v>
      </c>
      <c r="H153" s="501">
        <v>0.30299999999999999</v>
      </c>
      <c r="I153" s="492" t="s">
        <v>5724</v>
      </c>
      <c r="J153" s="493">
        <f t="shared" si="6"/>
        <v>0</v>
      </c>
      <c r="K153" s="460" t="s">
        <v>5347</v>
      </c>
    </row>
    <row r="154" spans="1:11" s="465" customFormat="1" ht="15" customHeight="1" x14ac:dyDescent="0.2">
      <c r="A154" s="459"/>
      <c r="B154" s="451">
        <v>21</v>
      </c>
      <c r="C154" s="452" t="s">
        <v>5231</v>
      </c>
      <c r="D154" s="489" t="s">
        <v>5199</v>
      </c>
      <c r="E154" s="500" t="s">
        <v>5200</v>
      </c>
      <c r="F154" s="504">
        <f>IF(総括表!$B$4=総括表!$Q$4,基礎データ貼付用シート!E999)</f>
        <v>0</v>
      </c>
      <c r="G154" s="487" t="s">
        <v>5201</v>
      </c>
      <c r="H154" s="499">
        <v>0.374</v>
      </c>
      <c r="I154" s="487" t="s">
        <v>5724</v>
      </c>
      <c r="J154" s="488">
        <f t="shared" si="6"/>
        <v>0</v>
      </c>
      <c r="K154" s="460" t="s">
        <v>5433</v>
      </c>
    </row>
    <row r="155" spans="1:11" s="465" customFormat="1" ht="15" customHeight="1" x14ac:dyDescent="0.2">
      <c r="A155" s="459"/>
      <c r="B155" s="453"/>
      <c r="C155" s="454"/>
      <c r="D155" s="489" t="s">
        <v>5204</v>
      </c>
      <c r="E155" s="500" t="s">
        <v>5205</v>
      </c>
      <c r="F155" s="504" t="b">
        <f>IF(総括表!$B$4=総括表!$Q$5,基礎データ貼付用シート!E999)</f>
        <v>0</v>
      </c>
      <c r="G155" s="487" t="s">
        <v>5201</v>
      </c>
      <c r="H155" s="501">
        <v>0.33200000000000002</v>
      </c>
      <c r="I155" s="492" t="s">
        <v>5724</v>
      </c>
      <c r="J155" s="493">
        <f t="shared" si="6"/>
        <v>0</v>
      </c>
      <c r="K155" s="460" t="s">
        <v>5349</v>
      </c>
    </row>
    <row r="156" spans="1:11" s="465" customFormat="1" ht="15" customHeight="1" x14ac:dyDescent="0.2">
      <c r="A156" s="459"/>
      <c r="B156" s="451">
        <v>22</v>
      </c>
      <c r="C156" s="452" t="s">
        <v>5234</v>
      </c>
      <c r="D156" s="489" t="s">
        <v>5199</v>
      </c>
      <c r="E156" s="500" t="s">
        <v>5200</v>
      </c>
      <c r="F156" s="504">
        <f>IF(総括表!$B$4=総括表!$Q$4,基礎データ貼付用シート!E1000)</f>
        <v>0</v>
      </c>
      <c r="G156" s="487" t="s">
        <v>5201</v>
      </c>
      <c r="H156" s="499">
        <v>0.39800000000000002</v>
      </c>
      <c r="I156" s="487" t="s">
        <v>5724</v>
      </c>
      <c r="J156" s="488">
        <f t="shared" si="6"/>
        <v>0</v>
      </c>
      <c r="K156" s="460" t="s">
        <v>5434</v>
      </c>
    </row>
    <row r="157" spans="1:11" s="465" customFormat="1" ht="15" customHeight="1" x14ac:dyDescent="0.2">
      <c r="A157" s="459"/>
      <c r="B157" s="453"/>
      <c r="C157" s="454"/>
      <c r="D157" s="489" t="s">
        <v>5204</v>
      </c>
      <c r="E157" s="500" t="s">
        <v>5205</v>
      </c>
      <c r="F157" s="504" t="b">
        <f>IF(総括表!$B$4=総括表!$Q$5,基礎データ貼付用シート!E1000)</f>
        <v>0</v>
      </c>
      <c r="G157" s="487" t="s">
        <v>5201</v>
      </c>
      <c r="H157" s="501">
        <v>0.36099999999999999</v>
      </c>
      <c r="I157" s="492" t="s">
        <v>5724</v>
      </c>
      <c r="J157" s="493">
        <f t="shared" si="6"/>
        <v>0</v>
      </c>
      <c r="K157" s="460" t="s">
        <v>5352</v>
      </c>
    </row>
    <row r="158" spans="1:11" s="465" customFormat="1" ht="15" customHeight="1" x14ac:dyDescent="0.2">
      <c r="A158" s="459"/>
      <c r="B158" s="451">
        <f>B156+1</f>
        <v>23</v>
      </c>
      <c r="C158" s="452" t="s">
        <v>5237</v>
      </c>
      <c r="D158" s="489" t="s">
        <v>5199</v>
      </c>
      <c r="E158" s="500" t="s">
        <v>5200</v>
      </c>
      <c r="F158" s="504">
        <f>IF(総括表!$B$4=総括表!$Q$4,基礎データ貼付用シート!E1001)</f>
        <v>0</v>
      </c>
      <c r="G158" s="487" t="s">
        <v>5201</v>
      </c>
      <c r="H158" s="486">
        <v>0.42</v>
      </c>
      <c r="I158" s="487" t="s">
        <v>5724</v>
      </c>
      <c r="J158" s="488">
        <f t="shared" si="6"/>
        <v>0</v>
      </c>
      <c r="K158" s="460" t="s">
        <v>5403</v>
      </c>
    </row>
    <row r="159" spans="1:11" s="465" customFormat="1" ht="15" customHeight="1" x14ac:dyDescent="0.2">
      <c r="A159" s="459"/>
      <c r="B159" s="453"/>
      <c r="C159" s="454"/>
      <c r="D159" s="489" t="s">
        <v>5204</v>
      </c>
      <c r="E159" s="500" t="s">
        <v>5205</v>
      </c>
      <c r="F159" s="504" t="b">
        <f>IF(総括表!$B$4=総括表!$Q$5,基礎データ貼付用シート!E1001)</f>
        <v>0</v>
      </c>
      <c r="G159" s="487" t="s">
        <v>5201</v>
      </c>
      <c r="H159" s="491">
        <v>0.39200000000000002</v>
      </c>
      <c r="I159" s="492" t="s">
        <v>5724</v>
      </c>
      <c r="J159" s="493">
        <f t="shared" si="6"/>
        <v>0</v>
      </c>
      <c r="K159" s="460" t="s">
        <v>5354</v>
      </c>
    </row>
    <row r="160" spans="1:11" s="465" customFormat="1" ht="15" customHeight="1" x14ac:dyDescent="0.2">
      <c r="A160" s="459"/>
      <c r="B160" s="451">
        <f>B158+1</f>
        <v>24</v>
      </c>
      <c r="C160" s="452" t="s">
        <v>5240</v>
      </c>
      <c r="D160" s="489" t="s">
        <v>5199</v>
      </c>
      <c r="E160" s="500" t="s">
        <v>5200</v>
      </c>
      <c r="F160" s="504">
        <f>IF(総括表!$B$4=総括表!$Q$4,基礎データ貼付用シート!E1002)</f>
        <v>0</v>
      </c>
      <c r="G160" s="487" t="s">
        <v>5201</v>
      </c>
      <c r="H160" s="486">
        <v>0.443</v>
      </c>
      <c r="I160" s="487" t="s">
        <v>5724</v>
      </c>
      <c r="J160" s="488">
        <f t="shared" si="6"/>
        <v>0</v>
      </c>
      <c r="K160" s="460" t="s">
        <v>5435</v>
      </c>
    </row>
    <row r="161" spans="1:12" s="465" customFormat="1" ht="15" customHeight="1" x14ac:dyDescent="0.2">
      <c r="A161" s="459"/>
      <c r="B161" s="453"/>
      <c r="C161" s="454"/>
      <c r="D161" s="489" t="s">
        <v>5204</v>
      </c>
      <c r="E161" s="500" t="s">
        <v>5205</v>
      </c>
      <c r="F161" s="504" t="b">
        <f>IF(総括表!$B$4=総括表!$Q$5,基礎データ貼付用シート!E1002)</f>
        <v>0</v>
      </c>
      <c r="G161" s="487" t="s">
        <v>5201</v>
      </c>
      <c r="H161" s="491">
        <v>0.42099999999999999</v>
      </c>
      <c r="I161" s="492" t="s">
        <v>5724</v>
      </c>
      <c r="J161" s="493">
        <f t="shared" si="6"/>
        <v>0</v>
      </c>
      <c r="K161" s="460" t="s">
        <v>5356</v>
      </c>
    </row>
    <row r="162" spans="1:12" s="465" customFormat="1" ht="15" customHeight="1" x14ac:dyDescent="0.2">
      <c r="A162" s="459"/>
      <c r="B162" s="451">
        <f>B160+1</f>
        <v>25</v>
      </c>
      <c r="C162" s="452" t="s">
        <v>5735</v>
      </c>
      <c r="D162" s="489" t="s">
        <v>5199</v>
      </c>
      <c r="E162" s="500" t="s">
        <v>5200</v>
      </c>
      <c r="F162" s="504">
        <f>IF(総括表!$B$4=総括表!$Q$4,基礎データ貼付用シート!E1003)</f>
        <v>0</v>
      </c>
      <c r="G162" s="487" t="s">
        <v>5201</v>
      </c>
      <c r="H162" s="486">
        <v>0.46600000000000003</v>
      </c>
      <c r="I162" s="487" t="s">
        <v>5724</v>
      </c>
      <c r="J162" s="488">
        <f t="shared" si="6"/>
        <v>0</v>
      </c>
      <c r="K162" s="460" t="s">
        <v>5391</v>
      </c>
    </row>
    <row r="163" spans="1:12" s="465" customFormat="1" ht="15" customHeight="1" x14ac:dyDescent="0.2">
      <c r="A163" s="459"/>
      <c r="B163" s="453"/>
      <c r="C163" s="454"/>
      <c r="D163" s="489" t="s">
        <v>5204</v>
      </c>
      <c r="E163" s="500" t="s">
        <v>5205</v>
      </c>
      <c r="F163" s="504" t="b">
        <f>IF(総括表!$B$4=総括表!$Q$5,基礎データ貼付用シート!E1003)</f>
        <v>0</v>
      </c>
      <c r="G163" s="487" t="s">
        <v>5201</v>
      </c>
      <c r="H163" s="491">
        <v>0.45100000000000001</v>
      </c>
      <c r="I163" s="492" t="s">
        <v>5724</v>
      </c>
      <c r="J163" s="493">
        <f t="shared" si="6"/>
        <v>0</v>
      </c>
      <c r="K163" s="460" t="s">
        <v>5358</v>
      </c>
    </row>
    <row r="164" spans="1:12" s="465" customFormat="1" ht="15" customHeight="1" x14ac:dyDescent="0.2">
      <c r="A164" s="459"/>
      <c r="B164" s="451">
        <f>B162+1</f>
        <v>26</v>
      </c>
      <c r="C164" s="452" t="s">
        <v>5736</v>
      </c>
      <c r="D164" s="489" t="s">
        <v>5199</v>
      </c>
      <c r="E164" s="500" t="s">
        <v>5200</v>
      </c>
      <c r="F164" s="504">
        <f>IF(総括表!$B$4=総括表!$Q$4,基礎データ貼付用シート!E1004)</f>
        <v>0</v>
      </c>
      <c r="G164" s="487" t="s">
        <v>5201</v>
      </c>
      <c r="H164" s="486">
        <v>0.48399999999999999</v>
      </c>
      <c r="I164" s="487" t="s">
        <v>5724</v>
      </c>
      <c r="J164" s="488">
        <f t="shared" si="6"/>
        <v>0</v>
      </c>
      <c r="K164" s="460" t="s">
        <v>5359</v>
      </c>
    </row>
    <row r="165" spans="1:12" s="465" customFormat="1" ht="15" customHeight="1" x14ac:dyDescent="0.2">
      <c r="A165" s="459"/>
      <c r="B165" s="453"/>
      <c r="C165" s="454"/>
      <c r="D165" s="489" t="s">
        <v>5204</v>
      </c>
      <c r="E165" s="500" t="s">
        <v>5205</v>
      </c>
      <c r="F165" s="504" t="b">
        <f>IF(総括表!$B$4=総括表!$Q$5,基礎データ貼付用シート!E1004)</f>
        <v>0</v>
      </c>
      <c r="G165" s="487" t="s">
        <v>5201</v>
      </c>
      <c r="H165" s="491">
        <v>0.47499999999999998</v>
      </c>
      <c r="I165" s="492" t="s">
        <v>5724</v>
      </c>
      <c r="J165" s="493">
        <f t="shared" si="6"/>
        <v>0</v>
      </c>
      <c r="K165" s="460" t="s">
        <v>5436</v>
      </c>
    </row>
    <row r="166" spans="1:12" s="465" customFormat="1" ht="15" customHeight="1" x14ac:dyDescent="0.2">
      <c r="A166" s="459"/>
      <c r="B166" s="451">
        <f>B164+1</f>
        <v>27</v>
      </c>
      <c r="C166" s="452" t="s">
        <v>5737</v>
      </c>
      <c r="D166" s="489" t="s">
        <v>5199</v>
      </c>
      <c r="E166" s="500" t="s">
        <v>5200</v>
      </c>
      <c r="F166" s="504">
        <f>IF(総括表!$B$4=総括表!$Q$4,基礎データ貼付用シート!E1005)</f>
        <v>0</v>
      </c>
      <c r="G166" s="487" t="s">
        <v>5201</v>
      </c>
      <c r="H166" s="486">
        <v>0.5</v>
      </c>
      <c r="I166" s="487" t="s">
        <v>5724</v>
      </c>
      <c r="J166" s="488">
        <f t="shared" si="6"/>
        <v>0</v>
      </c>
      <c r="K166" s="460" t="s">
        <v>5443</v>
      </c>
    </row>
    <row r="167" spans="1:12" s="465" customFormat="1" ht="15" customHeight="1" x14ac:dyDescent="0.2">
      <c r="A167" s="459"/>
      <c r="B167" s="453"/>
      <c r="C167" s="454"/>
      <c r="D167" s="489" t="s">
        <v>5204</v>
      </c>
      <c r="E167" s="500" t="s">
        <v>5205</v>
      </c>
      <c r="F167" s="504" t="b">
        <f>IF(総括表!$B$4=総括表!$Q$5,基礎データ貼付用シート!E1005)</f>
        <v>0</v>
      </c>
      <c r="G167" s="487" t="s">
        <v>5201</v>
      </c>
      <c r="H167" s="491">
        <v>0.5</v>
      </c>
      <c r="I167" s="492" t="s">
        <v>5724</v>
      </c>
      <c r="J167" s="493">
        <f t="shared" si="6"/>
        <v>0</v>
      </c>
      <c r="K167" s="460" t="s">
        <v>5604</v>
      </c>
    </row>
    <row r="168" spans="1:12" s="465" customFormat="1" ht="15" customHeight="1" x14ac:dyDescent="0.2">
      <c r="A168" s="459"/>
      <c r="B168" s="451">
        <f>B166+1</f>
        <v>28</v>
      </c>
      <c r="C168" s="452" t="s">
        <v>5738</v>
      </c>
      <c r="D168" s="489" t="s">
        <v>5199</v>
      </c>
      <c r="E168" s="500" t="s">
        <v>5200</v>
      </c>
      <c r="F168" s="504">
        <f>IF(総括表!$B$4=総括表!$Q$4,基礎データ貼付用シート!E1006)</f>
        <v>0</v>
      </c>
      <c r="G168" s="487" t="s">
        <v>5201</v>
      </c>
      <c r="H168" s="486">
        <v>0.5</v>
      </c>
      <c r="I168" s="487" t="s">
        <v>5724</v>
      </c>
      <c r="J168" s="488">
        <f t="shared" si="6"/>
        <v>0</v>
      </c>
      <c r="K168" s="460" t="s">
        <v>5605</v>
      </c>
    </row>
    <row r="169" spans="1:12" s="465" customFormat="1" ht="15" customHeight="1" x14ac:dyDescent="0.2">
      <c r="A169" s="459"/>
      <c r="B169" s="453"/>
      <c r="C169" s="454"/>
      <c r="D169" s="489" t="s">
        <v>5204</v>
      </c>
      <c r="E169" s="500" t="s">
        <v>5205</v>
      </c>
      <c r="F169" s="504" t="b">
        <f>IF(総括表!$B$4=総括表!$Q$5,基礎データ貼付用シート!E1006)</f>
        <v>0</v>
      </c>
      <c r="G169" s="487" t="s">
        <v>5201</v>
      </c>
      <c r="H169" s="491">
        <v>0.5</v>
      </c>
      <c r="I169" s="492" t="s">
        <v>5724</v>
      </c>
      <c r="J169" s="493">
        <f t="shared" si="6"/>
        <v>0</v>
      </c>
      <c r="K169" s="460" t="s">
        <v>5444</v>
      </c>
    </row>
    <row r="170" spans="1:12" s="465" customFormat="1" ht="15" customHeight="1" x14ac:dyDescent="0.2">
      <c r="A170" s="459"/>
      <c r="B170" s="451">
        <v>29</v>
      </c>
      <c r="C170" s="452" t="s">
        <v>5739</v>
      </c>
      <c r="D170" s="489" t="s">
        <v>5199</v>
      </c>
      <c r="E170" s="500" t="s">
        <v>5200</v>
      </c>
      <c r="F170" s="504">
        <f>IF(総括表!$B$4=総括表!$Q$4,基礎データ貼付用シート!E1007)</f>
        <v>0</v>
      </c>
      <c r="G170" s="487" t="s">
        <v>5201</v>
      </c>
      <c r="H170" s="455">
        <v>0.5</v>
      </c>
      <c r="I170" s="487" t="s">
        <v>5724</v>
      </c>
      <c r="J170" s="488">
        <f t="shared" ref="J170:J171" si="7">ROUND(F170*H170,0)</f>
        <v>0</v>
      </c>
      <c r="K170" s="460" t="s">
        <v>5445</v>
      </c>
    </row>
    <row r="171" spans="1:12" s="465" customFormat="1" ht="15" customHeight="1" x14ac:dyDescent="0.2">
      <c r="A171" s="459"/>
      <c r="B171" s="453"/>
      <c r="C171" s="454"/>
      <c r="D171" s="489" t="s">
        <v>5204</v>
      </c>
      <c r="E171" s="500" t="s">
        <v>5205</v>
      </c>
      <c r="F171" s="504" t="b">
        <f>IF(総括表!$B$4=総括表!$Q$5,基礎データ貼付用シート!E1007)</f>
        <v>0</v>
      </c>
      <c r="G171" s="487" t="s">
        <v>5201</v>
      </c>
      <c r="H171" s="455">
        <v>0.5</v>
      </c>
      <c r="I171" s="492" t="s">
        <v>5724</v>
      </c>
      <c r="J171" s="493">
        <f t="shared" si="7"/>
        <v>0</v>
      </c>
      <c r="K171" s="460" t="s">
        <v>5448</v>
      </c>
    </row>
    <row r="172" spans="1:12" s="465" customFormat="1" ht="15" customHeight="1" x14ac:dyDescent="0.2">
      <c r="A172" s="459"/>
      <c r="B172" s="451">
        <v>30</v>
      </c>
      <c r="C172" s="452" t="s">
        <v>7099</v>
      </c>
      <c r="D172" s="489" t="s">
        <v>5199</v>
      </c>
      <c r="E172" s="500" t="s">
        <v>5200</v>
      </c>
      <c r="F172" s="504">
        <f>IF(総括表!$B$4=総括表!$Q$4,基礎データ貼付用シート!E1008)</f>
        <v>0</v>
      </c>
      <c r="G172" s="487" t="s">
        <v>5201</v>
      </c>
      <c r="H172" s="455">
        <v>0.5</v>
      </c>
      <c r="I172" s="487" t="s">
        <v>5724</v>
      </c>
      <c r="J172" s="488">
        <f t="shared" si="6"/>
        <v>0</v>
      </c>
      <c r="K172" s="460" t="s">
        <v>5482</v>
      </c>
    </row>
    <row r="173" spans="1:12" s="465" customFormat="1" ht="15" customHeight="1" thickBot="1" x14ac:dyDescent="0.25">
      <c r="A173" s="459"/>
      <c r="B173" s="453"/>
      <c r="C173" s="454"/>
      <c r="D173" s="489" t="s">
        <v>5204</v>
      </c>
      <c r="E173" s="500" t="s">
        <v>5205</v>
      </c>
      <c r="F173" s="504" t="b">
        <f>IF(総括表!$B$4=総括表!$Q$5,基礎データ貼付用シート!E1008)</f>
        <v>0</v>
      </c>
      <c r="G173" s="487" t="s">
        <v>5201</v>
      </c>
      <c r="H173" s="455">
        <v>0.5</v>
      </c>
      <c r="I173" s="492" t="s">
        <v>5724</v>
      </c>
      <c r="J173" s="493">
        <f t="shared" si="6"/>
        <v>0</v>
      </c>
      <c r="K173" s="460" t="s">
        <v>5483</v>
      </c>
    </row>
    <row r="174" spans="1:12" s="465" customFormat="1" ht="15" customHeight="1" x14ac:dyDescent="0.2">
      <c r="A174" s="459"/>
      <c r="B174" s="460" t="s">
        <v>5745</v>
      </c>
      <c r="C174" s="462"/>
      <c r="D174" s="460"/>
      <c r="E174" s="460"/>
      <c r="F174" s="461"/>
      <c r="G174" s="462"/>
      <c r="H174" s="1064" t="s">
        <v>7112</v>
      </c>
      <c r="I174" s="1065"/>
      <c r="J174" s="671"/>
      <c r="K174" s="460"/>
    </row>
    <row r="175" spans="1:12" s="465" customFormat="1" ht="15" customHeight="1" thickBot="1" x14ac:dyDescent="0.25">
      <c r="A175" s="459"/>
      <c r="B175" s="460" t="s">
        <v>5743</v>
      </c>
      <c r="C175" s="460"/>
      <c r="D175" s="460"/>
      <c r="E175" s="460"/>
      <c r="F175" s="461"/>
      <c r="G175" s="460"/>
      <c r="H175" s="1060" t="s">
        <v>5259</v>
      </c>
      <c r="I175" s="1061"/>
      <c r="J175" s="498">
        <f>SUM(J127:J173)</f>
        <v>0</v>
      </c>
      <c r="K175" s="460" t="s">
        <v>5288</v>
      </c>
      <c r="L175" s="465" t="s">
        <v>5573</v>
      </c>
    </row>
    <row r="176" spans="1:12" s="465" customFormat="1" ht="15" customHeight="1" x14ac:dyDescent="0.2">
      <c r="A176" s="459"/>
      <c r="B176" s="460"/>
      <c r="C176" s="460"/>
      <c r="D176" s="460"/>
      <c r="E176" s="460"/>
      <c r="F176" s="461"/>
      <c r="G176" s="460"/>
      <c r="H176" s="462"/>
      <c r="I176" s="462"/>
      <c r="J176" s="461"/>
      <c r="K176" s="460"/>
    </row>
    <row r="177" spans="1:12" ht="15" customHeight="1" x14ac:dyDescent="0.2">
      <c r="A177" s="732" t="s">
        <v>42</v>
      </c>
      <c r="B177" s="459" t="s">
        <v>5746</v>
      </c>
      <c r="C177" s="467"/>
      <c r="D177" s="467"/>
      <c r="E177" s="467"/>
      <c r="F177" s="466"/>
      <c r="G177" s="467"/>
      <c r="H177" s="467"/>
      <c r="I177" s="467"/>
      <c r="J177" s="466"/>
      <c r="K177" s="467"/>
      <c r="L177" s="465"/>
    </row>
    <row r="178" spans="1:12" ht="15" customHeight="1" x14ac:dyDescent="0.2">
      <c r="A178" s="731"/>
      <c r="B178" s="467"/>
      <c r="C178" s="467"/>
      <c r="D178" s="467"/>
      <c r="E178" s="467"/>
      <c r="F178" s="466"/>
      <c r="G178" s="467"/>
      <c r="H178" s="467"/>
      <c r="I178" s="467"/>
      <c r="J178" s="466"/>
      <c r="K178" s="467"/>
    </row>
    <row r="179" spans="1:12" ht="15" customHeight="1" x14ac:dyDescent="0.2">
      <c r="A179" s="731"/>
      <c r="B179" s="1062" t="s">
        <v>5401</v>
      </c>
      <c r="C179" s="1063"/>
      <c r="D179" s="1062" t="s">
        <v>5194</v>
      </c>
      <c r="E179" s="1063"/>
      <c r="F179" s="476" t="s">
        <v>5402</v>
      </c>
      <c r="G179" s="477"/>
      <c r="H179" s="477" t="s">
        <v>5196</v>
      </c>
      <c r="I179" s="477"/>
      <c r="J179" s="476" t="s">
        <v>17</v>
      </c>
      <c r="K179" s="460"/>
    </row>
    <row r="180" spans="1:12" ht="15" customHeight="1" x14ac:dyDescent="0.2">
      <c r="A180" s="731"/>
      <c r="B180" s="478"/>
      <c r="C180" s="479"/>
      <c r="D180" s="480"/>
      <c r="E180" s="454"/>
      <c r="F180" s="503"/>
      <c r="G180" s="482"/>
      <c r="H180" s="482"/>
      <c r="I180" s="482"/>
      <c r="J180" s="483" t="s">
        <v>5197</v>
      </c>
      <c r="K180" s="460"/>
    </row>
    <row r="181" spans="1:12" s="465" customFormat="1" ht="16.149999999999999" customHeight="1" x14ac:dyDescent="0.2">
      <c r="A181" s="459"/>
      <c r="B181" s="451">
        <v>1</v>
      </c>
      <c r="C181" s="452" t="s">
        <v>5265</v>
      </c>
      <c r="D181" s="489" t="s">
        <v>5199</v>
      </c>
      <c r="E181" s="500" t="s">
        <v>5200</v>
      </c>
      <c r="F181" s="504">
        <f>IF(総括表!$B$4=総括表!$Q$4,基礎データ貼付用シート!E885)</f>
        <v>0</v>
      </c>
      <c r="G181" s="487" t="s">
        <v>5201</v>
      </c>
      <c r="H181" s="499">
        <v>4.1000000000000002E-2</v>
      </c>
      <c r="I181" s="487" t="s">
        <v>5202</v>
      </c>
      <c r="J181" s="488">
        <f>ROUND(F181*H181,0)</f>
        <v>0</v>
      </c>
      <c r="K181" s="460" t="s">
        <v>5264</v>
      </c>
    </row>
    <row r="182" spans="1:12" s="465" customFormat="1" ht="16.149999999999999" customHeight="1" x14ac:dyDescent="0.2">
      <c r="A182" s="459"/>
      <c r="B182" s="451">
        <v>2</v>
      </c>
      <c r="C182" s="452" t="s">
        <v>5198</v>
      </c>
      <c r="D182" s="489" t="s">
        <v>5199</v>
      </c>
      <c r="E182" s="500" t="s">
        <v>5200</v>
      </c>
      <c r="F182" s="504">
        <f>IF(総括表!$B$4=総括表!$Q$4,基礎データ貼付用シート!E886)</f>
        <v>0</v>
      </c>
      <c r="G182" s="487" t="s">
        <v>5201</v>
      </c>
      <c r="H182" s="501">
        <v>4.4999999999999998E-2</v>
      </c>
      <c r="I182" s="492" t="s">
        <v>5202</v>
      </c>
      <c r="J182" s="493">
        <f t="shared" ref="J182:J188" si="8">ROUND(F182*H182,0)</f>
        <v>0</v>
      </c>
      <c r="K182" s="460" t="s">
        <v>5266</v>
      </c>
    </row>
    <row r="183" spans="1:12" s="465" customFormat="1" ht="16.149999999999999" customHeight="1" x14ac:dyDescent="0.2">
      <c r="A183" s="459"/>
      <c r="B183" s="451">
        <v>3</v>
      </c>
      <c r="C183" s="452" t="s">
        <v>5207</v>
      </c>
      <c r="D183" s="489" t="s">
        <v>5199</v>
      </c>
      <c r="E183" s="500" t="s">
        <v>5200</v>
      </c>
      <c r="F183" s="504">
        <f>IF(総括表!$B$4=総括表!$Q$4,基礎データ貼付用シート!E887)</f>
        <v>0</v>
      </c>
      <c r="G183" s="487" t="s">
        <v>5201</v>
      </c>
      <c r="H183" s="501">
        <v>4.8000000000000001E-2</v>
      </c>
      <c r="I183" s="492" t="s">
        <v>5202</v>
      </c>
      <c r="J183" s="493">
        <f t="shared" si="8"/>
        <v>0</v>
      </c>
      <c r="K183" s="460" t="s">
        <v>5267</v>
      </c>
    </row>
    <row r="184" spans="1:12" s="465" customFormat="1" ht="16.149999999999999" customHeight="1" x14ac:dyDescent="0.2">
      <c r="A184" s="459"/>
      <c r="B184" s="451">
        <v>4</v>
      </c>
      <c r="C184" s="452" t="s">
        <v>5210</v>
      </c>
      <c r="D184" s="489" t="s">
        <v>5199</v>
      </c>
      <c r="E184" s="500" t="s">
        <v>5200</v>
      </c>
      <c r="F184" s="504">
        <f>IF(総括表!$B$4=総括表!$Q$4,基礎データ貼付用シート!E888)</f>
        <v>0</v>
      </c>
      <c r="G184" s="487" t="s">
        <v>5201</v>
      </c>
      <c r="H184" s="501">
        <v>4.5999999999999999E-2</v>
      </c>
      <c r="I184" s="492" t="s">
        <v>5202</v>
      </c>
      <c r="J184" s="493">
        <f t="shared" si="8"/>
        <v>0</v>
      </c>
      <c r="K184" s="460" t="s">
        <v>5268</v>
      </c>
    </row>
    <row r="185" spans="1:12" s="465" customFormat="1" ht="16.149999999999999" customHeight="1" x14ac:dyDescent="0.2">
      <c r="A185" s="459"/>
      <c r="B185" s="506"/>
      <c r="C185" s="507"/>
      <c r="D185" s="489" t="s">
        <v>5204</v>
      </c>
      <c r="E185" s="500" t="s">
        <v>5205</v>
      </c>
      <c r="F185" s="504" t="b">
        <f>IF(総括表!$B$4=総括表!$Q$5,基礎データ貼付用シート!E888)</f>
        <v>0</v>
      </c>
      <c r="G185" s="487" t="s">
        <v>5201</v>
      </c>
      <c r="H185" s="501">
        <v>2.4E-2</v>
      </c>
      <c r="I185" s="492" t="s">
        <v>5202</v>
      </c>
      <c r="J185" s="493">
        <f t="shared" si="8"/>
        <v>0</v>
      </c>
      <c r="K185" s="460" t="s">
        <v>5269</v>
      </c>
    </row>
    <row r="186" spans="1:12" s="465" customFormat="1" ht="16.149999999999999" customHeight="1" x14ac:dyDescent="0.2">
      <c r="A186" s="459"/>
      <c r="B186" s="451">
        <v>5</v>
      </c>
      <c r="C186" s="452" t="s">
        <v>5213</v>
      </c>
      <c r="D186" s="489" t="s">
        <v>5199</v>
      </c>
      <c r="E186" s="500" t="s">
        <v>5200</v>
      </c>
      <c r="F186" s="504">
        <f>IF(総括表!$B$4=総括表!$Q$4,基礎データ貼付用シート!E889)</f>
        <v>0</v>
      </c>
      <c r="G186" s="487" t="s">
        <v>5201</v>
      </c>
      <c r="H186" s="501">
        <v>4.8000000000000001E-2</v>
      </c>
      <c r="I186" s="492" t="s">
        <v>5202</v>
      </c>
      <c r="J186" s="493">
        <f t="shared" si="8"/>
        <v>0</v>
      </c>
      <c r="K186" s="460" t="s">
        <v>5270</v>
      </c>
    </row>
    <row r="187" spans="1:12" s="465" customFormat="1" ht="16.149999999999999" customHeight="1" x14ac:dyDescent="0.2">
      <c r="A187" s="459"/>
      <c r="B187" s="506"/>
      <c r="C187" s="507"/>
      <c r="D187" s="489" t="s">
        <v>5204</v>
      </c>
      <c r="E187" s="500" t="s">
        <v>5205</v>
      </c>
      <c r="F187" s="504" t="b">
        <f>IF(総括表!$B$4=総括表!$Q$5,基礎データ貼付用シート!E889)</f>
        <v>0</v>
      </c>
      <c r="G187" s="487" t="s">
        <v>5201</v>
      </c>
      <c r="H187" s="501">
        <v>3.1E-2</v>
      </c>
      <c r="I187" s="492" t="s">
        <v>5202</v>
      </c>
      <c r="J187" s="493">
        <f t="shared" si="8"/>
        <v>0</v>
      </c>
      <c r="K187" s="460" t="s">
        <v>5271</v>
      </c>
    </row>
    <row r="188" spans="1:12" s="465" customFormat="1" ht="16.149999999999999" customHeight="1" x14ac:dyDescent="0.2">
      <c r="A188" s="459"/>
      <c r="B188" s="451">
        <v>6</v>
      </c>
      <c r="C188" s="452" t="s">
        <v>5216</v>
      </c>
      <c r="D188" s="489" t="s">
        <v>5199</v>
      </c>
      <c r="E188" s="500" t="s">
        <v>5200</v>
      </c>
      <c r="F188" s="504">
        <f>IF(総括表!$B$4=総括表!$Q$4,基礎データ貼付用シート!E890)</f>
        <v>0</v>
      </c>
      <c r="G188" s="487" t="s">
        <v>5201</v>
      </c>
      <c r="H188" s="501">
        <v>5.1999999999999998E-2</v>
      </c>
      <c r="I188" s="492" t="s">
        <v>5202</v>
      </c>
      <c r="J188" s="493">
        <f t="shared" si="8"/>
        <v>0</v>
      </c>
      <c r="K188" s="460" t="s">
        <v>5272</v>
      </c>
    </row>
    <row r="189" spans="1:12" s="465" customFormat="1" ht="16.149999999999999" customHeight="1" thickBot="1" x14ac:dyDescent="0.25">
      <c r="A189" s="459"/>
      <c r="B189" s="506"/>
      <c r="C189" s="507"/>
      <c r="D189" s="489" t="s">
        <v>5204</v>
      </c>
      <c r="E189" s="500" t="s">
        <v>5205</v>
      </c>
      <c r="F189" s="504" t="b">
        <f>IF(総括表!$B$4=総括表!$Q$5,基礎データ貼付用シート!E890)</f>
        <v>0</v>
      </c>
      <c r="G189" s="487"/>
      <c r="H189" s="501">
        <v>3.6999999999999998E-2</v>
      </c>
      <c r="I189" s="492" t="s">
        <v>5202</v>
      </c>
      <c r="J189" s="493">
        <f>ROUND(F189*H189,0)</f>
        <v>0</v>
      </c>
      <c r="K189" s="460" t="s">
        <v>5273</v>
      </c>
    </row>
    <row r="190" spans="1:12" s="465" customFormat="1" ht="15" customHeight="1" x14ac:dyDescent="0.2">
      <c r="A190" s="459"/>
      <c r="B190" s="460" t="s">
        <v>5747</v>
      </c>
      <c r="C190" s="462"/>
      <c r="D190" s="460"/>
      <c r="E190" s="460"/>
      <c r="F190" s="461"/>
      <c r="G190" s="462"/>
      <c r="H190" s="1064" t="s">
        <v>5750</v>
      </c>
      <c r="I190" s="1065"/>
      <c r="J190" s="671"/>
      <c r="K190" s="460"/>
    </row>
    <row r="191" spans="1:12" s="465" customFormat="1" ht="15" customHeight="1" thickBot="1" x14ac:dyDescent="0.25">
      <c r="A191" s="459"/>
      <c r="B191" s="460" t="s">
        <v>5743</v>
      </c>
      <c r="C191" s="460"/>
      <c r="D191" s="460"/>
      <c r="E191" s="460"/>
      <c r="F191" s="461"/>
      <c r="G191" s="460"/>
      <c r="H191" s="1060" t="s">
        <v>5259</v>
      </c>
      <c r="I191" s="1061"/>
      <c r="J191" s="498">
        <f>SUM(J181:J189)</f>
        <v>0</v>
      </c>
      <c r="K191" s="460" t="s">
        <v>5291</v>
      </c>
      <c r="L191" s="465" t="s">
        <v>5573</v>
      </c>
    </row>
    <row r="192" spans="1:12" s="465" customFormat="1" ht="15" customHeight="1" x14ac:dyDescent="0.2">
      <c r="A192" s="459"/>
      <c r="B192" s="460"/>
      <c r="C192" s="460"/>
      <c r="D192" s="460"/>
      <c r="E192" s="460"/>
      <c r="F192" s="461"/>
      <c r="G192" s="460"/>
      <c r="H192" s="462"/>
      <c r="I192" s="462"/>
      <c r="J192" s="461"/>
      <c r="K192" s="460"/>
    </row>
    <row r="193" spans="1:12" s="465" customFormat="1" ht="15" customHeight="1" x14ac:dyDescent="0.2">
      <c r="A193" s="732" t="s">
        <v>45</v>
      </c>
      <c r="B193" s="459" t="s">
        <v>5749</v>
      </c>
      <c r="C193" s="467"/>
      <c r="D193" s="467"/>
      <c r="E193" s="467"/>
      <c r="F193" s="466"/>
      <c r="G193" s="467"/>
      <c r="H193" s="467"/>
      <c r="I193" s="467"/>
      <c r="J193" s="466"/>
      <c r="K193" s="467"/>
    </row>
    <row r="194" spans="1:12" s="465" customFormat="1" ht="15" customHeight="1" x14ac:dyDescent="0.2">
      <c r="A194" s="731"/>
      <c r="B194" s="467"/>
      <c r="C194" s="467"/>
      <c r="D194" s="467"/>
      <c r="E194" s="467"/>
      <c r="F194" s="466"/>
      <c r="G194" s="467"/>
      <c r="H194" s="467"/>
      <c r="I194" s="467"/>
      <c r="J194" s="466"/>
      <c r="K194" s="467"/>
    </row>
    <row r="195" spans="1:12" ht="15" customHeight="1" x14ac:dyDescent="0.2">
      <c r="A195" s="731"/>
      <c r="B195" s="1062" t="s">
        <v>5401</v>
      </c>
      <c r="C195" s="1063"/>
      <c r="D195" s="1062" t="s">
        <v>5194</v>
      </c>
      <c r="E195" s="1063"/>
      <c r="F195" s="476" t="s">
        <v>5402</v>
      </c>
      <c r="G195" s="477"/>
      <c r="H195" s="477" t="s">
        <v>5196</v>
      </c>
      <c r="I195" s="477"/>
      <c r="J195" s="476" t="s">
        <v>17</v>
      </c>
      <c r="K195" s="460"/>
    </row>
    <row r="196" spans="1:12" ht="15" customHeight="1" x14ac:dyDescent="0.2">
      <c r="A196" s="731"/>
      <c r="B196" s="478"/>
      <c r="C196" s="479"/>
      <c r="D196" s="480"/>
      <c r="E196" s="454"/>
      <c r="F196" s="503"/>
      <c r="G196" s="482"/>
      <c r="H196" s="482"/>
      <c r="I196" s="482"/>
      <c r="J196" s="483" t="s">
        <v>5197</v>
      </c>
      <c r="K196" s="460"/>
    </row>
    <row r="197" spans="1:12" ht="15" customHeight="1" x14ac:dyDescent="0.2">
      <c r="A197" s="459"/>
      <c r="B197" s="451">
        <v>1</v>
      </c>
      <c r="C197" s="452" t="s">
        <v>5265</v>
      </c>
      <c r="D197" s="489" t="s">
        <v>5199</v>
      </c>
      <c r="E197" s="500" t="s">
        <v>5200</v>
      </c>
      <c r="F197" s="504">
        <f>IF(総括表!$B$4=総括表!$Q$4,基礎データ貼付用シート!E891)</f>
        <v>0</v>
      </c>
      <c r="G197" s="487" t="s">
        <v>5201</v>
      </c>
      <c r="H197" s="499">
        <v>4.1000000000000002E-2</v>
      </c>
      <c r="I197" s="487" t="s">
        <v>5202</v>
      </c>
      <c r="J197" s="488">
        <f t="shared" ref="J197:J205" si="9">ROUND(F197*H197,0)</f>
        <v>0</v>
      </c>
      <c r="K197" s="460" t="s">
        <v>5264</v>
      </c>
    </row>
    <row r="198" spans="1:12" ht="18.75" customHeight="1" x14ac:dyDescent="0.2">
      <c r="A198" s="459"/>
      <c r="B198" s="451">
        <v>2</v>
      </c>
      <c r="C198" s="452" t="s">
        <v>5198</v>
      </c>
      <c r="D198" s="489" t="s">
        <v>5199</v>
      </c>
      <c r="E198" s="500" t="s">
        <v>5200</v>
      </c>
      <c r="F198" s="504">
        <f>IF(総括表!$B$4=総括表!$Q$4,基礎データ貼付用シート!E892)</f>
        <v>0</v>
      </c>
      <c r="G198" s="487" t="s">
        <v>5201</v>
      </c>
      <c r="H198" s="501">
        <v>4.4999999999999998E-2</v>
      </c>
      <c r="I198" s="492" t="s">
        <v>5202</v>
      </c>
      <c r="J198" s="493">
        <f t="shared" si="9"/>
        <v>0</v>
      </c>
      <c r="K198" s="460" t="s">
        <v>5266</v>
      </c>
    </row>
    <row r="199" spans="1:12" s="465" customFormat="1" ht="11.25" customHeight="1" x14ac:dyDescent="0.2">
      <c r="A199" s="459"/>
      <c r="B199" s="451">
        <v>3</v>
      </c>
      <c r="C199" s="452" t="s">
        <v>5207</v>
      </c>
      <c r="D199" s="489" t="s">
        <v>5199</v>
      </c>
      <c r="E199" s="500" t="s">
        <v>5200</v>
      </c>
      <c r="F199" s="504">
        <f>IF(総括表!$B$4=総括表!$Q$4,基礎データ貼付用シート!E893)</f>
        <v>0</v>
      </c>
      <c r="G199" s="487" t="s">
        <v>5201</v>
      </c>
      <c r="H199" s="501">
        <v>4.8000000000000001E-2</v>
      </c>
      <c r="I199" s="492" t="s">
        <v>5202</v>
      </c>
      <c r="J199" s="493">
        <f t="shared" si="9"/>
        <v>0</v>
      </c>
      <c r="K199" s="460" t="s">
        <v>5267</v>
      </c>
    </row>
    <row r="200" spans="1:12" s="465" customFormat="1" ht="15" customHeight="1" x14ac:dyDescent="0.2">
      <c r="A200" s="459"/>
      <c r="B200" s="451">
        <v>4</v>
      </c>
      <c r="C200" s="452" t="s">
        <v>5210</v>
      </c>
      <c r="D200" s="489" t="s">
        <v>5199</v>
      </c>
      <c r="E200" s="500" t="s">
        <v>5200</v>
      </c>
      <c r="F200" s="504">
        <f>IF(総括表!$B$4=総括表!$Q$4,基礎データ貼付用シート!E894)</f>
        <v>0</v>
      </c>
      <c r="G200" s="487" t="s">
        <v>5201</v>
      </c>
      <c r="H200" s="501">
        <v>4.5999999999999999E-2</v>
      </c>
      <c r="I200" s="492" t="s">
        <v>5202</v>
      </c>
      <c r="J200" s="493">
        <f t="shared" si="9"/>
        <v>0</v>
      </c>
      <c r="K200" s="460" t="s">
        <v>5268</v>
      </c>
    </row>
    <row r="201" spans="1:12" s="465" customFormat="1" ht="15" customHeight="1" x14ac:dyDescent="0.2">
      <c r="A201" s="459"/>
      <c r="B201" s="506"/>
      <c r="C201" s="507"/>
      <c r="D201" s="489" t="s">
        <v>5204</v>
      </c>
      <c r="E201" s="500" t="s">
        <v>5205</v>
      </c>
      <c r="F201" s="504" t="b">
        <f>IF(総括表!$B$4=総括表!$Q$5,基礎データ貼付用シート!E894)</f>
        <v>0</v>
      </c>
      <c r="G201" s="487" t="s">
        <v>5201</v>
      </c>
      <c r="H201" s="501">
        <v>2.4E-2</v>
      </c>
      <c r="I201" s="492" t="s">
        <v>5202</v>
      </c>
      <c r="J201" s="493">
        <f t="shared" si="9"/>
        <v>0</v>
      </c>
      <c r="K201" s="460" t="s">
        <v>5269</v>
      </c>
    </row>
    <row r="202" spans="1:12" s="465" customFormat="1" ht="15" customHeight="1" x14ac:dyDescent="0.2">
      <c r="A202" s="459"/>
      <c r="B202" s="451">
        <v>5</v>
      </c>
      <c r="C202" s="452" t="s">
        <v>5213</v>
      </c>
      <c r="D202" s="489" t="s">
        <v>5199</v>
      </c>
      <c r="E202" s="500" t="s">
        <v>5200</v>
      </c>
      <c r="F202" s="504">
        <f>IF(総括表!$B$4=総括表!$Q$4,基礎データ貼付用シート!E895)</f>
        <v>0</v>
      </c>
      <c r="G202" s="487" t="s">
        <v>5201</v>
      </c>
      <c r="H202" s="501">
        <v>4.8000000000000001E-2</v>
      </c>
      <c r="I202" s="492" t="s">
        <v>5202</v>
      </c>
      <c r="J202" s="493">
        <f t="shared" si="9"/>
        <v>0</v>
      </c>
      <c r="K202" s="460" t="s">
        <v>5270</v>
      </c>
    </row>
    <row r="203" spans="1:12" s="465" customFormat="1" ht="15" customHeight="1" x14ac:dyDescent="0.2">
      <c r="A203" s="459"/>
      <c r="B203" s="506"/>
      <c r="C203" s="507"/>
      <c r="D203" s="489" t="s">
        <v>5204</v>
      </c>
      <c r="E203" s="500" t="s">
        <v>5205</v>
      </c>
      <c r="F203" s="504" t="b">
        <f>IF(総括表!$B$4=総括表!$Q$5,基礎データ貼付用シート!E895)</f>
        <v>0</v>
      </c>
      <c r="G203" s="487" t="s">
        <v>5201</v>
      </c>
      <c r="H203" s="501">
        <v>3.1E-2</v>
      </c>
      <c r="I203" s="492" t="s">
        <v>5202</v>
      </c>
      <c r="J203" s="493">
        <f t="shared" si="9"/>
        <v>0</v>
      </c>
      <c r="K203" s="460" t="s">
        <v>5271</v>
      </c>
    </row>
    <row r="204" spans="1:12" s="465" customFormat="1" ht="15" customHeight="1" x14ac:dyDescent="0.2">
      <c r="A204" s="459"/>
      <c r="B204" s="451">
        <v>6</v>
      </c>
      <c r="C204" s="452" t="s">
        <v>5216</v>
      </c>
      <c r="D204" s="489" t="s">
        <v>5199</v>
      </c>
      <c r="E204" s="500" t="s">
        <v>5200</v>
      </c>
      <c r="F204" s="504">
        <f>IF(総括表!$B$4=総括表!$Q$4,基礎データ貼付用シート!E896)</f>
        <v>0</v>
      </c>
      <c r="G204" s="487" t="s">
        <v>5201</v>
      </c>
      <c r="H204" s="501">
        <v>5.1999999999999998E-2</v>
      </c>
      <c r="I204" s="492" t="s">
        <v>5202</v>
      </c>
      <c r="J204" s="493">
        <f t="shared" si="9"/>
        <v>0</v>
      </c>
      <c r="K204" s="460" t="s">
        <v>5272</v>
      </c>
    </row>
    <row r="205" spans="1:12" s="465" customFormat="1" ht="15" customHeight="1" thickBot="1" x14ac:dyDescent="0.25">
      <c r="A205" s="459"/>
      <c r="B205" s="506"/>
      <c r="C205" s="507"/>
      <c r="D205" s="489" t="s">
        <v>5204</v>
      </c>
      <c r="E205" s="500" t="s">
        <v>5205</v>
      </c>
      <c r="F205" s="504" t="b">
        <f>IF(総括表!$B$4=総括表!$Q$5,基礎データ貼付用シート!E896)</f>
        <v>0</v>
      </c>
      <c r="G205" s="487" t="s">
        <v>5201</v>
      </c>
      <c r="H205" s="501">
        <v>3.6999999999999998E-2</v>
      </c>
      <c r="I205" s="492" t="s">
        <v>5202</v>
      </c>
      <c r="J205" s="493">
        <f t="shared" si="9"/>
        <v>0</v>
      </c>
      <c r="K205" s="460" t="s">
        <v>5273</v>
      </c>
    </row>
    <row r="206" spans="1:12" s="465" customFormat="1" ht="15" customHeight="1" x14ac:dyDescent="0.2">
      <c r="A206" s="459"/>
      <c r="B206" s="460" t="s">
        <v>5747</v>
      </c>
      <c r="C206" s="462"/>
      <c r="D206" s="460"/>
      <c r="E206" s="460"/>
      <c r="F206" s="461"/>
      <c r="G206" s="462"/>
      <c r="H206" s="1064" t="s">
        <v>5750</v>
      </c>
      <c r="I206" s="1065"/>
      <c r="J206" s="671"/>
      <c r="K206" s="460"/>
    </row>
    <row r="207" spans="1:12" s="465" customFormat="1" ht="15" customHeight="1" thickBot="1" x14ac:dyDescent="0.25">
      <c r="A207" s="459"/>
      <c r="B207" s="460" t="s">
        <v>5743</v>
      </c>
      <c r="C207" s="460"/>
      <c r="D207" s="460"/>
      <c r="E207" s="460"/>
      <c r="F207" s="461"/>
      <c r="G207" s="460"/>
      <c r="H207" s="1060" t="s">
        <v>5259</v>
      </c>
      <c r="I207" s="1061"/>
      <c r="J207" s="498">
        <f>SUM(J197:J205)</f>
        <v>0</v>
      </c>
      <c r="K207" s="460" t="s">
        <v>5295</v>
      </c>
      <c r="L207" s="465" t="s">
        <v>5573</v>
      </c>
    </row>
    <row r="208" spans="1:12" s="465" customFormat="1" ht="15" customHeight="1" x14ac:dyDescent="0.2">
      <c r="A208" s="459"/>
      <c r="B208" s="460"/>
      <c r="C208" s="460"/>
      <c r="D208" s="460"/>
      <c r="E208" s="460"/>
      <c r="F208" s="461"/>
      <c r="G208" s="460"/>
      <c r="H208" s="462"/>
      <c r="I208" s="462"/>
      <c r="J208" s="461"/>
      <c r="K208" s="460"/>
    </row>
    <row r="209" spans="1:12" s="465" customFormat="1" ht="15" customHeight="1" x14ac:dyDescent="0.2">
      <c r="A209" s="732" t="s">
        <v>49</v>
      </c>
      <c r="B209" s="459" t="s">
        <v>5751</v>
      </c>
      <c r="C209" s="467"/>
      <c r="D209" s="467"/>
      <c r="E209" s="467"/>
      <c r="F209" s="466"/>
      <c r="G209" s="467"/>
      <c r="H209" s="467"/>
      <c r="I209" s="467"/>
      <c r="J209" s="466"/>
      <c r="K209" s="467"/>
    </row>
    <row r="210" spans="1:12" s="465" customFormat="1" ht="15" customHeight="1" x14ac:dyDescent="0.2">
      <c r="A210" s="732"/>
      <c r="B210" s="459" t="s">
        <v>5752</v>
      </c>
      <c r="C210" s="467"/>
      <c r="D210" s="467"/>
      <c r="E210" s="467"/>
      <c r="F210" s="466"/>
      <c r="G210" s="467"/>
      <c r="H210" s="467"/>
      <c r="I210" s="467"/>
      <c r="J210" s="466"/>
      <c r="K210" s="467"/>
    </row>
    <row r="211" spans="1:12" s="465" customFormat="1" ht="15" customHeight="1" x14ac:dyDescent="0.2">
      <c r="A211" s="731"/>
      <c r="B211" s="467"/>
      <c r="C211" s="467"/>
      <c r="D211" s="467"/>
      <c r="E211" s="467"/>
      <c r="F211" s="466"/>
      <c r="G211" s="467"/>
      <c r="H211" s="467"/>
      <c r="I211" s="467"/>
      <c r="J211" s="466"/>
      <c r="K211" s="467"/>
    </row>
    <row r="212" spans="1:12" s="465" customFormat="1" ht="15" customHeight="1" x14ac:dyDescent="0.2">
      <c r="A212" s="731"/>
      <c r="B212" s="1062" t="s">
        <v>5401</v>
      </c>
      <c r="C212" s="1063"/>
      <c r="D212" s="1062" t="s">
        <v>5194</v>
      </c>
      <c r="E212" s="1063"/>
      <c r="F212" s="476" t="s">
        <v>5402</v>
      </c>
      <c r="G212" s="477"/>
      <c r="H212" s="477" t="s">
        <v>5196</v>
      </c>
      <c r="I212" s="477"/>
      <c r="J212" s="476" t="s">
        <v>17</v>
      </c>
      <c r="K212" s="460"/>
      <c r="L212" s="463"/>
    </row>
    <row r="213" spans="1:12" ht="15" customHeight="1" x14ac:dyDescent="0.2">
      <c r="A213" s="731"/>
      <c r="B213" s="478"/>
      <c r="C213" s="479"/>
      <c r="D213" s="480"/>
      <c r="E213" s="454"/>
      <c r="F213" s="503"/>
      <c r="G213" s="482"/>
      <c r="H213" s="482"/>
      <c r="I213" s="482"/>
      <c r="J213" s="483" t="s">
        <v>5197</v>
      </c>
      <c r="K213" s="460"/>
    </row>
    <row r="214" spans="1:12" ht="15" customHeight="1" x14ac:dyDescent="0.2">
      <c r="A214" s="459"/>
      <c r="B214" s="451">
        <v>1</v>
      </c>
      <c r="C214" s="452" t="s">
        <v>5198</v>
      </c>
      <c r="D214" s="489" t="s">
        <v>5199</v>
      </c>
      <c r="E214" s="500" t="s">
        <v>5200</v>
      </c>
      <c r="F214" s="504">
        <f>IF(総括表!$B$4=総括表!$Q$4,基礎データ貼付用シート!E897)</f>
        <v>0</v>
      </c>
      <c r="G214" s="487" t="s">
        <v>5201</v>
      </c>
      <c r="H214" s="499">
        <v>0.223</v>
      </c>
      <c r="I214" s="487" t="s">
        <v>5202</v>
      </c>
      <c r="J214" s="488">
        <f t="shared" ref="J214:J235" si="10">ROUND(F214*H214,0)</f>
        <v>0</v>
      </c>
      <c r="K214" s="460" t="s">
        <v>5264</v>
      </c>
    </row>
    <row r="215" spans="1:12" ht="18.75" customHeight="1" x14ac:dyDescent="0.2">
      <c r="A215" s="459"/>
      <c r="B215" s="451">
        <v>2</v>
      </c>
      <c r="C215" s="452" t="s">
        <v>5207</v>
      </c>
      <c r="D215" s="489" t="s">
        <v>5199</v>
      </c>
      <c r="E215" s="500" t="s">
        <v>5200</v>
      </c>
      <c r="F215" s="504">
        <f>IF(総括表!$B$4=総括表!$Q$4,基礎データ貼付用シート!E898)</f>
        <v>0</v>
      </c>
      <c r="G215" s="487" t="s">
        <v>5201</v>
      </c>
      <c r="H215" s="499">
        <v>0.24099999999999999</v>
      </c>
      <c r="I215" s="487" t="s">
        <v>5202</v>
      </c>
      <c r="J215" s="488">
        <f t="shared" si="10"/>
        <v>0</v>
      </c>
      <c r="K215" s="460" t="s">
        <v>5266</v>
      </c>
    </row>
    <row r="216" spans="1:12" ht="18.75" customHeight="1" x14ac:dyDescent="0.2">
      <c r="A216" s="459"/>
      <c r="B216" s="451">
        <v>3</v>
      </c>
      <c r="C216" s="452" t="s">
        <v>5210</v>
      </c>
      <c r="D216" s="489" t="s">
        <v>5199</v>
      </c>
      <c r="E216" s="500" t="s">
        <v>5200</v>
      </c>
      <c r="F216" s="504">
        <f>IF(総括表!$B$4=総括表!$Q$4,基礎データ貼付用シート!E900)</f>
        <v>0</v>
      </c>
      <c r="G216" s="487" t="s">
        <v>5201</v>
      </c>
      <c r="H216" s="501">
        <v>0.23100000000000001</v>
      </c>
      <c r="I216" s="487" t="s">
        <v>5202</v>
      </c>
      <c r="J216" s="488">
        <f t="shared" si="10"/>
        <v>0</v>
      </c>
      <c r="K216" s="460" t="s">
        <v>5267</v>
      </c>
    </row>
    <row r="217" spans="1:12" ht="11.65" customHeight="1" x14ac:dyDescent="0.2">
      <c r="A217" s="459"/>
      <c r="B217" s="506"/>
      <c r="C217" s="507"/>
      <c r="D217" s="489" t="s">
        <v>5204</v>
      </c>
      <c r="E217" s="500" t="s">
        <v>5205</v>
      </c>
      <c r="F217" s="504" t="b">
        <f>IF(総括表!$B$4=総括表!$Q$5,基礎データ貼付用シート!E900)</f>
        <v>0</v>
      </c>
      <c r="G217" s="487" t="s">
        <v>5201</v>
      </c>
      <c r="H217" s="501">
        <v>0.11799999999999999</v>
      </c>
      <c r="I217" s="492" t="s">
        <v>5202</v>
      </c>
      <c r="J217" s="493">
        <f t="shared" si="10"/>
        <v>0</v>
      </c>
      <c r="K217" s="460" t="s">
        <v>5268</v>
      </c>
    </row>
    <row r="218" spans="1:12" s="465" customFormat="1" ht="15" customHeight="1" x14ac:dyDescent="0.2">
      <c r="A218" s="459"/>
      <c r="B218" s="451">
        <v>4</v>
      </c>
      <c r="C218" s="452" t="s">
        <v>5213</v>
      </c>
      <c r="D218" s="489" t="s">
        <v>5199</v>
      </c>
      <c r="E218" s="500" t="s">
        <v>5200</v>
      </c>
      <c r="F218" s="504">
        <f>IF(総括表!$B$4=総括表!$Q$4,基礎データ貼付用シート!E901)</f>
        <v>0</v>
      </c>
      <c r="G218" s="487" t="s">
        <v>5201</v>
      </c>
      <c r="H218" s="501">
        <v>0.23899999999999999</v>
      </c>
      <c r="I218" s="487" t="s">
        <v>5202</v>
      </c>
      <c r="J218" s="488">
        <f t="shared" si="10"/>
        <v>0</v>
      </c>
      <c r="K218" s="460" t="s">
        <v>5269</v>
      </c>
    </row>
    <row r="219" spans="1:12" s="465" customFormat="1" ht="15" customHeight="1" x14ac:dyDescent="0.2">
      <c r="A219" s="459"/>
      <c r="B219" s="506"/>
      <c r="C219" s="507"/>
      <c r="D219" s="489" t="s">
        <v>5204</v>
      </c>
      <c r="E219" s="500" t="s">
        <v>5205</v>
      </c>
      <c r="F219" s="504" t="b">
        <f>IF(総括表!$B$4=総括表!$Q$5,基礎データ貼付用シート!E901)</f>
        <v>0</v>
      </c>
      <c r="G219" s="487" t="s">
        <v>5201</v>
      </c>
      <c r="H219" s="501">
        <v>0.153</v>
      </c>
      <c r="I219" s="492" t="s">
        <v>5202</v>
      </c>
      <c r="J219" s="493">
        <f t="shared" si="10"/>
        <v>0</v>
      </c>
      <c r="K219" s="460" t="s">
        <v>5270</v>
      </c>
    </row>
    <row r="220" spans="1:12" s="465" customFormat="1" ht="15" customHeight="1" x14ac:dyDescent="0.2">
      <c r="A220" s="459"/>
      <c r="B220" s="451">
        <v>5</v>
      </c>
      <c r="C220" s="452" t="s">
        <v>5216</v>
      </c>
      <c r="D220" s="489" t="s">
        <v>5199</v>
      </c>
      <c r="E220" s="500" t="s">
        <v>5200</v>
      </c>
      <c r="F220" s="504">
        <f>IF(総括表!$B$4=総括表!$Q$4,基礎データ貼付用シート!E903)</f>
        <v>0</v>
      </c>
      <c r="G220" s="487" t="s">
        <v>5201</v>
      </c>
      <c r="H220" s="501">
        <v>0.26100000000000001</v>
      </c>
      <c r="I220" s="487" t="s">
        <v>5202</v>
      </c>
      <c r="J220" s="488">
        <f t="shared" si="10"/>
        <v>0</v>
      </c>
      <c r="K220" s="460" t="s">
        <v>5271</v>
      </c>
    </row>
    <row r="221" spans="1:12" s="465" customFormat="1" ht="15" customHeight="1" x14ac:dyDescent="0.2">
      <c r="A221" s="459"/>
      <c r="B221" s="506"/>
      <c r="C221" s="507"/>
      <c r="D221" s="489" t="s">
        <v>5204</v>
      </c>
      <c r="E221" s="500" t="s">
        <v>5205</v>
      </c>
      <c r="F221" s="504" t="b">
        <f>IF(総括表!$B$4=総括表!$Q$5,基礎データ貼付用シート!E903)</f>
        <v>0</v>
      </c>
      <c r="G221" s="487" t="s">
        <v>5201</v>
      </c>
      <c r="H221" s="501">
        <v>0.184</v>
      </c>
      <c r="I221" s="492" t="s">
        <v>5202</v>
      </c>
      <c r="J221" s="493">
        <f t="shared" si="10"/>
        <v>0</v>
      </c>
      <c r="K221" s="460" t="s">
        <v>5272</v>
      </c>
    </row>
    <row r="222" spans="1:12" s="465" customFormat="1" ht="15" customHeight="1" x14ac:dyDescent="0.2">
      <c r="A222" s="459"/>
      <c r="B222" s="451">
        <v>6</v>
      </c>
      <c r="C222" s="452" t="s">
        <v>5219</v>
      </c>
      <c r="D222" s="489" t="s">
        <v>5199</v>
      </c>
      <c r="E222" s="500" t="s">
        <v>5200</v>
      </c>
      <c r="F222" s="504">
        <f>IF(総括表!$B$4=総括表!$Q$4,基礎データ貼付用シート!E905)</f>
        <v>0</v>
      </c>
      <c r="G222" s="487" t="s">
        <v>5201</v>
      </c>
      <c r="H222" s="501">
        <v>0.28100000000000003</v>
      </c>
      <c r="I222" s="487" t="s">
        <v>5202</v>
      </c>
      <c r="J222" s="488">
        <f t="shared" si="10"/>
        <v>0</v>
      </c>
      <c r="K222" s="460" t="s">
        <v>5273</v>
      </c>
    </row>
    <row r="223" spans="1:12" s="465" customFormat="1" ht="15" customHeight="1" x14ac:dyDescent="0.2">
      <c r="A223" s="459"/>
      <c r="B223" s="506"/>
      <c r="C223" s="507"/>
      <c r="D223" s="489" t="s">
        <v>5204</v>
      </c>
      <c r="E223" s="500" t="s">
        <v>5205</v>
      </c>
      <c r="F223" s="504" t="b">
        <f>IF(総括表!$B$4=総括表!$Q$5,基礎データ貼付用シート!E905)</f>
        <v>0</v>
      </c>
      <c r="G223" s="487" t="s">
        <v>5201</v>
      </c>
      <c r="H223" s="501">
        <v>0.21</v>
      </c>
      <c r="I223" s="492" t="s">
        <v>5202</v>
      </c>
      <c r="J223" s="493">
        <f t="shared" si="10"/>
        <v>0</v>
      </c>
      <c r="K223" s="460" t="s">
        <v>5330</v>
      </c>
    </row>
    <row r="224" spans="1:12" s="465" customFormat="1" ht="15" customHeight="1" x14ac:dyDescent="0.2">
      <c r="A224" s="459"/>
      <c r="B224" s="451">
        <v>7</v>
      </c>
      <c r="C224" s="452" t="s">
        <v>5222</v>
      </c>
      <c r="D224" s="489" t="s">
        <v>5199</v>
      </c>
      <c r="E224" s="500" t="s">
        <v>5200</v>
      </c>
      <c r="F224" s="504">
        <f>IF(総括表!$B$4=総括表!$Q$4,基礎データ貼付用シート!E907)</f>
        <v>0</v>
      </c>
      <c r="G224" s="487" t="s">
        <v>5201</v>
      </c>
      <c r="H224" s="501">
        <v>0.307</v>
      </c>
      <c r="I224" s="487" t="s">
        <v>5202</v>
      </c>
      <c r="J224" s="488">
        <f t="shared" si="10"/>
        <v>0</v>
      </c>
      <c r="K224" s="460" t="s">
        <v>5331</v>
      </c>
    </row>
    <row r="225" spans="1:11" s="465" customFormat="1" ht="15" customHeight="1" x14ac:dyDescent="0.2">
      <c r="A225" s="459"/>
      <c r="B225" s="506"/>
      <c r="C225" s="507"/>
      <c r="D225" s="489" t="s">
        <v>5204</v>
      </c>
      <c r="E225" s="500" t="s">
        <v>5205</v>
      </c>
      <c r="F225" s="504" t="b">
        <f>IF(総括表!$B$4=総括表!$Q$5,基礎データ貼付用シート!E907)</f>
        <v>0</v>
      </c>
      <c r="G225" s="487" t="s">
        <v>5201</v>
      </c>
      <c r="H225" s="501">
        <v>0.24199999999999999</v>
      </c>
      <c r="I225" s="492" t="s">
        <v>5202</v>
      </c>
      <c r="J225" s="493">
        <f t="shared" si="10"/>
        <v>0</v>
      </c>
      <c r="K225" s="460" t="s">
        <v>5332</v>
      </c>
    </row>
    <row r="226" spans="1:11" s="465" customFormat="1" ht="15" customHeight="1" x14ac:dyDescent="0.2">
      <c r="A226" s="459"/>
      <c r="B226" s="451">
        <v>8</v>
      </c>
      <c r="C226" s="452" t="s">
        <v>5225</v>
      </c>
      <c r="D226" s="489" t="s">
        <v>5199</v>
      </c>
      <c r="E226" s="500" t="s">
        <v>5200</v>
      </c>
      <c r="F226" s="504">
        <f>IF(総括表!$B$4=総括表!$Q$4,基礎データ貼付用シート!E909)</f>
        <v>0</v>
      </c>
      <c r="G226" s="487" t="s">
        <v>5201</v>
      </c>
      <c r="H226" s="501">
        <v>0.33</v>
      </c>
      <c r="I226" s="487" t="s">
        <v>5202</v>
      </c>
      <c r="J226" s="488">
        <f t="shared" si="10"/>
        <v>0</v>
      </c>
      <c r="K226" s="460" t="s">
        <v>5333</v>
      </c>
    </row>
    <row r="227" spans="1:11" s="465" customFormat="1" ht="15" customHeight="1" x14ac:dyDescent="0.2">
      <c r="A227" s="459"/>
      <c r="B227" s="506"/>
      <c r="C227" s="507"/>
      <c r="D227" s="489" t="s">
        <v>5204</v>
      </c>
      <c r="E227" s="500" t="s">
        <v>5205</v>
      </c>
      <c r="F227" s="504" t="b">
        <f>IF(総括表!$B$4=総括表!$Q$5,基礎データ貼付用シート!E909)</f>
        <v>0</v>
      </c>
      <c r="G227" s="487" t="s">
        <v>5201</v>
      </c>
      <c r="H227" s="501">
        <v>0.27300000000000002</v>
      </c>
      <c r="I227" s="492" t="s">
        <v>5202</v>
      </c>
      <c r="J227" s="493">
        <f t="shared" si="10"/>
        <v>0</v>
      </c>
      <c r="K227" s="460" t="s">
        <v>5334</v>
      </c>
    </row>
    <row r="228" spans="1:11" s="465" customFormat="1" ht="15" customHeight="1" x14ac:dyDescent="0.2">
      <c r="A228" s="459"/>
      <c r="B228" s="451">
        <v>9</v>
      </c>
      <c r="C228" s="452" t="s">
        <v>5228</v>
      </c>
      <c r="D228" s="489" t="s">
        <v>5199</v>
      </c>
      <c r="E228" s="500" t="s">
        <v>5200</v>
      </c>
      <c r="F228" s="504">
        <f>IF(総括表!$B$4=総括表!$Q$4,基礎データ貼付用シート!E911)</f>
        <v>0</v>
      </c>
      <c r="G228" s="487" t="s">
        <v>5201</v>
      </c>
      <c r="H228" s="501">
        <v>0.35199999999999998</v>
      </c>
      <c r="I228" s="487" t="s">
        <v>5202</v>
      </c>
      <c r="J228" s="488">
        <f t="shared" si="10"/>
        <v>0</v>
      </c>
      <c r="K228" s="460" t="s">
        <v>5335</v>
      </c>
    </row>
    <row r="229" spans="1:11" s="465" customFormat="1" ht="15" customHeight="1" x14ac:dyDescent="0.2">
      <c r="A229" s="459"/>
      <c r="B229" s="506"/>
      <c r="C229" s="507"/>
      <c r="D229" s="489" t="s">
        <v>5204</v>
      </c>
      <c r="E229" s="500" t="s">
        <v>5205</v>
      </c>
      <c r="F229" s="504" t="b">
        <f>IF(総括表!$B$4=総括表!$Q$5,基礎データ貼付用シート!E911)</f>
        <v>0</v>
      </c>
      <c r="G229" s="487" t="s">
        <v>5201</v>
      </c>
      <c r="H229" s="501">
        <v>0.30299999999999999</v>
      </c>
      <c r="I229" s="492" t="s">
        <v>5202</v>
      </c>
      <c r="J229" s="493">
        <f t="shared" si="10"/>
        <v>0</v>
      </c>
      <c r="K229" s="460" t="s">
        <v>5336</v>
      </c>
    </row>
    <row r="230" spans="1:11" s="465" customFormat="1" ht="15" customHeight="1" x14ac:dyDescent="0.2">
      <c r="A230" s="459"/>
      <c r="B230" s="451">
        <v>10</v>
      </c>
      <c r="C230" s="452" t="s">
        <v>5231</v>
      </c>
      <c r="D230" s="489" t="s">
        <v>5199</v>
      </c>
      <c r="E230" s="500" t="s">
        <v>5200</v>
      </c>
      <c r="F230" s="504">
        <f>IF(総括表!$B$4=総括表!$Q$4,基礎データ貼付用シート!E913)</f>
        <v>0</v>
      </c>
      <c r="G230" s="487" t="s">
        <v>5201</v>
      </c>
      <c r="H230" s="501">
        <v>0.374</v>
      </c>
      <c r="I230" s="487" t="s">
        <v>5202</v>
      </c>
      <c r="J230" s="488">
        <f t="shared" si="10"/>
        <v>0</v>
      </c>
      <c r="K230" s="460" t="s">
        <v>5426</v>
      </c>
    </row>
    <row r="231" spans="1:11" s="465" customFormat="1" ht="15" customHeight="1" x14ac:dyDescent="0.2">
      <c r="A231" s="459"/>
      <c r="B231" s="506"/>
      <c r="C231" s="507"/>
      <c r="D231" s="489" t="s">
        <v>5204</v>
      </c>
      <c r="E231" s="500" t="s">
        <v>5205</v>
      </c>
      <c r="F231" s="504" t="b">
        <f>IF(総括表!$B$4=総括表!$Q$5,基礎データ貼付用シート!E913)</f>
        <v>0</v>
      </c>
      <c r="G231" s="487" t="s">
        <v>5201</v>
      </c>
      <c r="H231" s="501">
        <v>0.33200000000000002</v>
      </c>
      <c r="I231" s="492" t="s">
        <v>5202</v>
      </c>
      <c r="J231" s="493">
        <f t="shared" si="10"/>
        <v>0</v>
      </c>
      <c r="K231" s="460" t="s">
        <v>5427</v>
      </c>
    </row>
    <row r="232" spans="1:11" s="465" customFormat="1" ht="15" customHeight="1" x14ac:dyDescent="0.2">
      <c r="A232" s="459"/>
      <c r="B232" s="451">
        <v>11</v>
      </c>
      <c r="C232" s="452" t="s">
        <v>5234</v>
      </c>
      <c r="D232" s="489" t="s">
        <v>5199</v>
      </c>
      <c r="E232" s="500" t="s">
        <v>5200</v>
      </c>
      <c r="F232" s="504">
        <f>IF(総括表!$B$4=総括表!$Q$4,基礎データ貼付用シート!E915)</f>
        <v>0</v>
      </c>
      <c r="G232" s="487" t="s">
        <v>5201</v>
      </c>
      <c r="H232" s="501">
        <v>0.39800000000000002</v>
      </c>
      <c r="I232" s="487" t="s">
        <v>5202</v>
      </c>
      <c r="J232" s="488">
        <f t="shared" si="10"/>
        <v>0</v>
      </c>
      <c r="K232" s="460" t="s">
        <v>5339</v>
      </c>
    </row>
    <row r="233" spans="1:11" s="465" customFormat="1" ht="15" customHeight="1" x14ac:dyDescent="0.2">
      <c r="A233" s="459"/>
      <c r="B233" s="506"/>
      <c r="C233" s="507"/>
      <c r="D233" s="489" t="s">
        <v>5204</v>
      </c>
      <c r="E233" s="500" t="s">
        <v>5205</v>
      </c>
      <c r="F233" s="504" t="b">
        <f>IF(総括表!$B$4=総括表!$Q$5,基礎データ貼付用シート!E915)</f>
        <v>0</v>
      </c>
      <c r="G233" s="487" t="s">
        <v>5201</v>
      </c>
      <c r="H233" s="501">
        <v>0.36099999999999999</v>
      </c>
      <c r="I233" s="492" t="s">
        <v>5202</v>
      </c>
      <c r="J233" s="493">
        <f t="shared" si="10"/>
        <v>0</v>
      </c>
      <c r="K233" s="460" t="s">
        <v>5429</v>
      </c>
    </row>
    <row r="234" spans="1:11" s="465" customFormat="1" ht="15" customHeight="1" x14ac:dyDescent="0.2">
      <c r="A234" s="459"/>
      <c r="B234" s="451">
        <f>B232+1</f>
        <v>12</v>
      </c>
      <c r="C234" s="452" t="s">
        <v>5237</v>
      </c>
      <c r="D234" s="489" t="s">
        <v>5199</v>
      </c>
      <c r="E234" s="500" t="s">
        <v>5200</v>
      </c>
      <c r="F234" s="504">
        <f>IF(総括表!$B$4=総括表!$Q$4,基礎データ貼付用シート!E917)</f>
        <v>0</v>
      </c>
      <c r="G234" s="487" t="s">
        <v>5201</v>
      </c>
      <c r="H234" s="486">
        <v>0.42</v>
      </c>
      <c r="I234" s="487" t="s">
        <v>5202</v>
      </c>
      <c r="J234" s="488">
        <f>ROUND(F234*H234,0)</f>
        <v>0</v>
      </c>
      <c r="K234" s="460" t="s">
        <v>5341</v>
      </c>
    </row>
    <row r="235" spans="1:11" s="465" customFormat="1" ht="15" customHeight="1" x14ac:dyDescent="0.2">
      <c r="A235" s="459"/>
      <c r="B235" s="453"/>
      <c r="C235" s="454"/>
      <c r="D235" s="489" t="s">
        <v>5204</v>
      </c>
      <c r="E235" s="500" t="s">
        <v>5205</v>
      </c>
      <c r="F235" s="504" t="b">
        <f>IF(総括表!$B$4=総括表!$Q$5,基礎データ貼付用シート!E917)</f>
        <v>0</v>
      </c>
      <c r="G235" s="487" t="s">
        <v>5201</v>
      </c>
      <c r="H235" s="491">
        <v>0.39200000000000002</v>
      </c>
      <c r="I235" s="492" t="s">
        <v>5202</v>
      </c>
      <c r="J235" s="493">
        <f t="shared" si="10"/>
        <v>0</v>
      </c>
      <c r="K235" s="460" t="s">
        <v>5430</v>
      </c>
    </row>
    <row r="236" spans="1:11" s="465" customFormat="1" ht="15" customHeight="1" x14ac:dyDescent="0.2">
      <c r="A236" s="459"/>
      <c r="B236" s="451">
        <f>B234+1</f>
        <v>13</v>
      </c>
      <c r="C236" s="452" t="s">
        <v>5240</v>
      </c>
      <c r="D236" s="489" t="s">
        <v>5199</v>
      </c>
      <c r="E236" s="500" t="s">
        <v>5200</v>
      </c>
      <c r="F236" s="504">
        <f>IF(総括表!$B$4=総括表!$Q$4,基礎データ貼付用シート!E919)</f>
        <v>0</v>
      </c>
      <c r="G236" s="487" t="s">
        <v>5201</v>
      </c>
      <c r="H236" s="486">
        <v>0.443</v>
      </c>
      <c r="I236" s="487" t="s">
        <v>5202</v>
      </c>
      <c r="J236" s="488">
        <f t="shared" ref="J236:J249" si="11">ROUND(F236*H236,0)</f>
        <v>0</v>
      </c>
      <c r="K236" s="460" t="s">
        <v>5343</v>
      </c>
    </row>
    <row r="237" spans="1:11" s="465" customFormat="1" ht="15" customHeight="1" x14ac:dyDescent="0.2">
      <c r="A237" s="459"/>
      <c r="B237" s="453"/>
      <c r="C237" s="454"/>
      <c r="D237" s="489" t="s">
        <v>5204</v>
      </c>
      <c r="E237" s="500" t="s">
        <v>5205</v>
      </c>
      <c r="F237" s="504" t="b">
        <f>IF(総括表!$B$4=総括表!$Q$5,基礎データ貼付用シート!E919)</f>
        <v>0</v>
      </c>
      <c r="G237" s="487" t="s">
        <v>5201</v>
      </c>
      <c r="H237" s="491">
        <v>0.42099999999999999</v>
      </c>
      <c r="I237" s="492" t="s">
        <v>5202</v>
      </c>
      <c r="J237" s="493">
        <f t="shared" si="11"/>
        <v>0</v>
      </c>
      <c r="K237" s="460" t="s">
        <v>5431</v>
      </c>
    </row>
    <row r="238" spans="1:11" s="465" customFormat="1" ht="15" customHeight="1" x14ac:dyDescent="0.2">
      <c r="A238" s="459"/>
      <c r="B238" s="451">
        <f>B236+1</f>
        <v>14</v>
      </c>
      <c r="C238" s="452" t="s">
        <v>5735</v>
      </c>
      <c r="D238" s="489" t="s">
        <v>5199</v>
      </c>
      <c r="E238" s="500" t="s">
        <v>5200</v>
      </c>
      <c r="F238" s="504">
        <f>IF(総括表!$B$4=総括表!$Q$4,基礎データ貼付用シート!E921)</f>
        <v>0</v>
      </c>
      <c r="G238" s="487" t="s">
        <v>5201</v>
      </c>
      <c r="H238" s="486">
        <v>0.46600000000000003</v>
      </c>
      <c r="I238" s="487" t="s">
        <v>5202</v>
      </c>
      <c r="J238" s="488">
        <f t="shared" si="11"/>
        <v>0</v>
      </c>
      <c r="K238" s="460" t="s">
        <v>5345</v>
      </c>
    </row>
    <row r="239" spans="1:11" s="465" customFormat="1" ht="15" customHeight="1" x14ac:dyDescent="0.2">
      <c r="A239" s="459"/>
      <c r="B239" s="453"/>
      <c r="C239" s="454"/>
      <c r="D239" s="489" t="s">
        <v>5204</v>
      </c>
      <c r="E239" s="500" t="s">
        <v>5205</v>
      </c>
      <c r="F239" s="504" t="b">
        <f>IF(総括表!$B$4=総括表!$Q$5,基礎データ貼付用シート!E921)</f>
        <v>0</v>
      </c>
      <c r="G239" s="487" t="s">
        <v>5201</v>
      </c>
      <c r="H239" s="491">
        <v>0.45100000000000001</v>
      </c>
      <c r="I239" s="492" t="s">
        <v>5202</v>
      </c>
      <c r="J239" s="493">
        <f t="shared" si="11"/>
        <v>0</v>
      </c>
      <c r="K239" s="460" t="s">
        <v>5432</v>
      </c>
    </row>
    <row r="240" spans="1:11" s="465" customFormat="1" ht="15" customHeight="1" x14ac:dyDescent="0.2">
      <c r="A240" s="459"/>
      <c r="B240" s="451">
        <f>B238+1</f>
        <v>15</v>
      </c>
      <c r="C240" s="452" t="s">
        <v>5736</v>
      </c>
      <c r="D240" s="489" t="s">
        <v>5199</v>
      </c>
      <c r="E240" s="500" t="s">
        <v>5200</v>
      </c>
      <c r="F240" s="504">
        <f>IF(総括表!$B$4=総括表!$Q$4,基礎データ貼付用シート!E923)</f>
        <v>0</v>
      </c>
      <c r="G240" s="487" t="s">
        <v>5201</v>
      </c>
      <c r="H240" s="486">
        <v>0.48399999999999999</v>
      </c>
      <c r="I240" s="487" t="s">
        <v>5202</v>
      </c>
      <c r="J240" s="488">
        <f t="shared" si="11"/>
        <v>0</v>
      </c>
      <c r="K240" s="460" t="s">
        <v>5347</v>
      </c>
    </row>
    <row r="241" spans="1:12" s="465" customFormat="1" ht="15" customHeight="1" x14ac:dyDescent="0.2">
      <c r="A241" s="459"/>
      <c r="B241" s="453"/>
      <c r="C241" s="454"/>
      <c r="D241" s="489" t="s">
        <v>5204</v>
      </c>
      <c r="E241" s="500" t="s">
        <v>5205</v>
      </c>
      <c r="F241" s="504" t="b">
        <f>IF(総括表!$B$4=総括表!$Q$5,基礎データ貼付用シート!E923)</f>
        <v>0</v>
      </c>
      <c r="G241" s="487" t="s">
        <v>5201</v>
      </c>
      <c r="H241" s="491">
        <v>0.47499999999999998</v>
      </c>
      <c r="I241" s="492" t="s">
        <v>5202</v>
      </c>
      <c r="J241" s="493">
        <f t="shared" si="11"/>
        <v>0</v>
      </c>
      <c r="K241" s="460" t="s">
        <v>5433</v>
      </c>
    </row>
    <row r="242" spans="1:12" s="465" customFormat="1" ht="15" customHeight="1" x14ac:dyDescent="0.2">
      <c r="A242" s="459"/>
      <c r="B242" s="451">
        <f>B240+1</f>
        <v>16</v>
      </c>
      <c r="C242" s="452" t="s">
        <v>5737</v>
      </c>
      <c r="D242" s="489" t="s">
        <v>5199</v>
      </c>
      <c r="E242" s="500" t="s">
        <v>5200</v>
      </c>
      <c r="F242" s="508">
        <f>IF(総括表!$B$4=総括表!$Q$4,基礎データ貼付用シート!E925)</f>
        <v>0</v>
      </c>
      <c r="G242" s="487" t="s">
        <v>5201</v>
      </c>
      <c r="H242" s="486">
        <v>0.5</v>
      </c>
      <c r="I242" s="487" t="s">
        <v>5202</v>
      </c>
      <c r="J242" s="488">
        <f t="shared" si="11"/>
        <v>0</v>
      </c>
      <c r="K242" s="460" t="s">
        <v>5349</v>
      </c>
    </row>
    <row r="243" spans="1:12" s="465" customFormat="1" ht="15" customHeight="1" x14ac:dyDescent="0.2">
      <c r="A243" s="459"/>
      <c r="B243" s="453"/>
      <c r="C243" s="454"/>
      <c r="D243" s="489" t="s">
        <v>5204</v>
      </c>
      <c r="E243" s="500" t="s">
        <v>5205</v>
      </c>
      <c r="F243" s="508" t="b">
        <f>IF(総括表!$B$4=総括表!$Q$5,基礎データ貼付用シート!E925)</f>
        <v>0</v>
      </c>
      <c r="G243" s="487" t="s">
        <v>5201</v>
      </c>
      <c r="H243" s="491">
        <v>0.5</v>
      </c>
      <c r="I243" s="492" t="s">
        <v>5202</v>
      </c>
      <c r="J243" s="493">
        <f t="shared" si="11"/>
        <v>0</v>
      </c>
      <c r="K243" s="460" t="s">
        <v>5434</v>
      </c>
    </row>
    <row r="244" spans="1:12" s="465" customFormat="1" ht="15" customHeight="1" x14ac:dyDescent="0.2">
      <c r="A244" s="459"/>
      <c r="B244" s="451">
        <f>B242+1</f>
        <v>17</v>
      </c>
      <c r="C244" s="452" t="s">
        <v>5738</v>
      </c>
      <c r="D244" s="489" t="s">
        <v>5199</v>
      </c>
      <c r="E244" s="500" t="s">
        <v>5200</v>
      </c>
      <c r="F244" s="508">
        <f>IF(総括表!$B$4=総括表!$Q$4,基礎データ貼付用シート!E927)</f>
        <v>0</v>
      </c>
      <c r="G244" s="487" t="s">
        <v>5201</v>
      </c>
      <c r="H244" s="486">
        <v>0.5</v>
      </c>
      <c r="I244" s="487" t="s">
        <v>5202</v>
      </c>
      <c r="J244" s="488">
        <f t="shared" si="11"/>
        <v>0</v>
      </c>
      <c r="K244" s="460" t="s">
        <v>5352</v>
      </c>
    </row>
    <row r="245" spans="1:12" s="465" customFormat="1" ht="15" customHeight="1" x14ac:dyDescent="0.2">
      <c r="A245" s="459"/>
      <c r="B245" s="453"/>
      <c r="C245" s="454"/>
      <c r="D245" s="489" t="s">
        <v>5204</v>
      </c>
      <c r="E245" s="500" t="s">
        <v>5205</v>
      </c>
      <c r="F245" s="508" t="b">
        <f>IF(総括表!$B$4=総括表!$Q$5,基礎データ貼付用シート!E927)</f>
        <v>0</v>
      </c>
      <c r="G245" s="487" t="s">
        <v>5201</v>
      </c>
      <c r="H245" s="491">
        <v>0.5</v>
      </c>
      <c r="I245" s="492" t="s">
        <v>5202</v>
      </c>
      <c r="J245" s="493">
        <f t="shared" si="11"/>
        <v>0</v>
      </c>
      <c r="K245" s="460" t="s">
        <v>5403</v>
      </c>
    </row>
    <row r="246" spans="1:12" s="465" customFormat="1" ht="15" customHeight="1" x14ac:dyDescent="0.2">
      <c r="A246" s="459"/>
      <c r="B246" s="451">
        <v>18</v>
      </c>
      <c r="C246" s="452" t="s">
        <v>5739</v>
      </c>
      <c r="D246" s="489" t="s">
        <v>5199</v>
      </c>
      <c r="E246" s="500" t="s">
        <v>5200</v>
      </c>
      <c r="F246" s="508">
        <f>IF(総括表!$B$4=総括表!$Q$4,基礎データ貼付用シート!E929)</f>
        <v>0</v>
      </c>
      <c r="G246" s="487" t="s">
        <v>5201</v>
      </c>
      <c r="H246" s="455">
        <v>0.5</v>
      </c>
      <c r="I246" s="487" t="s">
        <v>5202</v>
      </c>
      <c r="J246" s="488">
        <f t="shared" ref="J246:J247" si="12">ROUND(F246*H246,0)</f>
        <v>0</v>
      </c>
      <c r="K246" s="460" t="s">
        <v>5354</v>
      </c>
    </row>
    <row r="247" spans="1:12" s="465" customFormat="1" ht="15" customHeight="1" x14ac:dyDescent="0.2">
      <c r="A247" s="459"/>
      <c r="B247" s="453"/>
      <c r="C247" s="454"/>
      <c r="D247" s="489" t="s">
        <v>5204</v>
      </c>
      <c r="E247" s="500" t="s">
        <v>5205</v>
      </c>
      <c r="F247" s="508" t="b">
        <f>IF(総括表!$B$4=総括表!$Q$5,基礎データ貼付用シート!E929)</f>
        <v>0</v>
      </c>
      <c r="G247" s="487" t="s">
        <v>5201</v>
      </c>
      <c r="H247" s="455">
        <v>0.5</v>
      </c>
      <c r="I247" s="492" t="s">
        <v>5202</v>
      </c>
      <c r="J247" s="493">
        <f t="shared" si="12"/>
        <v>0</v>
      </c>
      <c r="K247" s="460" t="s">
        <v>5435</v>
      </c>
    </row>
    <row r="248" spans="1:12" s="465" customFormat="1" ht="15" customHeight="1" x14ac:dyDescent="0.2">
      <c r="A248" s="459"/>
      <c r="B248" s="451">
        <v>19</v>
      </c>
      <c r="C248" s="452" t="s">
        <v>7099</v>
      </c>
      <c r="D248" s="489" t="s">
        <v>5199</v>
      </c>
      <c r="E248" s="500" t="s">
        <v>5200</v>
      </c>
      <c r="F248" s="508">
        <f>IF(総括表!$B$4=総括表!$Q$4,基礎データ貼付用シート!E931)</f>
        <v>0</v>
      </c>
      <c r="G248" s="487" t="s">
        <v>5201</v>
      </c>
      <c r="H248" s="455">
        <v>0.5</v>
      </c>
      <c r="I248" s="487" t="s">
        <v>5202</v>
      </c>
      <c r="J248" s="488">
        <f t="shared" si="11"/>
        <v>0</v>
      </c>
      <c r="K248" s="460" t="s">
        <v>5356</v>
      </c>
    </row>
    <row r="249" spans="1:12" s="465" customFormat="1" ht="15" customHeight="1" thickBot="1" x14ac:dyDescent="0.25">
      <c r="A249" s="459"/>
      <c r="B249" s="453"/>
      <c r="C249" s="454"/>
      <c r="D249" s="489" t="s">
        <v>5204</v>
      </c>
      <c r="E249" s="500" t="s">
        <v>5205</v>
      </c>
      <c r="F249" s="508" t="b">
        <f>IF(総括表!$B$4=総括表!$Q$5,基礎データ貼付用シート!E931)</f>
        <v>0</v>
      </c>
      <c r="G249" s="487" t="s">
        <v>5201</v>
      </c>
      <c r="H249" s="455">
        <v>0.5</v>
      </c>
      <c r="I249" s="492" t="s">
        <v>5202</v>
      </c>
      <c r="J249" s="493">
        <f t="shared" si="11"/>
        <v>0</v>
      </c>
      <c r="K249" s="460" t="s">
        <v>5391</v>
      </c>
    </row>
    <row r="250" spans="1:12" s="465" customFormat="1" ht="15" customHeight="1" x14ac:dyDescent="0.2">
      <c r="A250" s="459"/>
      <c r="B250" s="460" t="s">
        <v>5753</v>
      </c>
      <c r="C250" s="462"/>
      <c r="D250" s="460"/>
      <c r="E250" s="460"/>
      <c r="F250" s="461"/>
      <c r="G250" s="462"/>
      <c r="H250" s="1064" t="s">
        <v>5258</v>
      </c>
      <c r="I250" s="1065"/>
      <c r="J250" s="671"/>
      <c r="K250" s="460"/>
    </row>
    <row r="251" spans="1:12" s="465" customFormat="1" ht="15" customHeight="1" thickBot="1" x14ac:dyDescent="0.25">
      <c r="A251" s="459"/>
      <c r="B251" s="460" t="s">
        <v>5743</v>
      </c>
      <c r="C251" s="460"/>
      <c r="D251" s="460"/>
      <c r="E251" s="460"/>
      <c r="F251" s="461"/>
      <c r="G251" s="460"/>
      <c r="H251" s="1060" t="s">
        <v>5259</v>
      </c>
      <c r="I251" s="1061"/>
      <c r="J251" s="498">
        <f>SUM(J214:J249)</f>
        <v>0</v>
      </c>
      <c r="K251" s="460" t="s">
        <v>5297</v>
      </c>
      <c r="L251" s="465" t="s">
        <v>5573</v>
      </c>
    </row>
    <row r="252" spans="1:12" s="465" customFormat="1" ht="15" customHeight="1" x14ac:dyDescent="0.2">
      <c r="A252" s="459"/>
      <c r="B252" s="460"/>
      <c r="C252" s="460"/>
      <c r="D252" s="460"/>
      <c r="E252" s="460"/>
      <c r="F252" s="461"/>
      <c r="G252" s="460"/>
      <c r="H252" s="462"/>
      <c r="I252" s="462"/>
      <c r="J252" s="461"/>
      <c r="K252" s="460"/>
      <c r="L252" s="509"/>
    </row>
    <row r="253" spans="1:12" s="465" customFormat="1" ht="15" customHeight="1" x14ac:dyDescent="0.2">
      <c r="A253" s="732" t="s">
        <v>52</v>
      </c>
      <c r="B253" s="459" t="s">
        <v>5751</v>
      </c>
      <c r="C253" s="467"/>
      <c r="D253" s="467"/>
      <c r="E253" s="467"/>
      <c r="F253" s="466"/>
      <c r="G253" s="467"/>
      <c r="H253" s="467"/>
      <c r="I253" s="467"/>
      <c r="J253" s="466"/>
      <c r="K253" s="467"/>
      <c r="L253" s="509"/>
    </row>
    <row r="254" spans="1:12" ht="15" customHeight="1" x14ac:dyDescent="0.2">
      <c r="A254" s="732"/>
      <c r="B254" s="459" t="s">
        <v>5754</v>
      </c>
      <c r="C254" s="467"/>
      <c r="D254" s="467"/>
      <c r="E254" s="467"/>
      <c r="F254" s="466"/>
      <c r="G254" s="467"/>
      <c r="H254" s="467"/>
      <c r="I254" s="467"/>
      <c r="J254" s="466"/>
      <c r="K254" s="467"/>
      <c r="L254" s="465"/>
    </row>
    <row r="255" spans="1:12" ht="15" customHeight="1" x14ac:dyDescent="0.2">
      <c r="A255" s="731"/>
      <c r="B255" s="467"/>
      <c r="C255" s="467"/>
      <c r="D255" s="467"/>
      <c r="E255" s="467"/>
      <c r="F255" s="466"/>
      <c r="G255" s="467"/>
      <c r="H255" s="467"/>
      <c r="I255" s="467"/>
      <c r="J255" s="466"/>
      <c r="K255" s="467"/>
      <c r="L255" s="510"/>
    </row>
    <row r="256" spans="1:12" ht="15" customHeight="1" x14ac:dyDescent="0.2">
      <c r="A256" s="731"/>
      <c r="B256" s="1062" t="s">
        <v>5401</v>
      </c>
      <c r="C256" s="1063"/>
      <c r="D256" s="1062" t="s">
        <v>5194</v>
      </c>
      <c r="E256" s="1063"/>
      <c r="F256" s="476" t="s">
        <v>5402</v>
      </c>
      <c r="G256" s="477"/>
      <c r="H256" s="477" t="s">
        <v>5196</v>
      </c>
      <c r="I256" s="477"/>
      <c r="J256" s="476" t="s">
        <v>17</v>
      </c>
      <c r="K256" s="460"/>
      <c r="L256" s="511"/>
    </row>
    <row r="257" spans="1:13" ht="15" customHeight="1" x14ac:dyDescent="0.2">
      <c r="A257" s="731"/>
      <c r="B257" s="478"/>
      <c r="C257" s="479"/>
      <c r="D257" s="480"/>
      <c r="E257" s="454"/>
      <c r="F257" s="503"/>
      <c r="G257" s="482"/>
      <c r="H257" s="482"/>
      <c r="I257" s="482"/>
      <c r="J257" s="672" t="s">
        <v>5197</v>
      </c>
      <c r="K257" s="460"/>
      <c r="L257" s="511"/>
    </row>
    <row r="258" spans="1:13" ht="15" customHeight="1" x14ac:dyDescent="0.2">
      <c r="A258" s="459"/>
      <c r="B258" s="451">
        <v>1</v>
      </c>
      <c r="C258" s="452" t="s">
        <v>5210</v>
      </c>
      <c r="D258" s="489" t="s">
        <v>5199</v>
      </c>
      <c r="E258" s="500" t="s">
        <v>5200</v>
      </c>
      <c r="F258" s="504">
        <f>IF(総括表!$B$4=総括表!$Q$4,基礎データ貼付用シート!E899)</f>
        <v>0</v>
      </c>
      <c r="G258" s="487" t="s">
        <v>5201</v>
      </c>
      <c r="H258" s="501">
        <v>0.32400000000000001</v>
      </c>
      <c r="I258" s="487" t="s">
        <v>5202</v>
      </c>
      <c r="J258" s="488">
        <f t="shared" ref="J258:J291" si="13">ROUND(F258*H258,0)</f>
        <v>0</v>
      </c>
      <c r="K258" s="460" t="s">
        <v>5264</v>
      </c>
      <c r="L258" s="511"/>
      <c r="M258" s="465"/>
    </row>
    <row r="259" spans="1:13" s="465" customFormat="1" ht="15" customHeight="1" x14ac:dyDescent="0.2">
      <c r="A259" s="459"/>
      <c r="B259" s="506"/>
      <c r="C259" s="507"/>
      <c r="D259" s="489" t="s">
        <v>5204</v>
      </c>
      <c r="E259" s="500" t="s">
        <v>5205</v>
      </c>
      <c r="F259" s="504" t="b">
        <f>IF(総括表!$B$4=総括表!$Q$5,基礎データ貼付用シート!E899)</f>
        <v>0</v>
      </c>
      <c r="G259" s="487" t="s">
        <v>5201</v>
      </c>
      <c r="H259" s="501">
        <v>0.23899999999999999</v>
      </c>
      <c r="I259" s="492" t="s">
        <v>5202</v>
      </c>
      <c r="J259" s="493">
        <f t="shared" si="13"/>
        <v>0</v>
      </c>
      <c r="K259" s="460" t="s">
        <v>5266</v>
      </c>
      <c r="L259" s="511"/>
    </row>
    <row r="260" spans="1:13" s="465" customFormat="1" ht="18.75" customHeight="1" x14ac:dyDescent="0.2">
      <c r="A260" s="459"/>
      <c r="B260" s="451">
        <v>2</v>
      </c>
      <c r="C260" s="452" t="s">
        <v>5213</v>
      </c>
      <c r="D260" s="489" t="s">
        <v>5199</v>
      </c>
      <c r="E260" s="500" t="s">
        <v>5200</v>
      </c>
      <c r="F260" s="504">
        <f>IF(総括表!$B$4=総括表!$Q$4,基礎データ貼付用シート!E902)</f>
        <v>0</v>
      </c>
      <c r="G260" s="487" t="s">
        <v>5201</v>
      </c>
      <c r="H260" s="501">
        <v>0.35299999999999998</v>
      </c>
      <c r="I260" s="487" t="s">
        <v>5202</v>
      </c>
      <c r="J260" s="488">
        <f t="shared" si="13"/>
        <v>0</v>
      </c>
      <c r="K260" s="460" t="s">
        <v>5267</v>
      </c>
      <c r="L260" s="511"/>
    </row>
    <row r="261" spans="1:13" s="465" customFormat="1" ht="15" customHeight="1" x14ac:dyDescent="0.2">
      <c r="A261" s="459"/>
      <c r="B261" s="506"/>
      <c r="C261" s="507"/>
      <c r="D261" s="489" t="s">
        <v>5204</v>
      </c>
      <c r="E261" s="500" t="s">
        <v>5205</v>
      </c>
      <c r="F261" s="504" t="b">
        <f>IF(総括表!$B$4=総括表!$Q$5,基礎データ貼付用シート!E902)</f>
        <v>0</v>
      </c>
      <c r="G261" s="487" t="s">
        <v>5201</v>
      </c>
      <c r="H261" s="501">
        <v>0.28399999999999997</v>
      </c>
      <c r="I261" s="492" t="s">
        <v>5202</v>
      </c>
      <c r="J261" s="493">
        <f t="shared" si="13"/>
        <v>0</v>
      </c>
      <c r="K261" s="460" t="s">
        <v>5268</v>
      </c>
      <c r="L261" s="511"/>
    </row>
    <row r="262" spans="1:13" s="465" customFormat="1" ht="11.65" customHeight="1" x14ac:dyDescent="0.2">
      <c r="A262" s="459"/>
      <c r="B262" s="451">
        <v>3</v>
      </c>
      <c r="C262" s="452" t="s">
        <v>5216</v>
      </c>
      <c r="D262" s="489" t="s">
        <v>5199</v>
      </c>
      <c r="E262" s="500" t="s">
        <v>5200</v>
      </c>
      <c r="F262" s="504">
        <f>IF(総括表!$B$4=総括表!$Q$4,基礎データ貼付用シート!E904)</f>
        <v>0</v>
      </c>
      <c r="G262" s="487" t="s">
        <v>5201</v>
      </c>
      <c r="H262" s="501">
        <v>0.38200000000000001</v>
      </c>
      <c r="I262" s="487" t="s">
        <v>5202</v>
      </c>
      <c r="J262" s="488">
        <f t="shared" si="13"/>
        <v>0</v>
      </c>
      <c r="K262" s="460" t="s">
        <v>5269</v>
      </c>
      <c r="L262" s="511"/>
    </row>
    <row r="263" spans="1:13" s="465" customFormat="1" ht="15" customHeight="1" x14ac:dyDescent="0.2">
      <c r="A263" s="459"/>
      <c r="B263" s="506"/>
      <c r="C263" s="507"/>
      <c r="D263" s="489" t="s">
        <v>5204</v>
      </c>
      <c r="E263" s="500" t="s">
        <v>5205</v>
      </c>
      <c r="F263" s="504" t="b">
        <f>IF(総括表!$B$4=総括表!$Q$5,基礎データ貼付用シート!E904)</f>
        <v>0</v>
      </c>
      <c r="G263" s="487" t="s">
        <v>5201</v>
      </c>
      <c r="H263" s="501">
        <v>0.318</v>
      </c>
      <c r="I263" s="492" t="s">
        <v>5202</v>
      </c>
      <c r="J263" s="493">
        <f t="shared" si="13"/>
        <v>0</v>
      </c>
      <c r="K263" s="460" t="s">
        <v>5270</v>
      </c>
      <c r="L263" s="511"/>
    </row>
    <row r="264" spans="1:13" s="465" customFormat="1" ht="15" customHeight="1" x14ac:dyDescent="0.2">
      <c r="A264" s="459"/>
      <c r="B264" s="451">
        <v>4</v>
      </c>
      <c r="C264" s="452" t="s">
        <v>5219</v>
      </c>
      <c r="D264" s="489" t="s">
        <v>5199</v>
      </c>
      <c r="E264" s="500" t="s">
        <v>5200</v>
      </c>
      <c r="F264" s="504">
        <f>IF(総括表!$B$4=総括表!$Q$4,基礎データ貼付用シート!E906)</f>
        <v>0</v>
      </c>
      <c r="G264" s="487" t="s">
        <v>5201</v>
      </c>
      <c r="H264" s="501">
        <v>0.40100000000000002</v>
      </c>
      <c r="I264" s="487" t="s">
        <v>5202</v>
      </c>
      <c r="J264" s="488">
        <f t="shared" si="13"/>
        <v>0</v>
      </c>
      <c r="K264" s="460" t="s">
        <v>5271</v>
      </c>
      <c r="L264" s="511"/>
    </row>
    <row r="265" spans="1:13" s="465" customFormat="1" ht="15" customHeight="1" x14ac:dyDescent="0.2">
      <c r="A265" s="459"/>
      <c r="B265" s="506"/>
      <c r="C265" s="507"/>
      <c r="D265" s="489" t="s">
        <v>5204</v>
      </c>
      <c r="E265" s="500" t="s">
        <v>5205</v>
      </c>
      <c r="F265" s="504" t="b">
        <f>IF(総括表!$B$4=総括表!$Q$5,基礎データ貼付用シート!E906)</f>
        <v>0</v>
      </c>
      <c r="G265" s="487" t="s">
        <v>5201</v>
      </c>
      <c r="H265" s="501">
        <v>0.34300000000000003</v>
      </c>
      <c r="I265" s="492" t="s">
        <v>5202</v>
      </c>
      <c r="J265" s="493">
        <f t="shared" si="13"/>
        <v>0</v>
      </c>
      <c r="K265" s="460" t="s">
        <v>5272</v>
      </c>
      <c r="L265" s="511"/>
    </row>
    <row r="266" spans="1:13" s="465" customFormat="1" ht="15" customHeight="1" x14ac:dyDescent="0.2">
      <c r="A266" s="459"/>
      <c r="B266" s="451">
        <v>5</v>
      </c>
      <c r="C266" s="452" t="s">
        <v>5222</v>
      </c>
      <c r="D266" s="489" t="s">
        <v>5199</v>
      </c>
      <c r="E266" s="500" t="s">
        <v>5200</v>
      </c>
      <c r="F266" s="504">
        <f>IF(総括表!$B$4=総括表!$Q$4,基礎データ貼付用シート!E908)</f>
        <v>0</v>
      </c>
      <c r="G266" s="487" t="s">
        <v>5201</v>
      </c>
      <c r="H266" s="501">
        <v>0.437</v>
      </c>
      <c r="I266" s="487" t="s">
        <v>5202</v>
      </c>
      <c r="J266" s="488">
        <f t="shared" si="13"/>
        <v>0</v>
      </c>
      <c r="K266" s="460" t="s">
        <v>5273</v>
      </c>
      <c r="L266" s="511"/>
    </row>
    <row r="267" spans="1:13" s="465" customFormat="1" ht="15" customHeight="1" x14ac:dyDescent="0.2">
      <c r="A267" s="459"/>
      <c r="B267" s="506"/>
      <c r="C267" s="507"/>
      <c r="D267" s="489" t="s">
        <v>5204</v>
      </c>
      <c r="E267" s="500" t="s">
        <v>5205</v>
      </c>
      <c r="F267" s="504" t="b">
        <f>IF(総括表!$B$4=総括表!$Q$5,基礎データ貼付用シート!E908)</f>
        <v>0</v>
      </c>
      <c r="G267" s="487" t="s">
        <v>5201</v>
      </c>
      <c r="H267" s="501">
        <v>0.40300000000000002</v>
      </c>
      <c r="I267" s="492" t="s">
        <v>5202</v>
      </c>
      <c r="J267" s="493">
        <f t="shared" si="13"/>
        <v>0</v>
      </c>
      <c r="K267" s="460" t="s">
        <v>5330</v>
      </c>
      <c r="L267" s="511"/>
    </row>
    <row r="268" spans="1:13" s="465" customFormat="1" ht="15" customHeight="1" x14ac:dyDescent="0.2">
      <c r="A268" s="459"/>
      <c r="B268" s="451">
        <v>6</v>
      </c>
      <c r="C268" s="452" t="s">
        <v>5225</v>
      </c>
      <c r="D268" s="489" t="s">
        <v>5199</v>
      </c>
      <c r="E268" s="500" t="s">
        <v>5200</v>
      </c>
      <c r="F268" s="504">
        <f>IF(総括表!$B$4=総括表!$Q$4,基礎データ貼付用シート!E910)</f>
        <v>0</v>
      </c>
      <c r="G268" s="487" t="s">
        <v>5201</v>
      </c>
      <c r="H268" s="501">
        <v>0.46700000000000003</v>
      </c>
      <c r="I268" s="487" t="s">
        <v>5202</v>
      </c>
      <c r="J268" s="488">
        <f t="shared" si="13"/>
        <v>0</v>
      </c>
      <c r="K268" s="460" t="s">
        <v>5331</v>
      </c>
      <c r="L268" s="511"/>
    </row>
    <row r="269" spans="1:13" s="465" customFormat="1" ht="15" customHeight="1" x14ac:dyDescent="0.2">
      <c r="A269" s="459"/>
      <c r="B269" s="506"/>
      <c r="C269" s="507"/>
      <c r="D269" s="489" t="s">
        <v>5204</v>
      </c>
      <c r="E269" s="500" t="s">
        <v>5205</v>
      </c>
      <c r="F269" s="504" t="b">
        <f>IF(総括表!$B$4=総括表!$Q$5,基礎データ貼付用シート!E910)</f>
        <v>0</v>
      </c>
      <c r="G269" s="487" t="s">
        <v>5201</v>
      </c>
      <c r="H269" s="501">
        <v>0.442</v>
      </c>
      <c r="I269" s="492" t="s">
        <v>5202</v>
      </c>
      <c r="J269" s="493">
        <f t="shared" si="13"/>
        <v>0</v>
      </c>
      <c r="K269" s="460" t="s">
        <v>5332</v>
      </c>
      <c r="L269" s="511"/>
    </row>
    <row r="270" spans="1:13" s="465" customFormat="1" ht="15" customHeight="1" x14ac:dyDescent="0.2">
      <c r="A270" s="459"/>
      <c r="B270" s="451">
        <v>7</v>
      </c>
      <c r="C270" s="452" t="s">
        <v>5228</v>
      </c>
      <c r="D270" s="489" t="s">
        <v>5199</v>
      </c>
      <c r="E270" s="500" t="s">
        <v>5200</v>
      </c>
      <c r="F270" s="504">
        <f>IF(総括表!$B$4=総括表!$Q$4,基礎データ貼付用シート!E912)</f>
        <v>0</v>
      </c>
      <c r="G270" s="487" t="s">
        <v>5201</v>
      </c>
      <c r="H270" s="501">
        <v>0.497</v>
      </c>
      <c r="I270" s="487" t="s">
        <v>5202</v>
      </c>
      <c r="J270" s="488">
        <f t="shared" si="13"/>
        <v>0</v>
      </c>
      <c r="K270" s="460" t="s">
        <v>5333</v>
      </c>
      <c r="L270" s="511"/>
    </row>
    <row r="271" spans="1:13" s="465" customFormat="1" ht="15" customHeight="1" x14ac:dyDescent="0.2">
      <c r="A271" s="459"/>
      <c r="B271" s="506"/>
      <c r="C271" s="507"/>
      <c r="D271" s="489" t="s">
        <v>5204</v>
      </c>
      <c r="E271" s="500" t="s">
        <v>5205</v>
      </c>
      <c r="F271" s="504" t="b">
        <f>IF(総括表!$B$4=総括表!$Q$5,基礎データ貼付用シート!E912)</f>
        <v>0</v>
      </c>
      <c r="G271" s="487" t="s">
        <v>5201</v>
      </c>
      <c r="H271" s="501">
        <v>0.47499999999999998</v>
      </c>
      <c r="I271" s="492" t="s">
        <v>5202</v>
      </c>
      <c r="J271" s="493">
        <f t="shared" si="13"/>
        <v>0</v>
      </c>
      <c r="K271" s="460" t="s">
        <v>5334</v>
      </c>
      <c r="L271" s="511"/>
    </row>
    <row r="272" spans="1:13" s="465" customFormat="1" ht="15" customHeight="1" x14ac:dyDescent="0.2">
      <c r="A272" s="459"/>
      <c r="B272" s="451">
        <v>8</v>
      </c>
      <c r="C272" s="452" t="s">
        <v>5231</v>
      </c>
      <c r="D272" s="489" t="s">
        <v>5199</v>
      </c>
      <c r="E272" s="500" t="s">
        <v>5200</v>
      </c>
      <c r="F272" s="504">
        <f>IF(総括表!$B$4=総括表!$Q$4,基礎データ貼付用シート!E914)</f>
        <v>0</v>
      </c>
      <c r="G272" s="487" t="s">
        <v>5201</v>
      </c>
      <c r="H272" s="501">
        <v>0.51900000000000002</v>
      </c>
      <c r="I272" s="487" t="s">
        <v>5202</v>
      </c>
      <c r="J272" s="488">
        <f t="shared" si="13"/>
        <v>0</v>
      </c>
      <c r="K272" s="460" t="s">
        <v>5335</v>
      </c>
      <c r="L272" s="511"/>
    </row>
    <row r="273" spans="1:12" s="465" customFormat="1" ht="15" customHeight="1" x14ac:dyDescent="0.2">
      <c r="A273" s="459"/>
      <c r="B273" s="506"/>
      <c r="C273" s="507"/>
      <c r="D273" s="489" t="s">
        <v>5204</v>
      </c>
      <c r="E273" s="500" t="s">
        <v>5205</v>
      </c>
      <c r="F273" s="504" t="b">
        <f>IF(総括表!$B$4=総括表!$Q$5,基礎データ貼付用シート!E914)</f>
        <v>0</v>
      </c>
      <c r="G273" s="487" t="s">
        <v>5201</v>
      </c>
      <c r="H273" s="501">
        <v>0.48899999999999999</v>
      </c>
      <c r="I273" s="492" t="s">
        <v>5202</v>
      </c>
      <c r="J273" s="493">
        <f t="shared" si="13"/>
        <v>0</v>
      </c>
      <c r="K273" s="460" t="s">
        <v>5336</v>
      </c>
      <c r="L273" s="511"/>
    </row>
    <row r="274" spans="1:12" s="465" customFormat="1" ht="15" customHeight="1" x14ac:dyDescent="0.2">
      <c r="A274" s="459"/>
      <c r="B274" s="451">
        <v>9</v>
      </c>
      <c r="C274" s="452" t="s">
        <v>5234</v>
      </c>
      <c r="D274" s="489" t="s">
        <v>5199</v>
      </c>
      <c r="E274" s="500" t="s">
        <v>5200</v>
      </c>
      <c r="F274" s="504">
        <f>IF(総括表!$B$4=総括表!$Q$4,基礎データ貼付用シート!E916)</f>
        <v>0</v>
      </c>
      <c r="G274" s="487" t="s">
        <v>5201</v>
      </c>
      <c r="H274" s="501">
        <v>0.55000000000000004</v>
      </c>
      <c r="I274" s="487" t="s">
        <v>5202</v>
      </c>
      <c r="J274" s="488">
        <f t="shared" si="13"/>
        <v>0</v>
      </c>
      <c r="K274" s="460" t="s">
        <v>5426</v>
      </c>
      <c r="L274" s="511"/>
    </row>
    <row r="275" spans="1:12" s="465" customFormat="1" ht="15" customHeight="1" x14ac:dyDescent="0.2">
      <c r="A275" s="459"/>
      <c r="B275" s="506"/>
      <c r="C275" s="507"/>
      <c r="D275" s="489" t="s">
        <v>5204</v>
      </c>
      <c r="E275" s="500" t="s">
        <v>5205</v>
      </c>
      <c r="F275" s="504" t="b">
        <f>IF(総括表!$B$4=総括表!$Q$5,基礎データ貼付用シート!E916)</f>
        <v>0</v>
      </c>
      <c r="G275" s="487" t="s">
        <v>5201</v>
      </c>
      <c r="H275" s="501">
        <v>0.52400000000000002</v>
      </c>
      <c r="I275" s="492" t="s">
        <v>5202</v>
      </c>
      <c r="J275" s="493">
        <f t="shared" si="13"/>
        <v>0</v>
      </c>
      <c r="K275" s="460" t="s">
        <v>5427</v>
      </c>
      <c r="L275" s="511"/>
    </row>
    <row r="276" spans="1:12" s="465" customFormat="1" ht="15" customHeight="1" x14ac:dyDescent="0.2">
      <c r="A276" s="459"/>
      <c r="B276" s="451">
        <f>B274+1</f>
        <v>10</v>
      </c>
      <c r="C276" s="452" t="s">
        <v>5237</v>
      </c>
      <c r="D276" s="489" t="s">
        <v>5199</v>
      </c>
      <c r="E276" s="500" t="s">
        <v>5200</v>
      </c>
      <c r="F276" s="504">
        <f>IF(総括表!$B$4=総括表!$Q$4,基礎データ貼付用シート!E918)</f>
        <v>0</v>
      </c>
      <c r="G276" s="487" t="s">
        <v>5201</v>
      </c>
      <c r="H276" s="486">
        <v>0.57999999999999996</v>
      </c>
      <c r="I276" s="487" t="s">
        <v>5202</v>
      </c>
      <c r="J276" s="488">
        <f t="shared" si="13"/>
        <v>0</v>
      </c>
      <c r="K276" s="460" t="s">
        <v>5339</v>
      </c>
      <c r="L276" s="511"/>
    </row>
    <row r="277" spans="1:12" s="465" customFormat="1" ht="15" customHeight="1" x14ac:dyDescent="0.2">
      <c r="A277" s="459"/>
      <c r="B277" s="453"/>
      <c r="C277" s="454"/>
      <c r="D277" s="489" t="s">
        <v>5204</v>
      </c>
      <c r="E277" s="500" t="s">
        <v>5205</v>
      </c>
      <c r="F277" s="504" t="b">
        <f>IF(総括表!$B$4=総括表!$Q$5,基礎データ貼付用シート!E918)</f>
        <v>0</v>
      </c>
      <c r="G277" s="487" t="s">
        <v>5201</v>
      </c>
      <c r="H277" s="491">
        <v>0.55700000000000005</v>
      </c>
      <c r="I277" s="492" t="s">
        <v>5202</v>
      </c>
      <c r="J277" s="493">
        <f t="shared" si="13"/>
        <v>0</v>
      </c>
      <c r="K277" s="460" t="s">
        <v>5429</v>
      </c>
      <c r="L277" s="511"/>
    </row>
    <row r="278" spans="1:12" s="465" customFormat="1" ht="15" customHeight="1" x14ac:dyDescent="0.2">
      <c r="A278" s="459"/>
      <c r="B278" s="451">
        <f>B276+1</f>
        <v>11</v>
      </c>
      <c r="C278" s="452" t="s">
        <v>5240</v>
      </c>
      <c r="D278" s="489" t="s">
        <v>5199</v>
      </c>
      <c r="E278" s="500" t="s">
        <v>5200</v>
      </c>
      <c r="F278" s="504">
        <f>IF(総括表!$B$4=総括表!$Q$4,基礎データ貼付用シート!E920)</f>
        <v>0</v>
      </c>
      <c r="G278" s="487" t="s">
        <v>5201</v>
      </c>
      <c r="H278" s="486">
        <v>0.61</v>
      </c>
      <c r="I278" s="487" t="s">
        <v>5202</v>
      </c>
      <c r="J278" s="488">
        <f t="shared" si="13"/>
        <v>0</v>
      </c>
      <c r="K278" s="460" t="s">
        <v>5341</v>
      </c>
      <c r="L278" s="511"/>
    </row>
    <row r="279" spans="1:12" s="465" customFormat="1" ht="15" customHeight="1" x14ac:dyDescent="0.2">
      <c r="A279" s="459"/>
      <c r="B279" s="453"/>
      <c r="C279" s="454"/>
      <c r="D279" s="489" t="s">
        <v>5204</v>
      </c>
      <c r="E279" s="500" t="s">
        <v>5205</v>
      </c>
      <c r="F279" s="504" t="b">
        <f>IF(総括表!$B$4=総括表!$Q$5,基礎データ貼付用シート!E920)</f>
        <v>0</v>
      </c>
      <c r="G279" s="487" t="s">
        <v>5201</v>
      </c>
      <c r="H279" s="491">
        <v>0.59199999999999997</v>
      </c>
      <c r="I279" s="492" t="s">
        <v>5202</v>
      </c>
      <c r="J279" s="493">
        <f t="shared" si="13"/>
        <v>0</v>
      </c>
      <c r="K279" s="460" t="s">
        <v>5430</v>
      </c>
      <c r="L279" s="511"/>
    </row>
    <row r="280" spans="1:12" s="465" customFormat="1" ht="15" customHeight="1" x14ac:dyDescent="0.2">
      <c r="A280" s="459"/>
      <c r="B280" s="451">
        <f>B278+1</f>
        <v>12</v>
      </c>
      <c r="C280" s="452" t="s">
        <v>5735</v>
      </c>
      <c r="D280" s="489" t="s">
        <v>5199</v>
      </c>
      <c r="E280" s="500" t="s">
        <v>5200</v>
      </c>
      <c r="F280" s="504">
        <f>IF(総括表!$B$4=総括表!$Q$4,基礎データ貼付用シート!E922)</f>
        <v>0</v>
      </c>
      <c r="G280" s="487" t="s">
        <v>5201</v>
      </c>
      <c r="H280" s="486">
        <v>0.64</v>
      </c>
      <c r="I280" s="487" t="s">
        <v>5202</v>
      </c>
      <c r="J280" s="488">
        <f t="shared" si="13"/>
        <v>0</v>
      </c>
      <c r="K280" s="460" t="s">
        <v>5343</v>
      </c>
      <c r="L280" s="511"/>
    </row>
    <row r="281" spans="1:12" s="465" customFormat="1" ht="15" customHeight="1" x14ac:dyDescent="0.2">
      <c r="A281" s="459"/>
      <c r="B281" s="453"/>
      <c r="C281" s="454"/>
      <c r="D281" s="489" t="s">
        <v>5204</v>
      </c>
      <c r="E281" s="500" t="s">
        <v>5205</v>
      </c>
      <c r="F281" s="504" t="b">
        <f>IF(総括表!$B$4=総括表!$Q$5,基礎データ貼付用シート!E922)</f>
        <v>0</v>
      </c>
      <c r="G281" s="487" t="s">
        <v>5201</v>
      </c>
      <c r="H281" s="491">
        <v>0.628</v>
      </c>
      <c r="I281" s="492" t="s">
        <v>5202</v>
      </c>
      <c r="J281" s="493">
        <f t="shared" si="13"/>
        <v>0</v>
      </c>
      <c r="K281" s="460" t="s">
        <v>5431</v>
      </c>
      <c r="L281" s="511"/>
    </row>
    <row r="282" spans="1:12" s="465" customFormat="1" ht="15" customHeight="1" x14ac:dyDescent="0.2">
      <c r="A282" s="459"/>
      <c r="B282" s="451">
        <f>B280+1</f>
        <v>13</v>
      </c>
      <c r="C282" s="452" t="s">
        <v>5736</v>
      </c>
      <c r="D282" s="489" t="s">
        <v>5199</v>
      </c>
      <c r="E282" s="500" t="s">
        <v>5200</v>
      </c>
      <c r="F282" s="504">
        <f>IF(総括表!$B$4=総括表!$Q$4,基礎データ貼付用シート!E924)</f>
        <v>0</v>
      </c>
      <c r="G282" s="487" t="s">
        <v>5201</v>
      </c>
      <c r="H282" s="486">
        <v>0.67100000000000004</v>
      </c>
      <c r="I282" s="487" t="s">
        <v>5202</v>
      </c>
      <c r="J282" s="488">
        <f t="shared" si="13"/>
        <v>0</v>
      </c>
      <c r="K282" s="460" t="s">
        <v>5345</v>
      </c>
      <c r="L282" s="511"/>
    </row>
    <row r="283" spans="1:12" s="465" customFormat="1" ht="15" customHeight="1" x14ac:dyDescent="0.2">
      <c r="A283" s="459"/>
      <c r="B283" s="453"/>
      <c r="C283" s="454"/>
      <c r="D283" s="489" t="s">
        <v>5204</v>
      </c>
      <c r="E283" s="500" t="s">
        <v>5205</v>
      </c>
      <c r="F283" s="504" t="b">
        <f>IF(総括表!$B$4=総括表!$Q$5,基礎データ貼付用シート!E924)</f>
        <v>0</v>
      </c>
      <c r="G283" s="487" t="s">
        <v>5201</v>
      </c>
      <c r="H283" s="491">
        <v>0.66400000000000003</v>
      </c>
      <c r="I283" s="492" t="s">
        <v>5202</v>
      </c>
      <c r="J283" s="493">
        <f t="shared" si="13"/>
        <v>0</v>
      </c>
      <c r="K283" s="460" t="s">
        <v>5432</v>
      </c>
      <c r="L283" s="511"/>
    </row>
    <row r="284" spans="1:12" s="465" customFormat="1" ht="15" customHeight="1" x14ac:dyDescent="0.2">
      <c r="A284" s="459"/>
      <c r="B284" s="451">
        <f>B282+1</f>
        <v>14</v>
      </c>
      <c r="C284" s="452" t="s">
        <v>5737</v>
      </c>
      <c r="D284" s="489" t="s">
        <v>5199</v>
      </c>
      <c r="E284" s="500" t="s">
        <v>5200</v>
      </c>
      <c r="F284" s="504">
        <f>IF(総括表!$B$4=総括表!$Q$4,基礎データ貼付用シート!E926)</f>
        <v>0</v>
      </c>
      <c r="G284" s="487" t="s">
        <v>5201</v>
      </c>
      <c r="H284" s="486">
        <v>0.7</v>
      </c>
      <c r="I284" s="487" t="s">
        <v>5202</v>
      </c>
      <c r="J284" s="488">
        <f t="shared" si="13"/>
        <v>0</v>
      </c>
      <c r="K284" s="460" t="s">
        <v>5347</v>
      </c>
      <c r="L284" s="511"/>
    </row>
    <row r="285" spans="1:12" s="465" customFormat="1" ht="15" customHeight="1" x14ac:dyDescent="0.2">
      <c r="A285" s="459"/>
      <c r="B285" s="453"/>
      <c r="C285" s="454"/>
      <c r="D285" s="489" t="s">
        <v>5204</v>
      </c>
      <c r="E285" s="500" t="s">
        <v>5205</v>
      </c>
      <c r="F285" s="504" t="b">
        <f>IF(総括表!$B$4=総括表!$Q$5,基礎データ貼付用シート!E926)</f>
        <v>0</v>
      </c>
      <c r="G285" s="487" t="s">
        <v>5201</v>
      </c>
      <c r="H285" s="491">
        <v>0.7</v>
      </c>
      <c r="I285" s="492" t="s">
        <v>5202</v>
      </c>
      <c r="J285" s="493">
        <f t="shared" si="13"/>
        <v>0</v>
      </c>
      <c r="K285" s="460" t="s">
        <v>5433</v>
      </c>
      <c r="L285" s="511"/>
    </row>
    <row r="286" spans="1:12" s="465" customFormat="1" ht="15" customHeight="1" x14ac:dyDescent="0.2">
      <c r="A286" s="459"/>
      <c r="B286" s="451">
        <f>B284+1</f>
        <v>15</v>
      </c>
      <c r="C286" s="452" t="s">
        <v>5738</v>
      </c>
      <c r="D286" s="489" t="s">
        <v>5199</v>
      </c>
      <c r="E286" s="500" t="s">
        <v>5200</v>
      </c>
      <c r="F286" s="504">
        <f>IF(総括表!$B$4=総括表!$Q$4,基礎データ貼付用シート!E928)</f>
        <v>0</v>
      </c>
      <c r="G286" s="487" t="s">
        <v>5201</v>
      </c>
      <c r="H286" s="486">
        <v>0.7</v>
      </c>
      <c r="I286" s="487" t="s">
        <v>5202</v>
      </c>
      <c r="J286" s="488">
        <f t="shared" si="13"/>
        <v>0</v>
      </c>
      <c r="K286" s="460" t="s">
        <v>5349</v>
      </c>
      <c r="L286" s="509"/>
    </row>
    <row r="287" spans="1:12" s="465" customFormat="1" ht="15" customHeight="1" x14ac:dyDescent="0.2">
      <c r="A287" s="459"/>
      <c r="B287" s="453"/>
      <c r="C287" s="454"/>
      <c r="D287" s="489" t="s">
        <v>5204</v>
      </c>
      <c r="E287" s="500" t="s">
        <v>5205</v>
      </c>
      <c r="F287" s="504" t="b">
        <f>IF(総括表!$B$4=総括表!$Q$5,基礎データ貼付用シート!E928)</f>
        <v>0</v>
      </c>
      <c r="G287" s="487" t="s">
        <v>5201</v>
      </c>
      <c r="H287" s="491">
        <v>0.7</v>
      </c>
      <c r="I287" s="492" t="s">
        <v>5202</v>
      </c>
      <c r="J287" s="493">
        <f t="shared" si="13"/>
        <v>0</v>
      </c>
      <c r="K287" s="460" t="s">
        <v>5434</v>
      </c>
      <c r="L287" s="509"/>
    </row>
    <row r="288" spans="1:12" s="465" customFormat="1" ht="15" customHeight="1" x14ac:dyDescent="0.2">
      <c r="A288" s="459"/>
      <c r="B288" s="451">
        <v>16</v>
      </c>
      <c r="C288" s="452" t="s">
        <v>5739</v>
      </c>
      <c r="D288" s="489" t="s">
        <v>5199</v>
      </c>
      <c r="E288" s="500" t="s">
        <v>5200</v>
      </c>
      <c r="F288" s="504">
        <f>IF(総括表!$B$4=総括表!$Q$4,基礎データ貼付用シート!E930)</f>
        <v>0</v>
      </c>
      <c r="G288" s="487" t="s">
        <v>5201</v>
      </c>
      <c r="H288" s="455">
        <v>0.7</v>
      </c>
      <c r="I288" s="487" t="s">
        <v>5202</v>
      </c>
      <c r="J288" s="488">
        <f t="shared" ref="J288:J289" si="14">ROUND(F288*H288,0)</f>
        <v>0</v>
      </c>
      <c r="K288" s="460" t="s">
        <v>5352</v>
      </c>
      <c r="L288" s="509"/>
    </row>
    <row r="289" spans="1:12" s="465" customFormat="1" ht="15" customHeight="1" x14ac:dyDescent="0.2">
      <c r="A289" s="459"/>
      <c r="B289" s="453"/>
      <c r="C289" s="454"/>
      <c r="D289" s="489" t="s">
        <v>5204</v>
      </c>
      <c r="E289" s="500" t="s">
        <v>5205</v>
      </c>
      <c r="F289" s="504" t="b">
        <f>IF(総括表!$B$4=総括表!$Q$5,基礎データ貼付用シート!E930)</f>
        <v>0</v>
      </c>
      <c r="G289" s="487" t="s">
        <v>5201</v>
      </c>
      <c r="H289" s="455">
        <v>0.7</v>
      </c>
      <c r="I289" s="492" t="s">
        <v>5202</v>
      </c>
      <c r="J289" s="493">
        <f t="shared" si="14"/>
        <v>0</v>
      </c>
      <c r="K289" s="460" t="s">
        <v>5403</v>
      </c>
      <c r="L289" s="509"/>
    </row>
    <row r="290" spans="1:12" s="465" customFormat="1" ht="15" customHeight="1" x14ac:dyDescent="0.2">
      <c r="A290" s="459"/>
      <c r="B290" s="451">
        <v>17</v>
      </c>
      <c r="C290" s="452" t="s">
        <v>7099</v>
      </c>
      <c r="D290" s="489" t="s">
        <v>5199</v>
      </c>
      <c r="E290" s="500" t="s">
        <v>5200</v>
      </c>
      <c r="F290" s="504">
        <f>IF(総括表!$B$4=総括表!$Q$4,基礎データ貼付用シート!E932)</f>
        <v>0</v>
      </c>
      <c r="G290" s="487" t="s">
        <v>5201</v>
      </c>
      <c r="H290" s="455">
        <v>0.7</v>
      </c>
      <c r="I290" s="487" t="s">
        <v>5202</v>
      </c>
      <c r="J290" s="488">
        <f t="shared" si="13"/>
        <v>0</v>
      </c>
      <c r="K290" s="460" t="s">
        <v>5354</v>
      </c>
      <c r="L290" s="509"/>
    </row>
    <row r="291" spans="1:12" s="465" customFormat="1" ht="15" customHeight="1" thickBot="1" x14ac:dyDescent="0.25">
      <c r="A291" s="459"/>
      <c r="B291" s="453"/>
      <c r="C291" s="454"/>
      <c r="D291" s="489" t="s">
        <v>5204</v>
      </c>
      <c r="E291" s="500" t="s">
        <v>5205</v>
      </c>
      <c r="F291" s="504" t="b">
        <f>IF(総括表!$B$4=総括表!$Q$5,基礎データ貼付用シート!E932)</f>
        <v>0</v>
      </c>
      <c r="G291" s="487" t="s">
        <v>5201</v>
      </c>
      <c r="H291" s="455">
        <v>0.7</v>
      </c>
      <c r="I291" s="492" t="s">
        <v>5202</v>
      </c>
      <c r="J291" s="493">
        <f t="shared" si="13"/>
        <v>0</v>
      </c>
      <c r="K291" s="460" t="s">
        <v>5435</v>
      </c>
      <c r="L291" s="509"/>
    </row>
    <row r="292" spans="1:12" ht="15" customHeight="1" x14ac:dyDescent="0.2">
      <c r="A292" s="459"/>
      <c r="B292" s="460"/>
      <c r="C292" s="460"/>
      <c r="D292" s="460"/>
      <c r="E292" s="460"/>
      <c r="F292" s="461"/>
      <c r="G292" s="460"/>
      <c r="H292" s="1064" t="s">
        <v>7069</v>
      </c>
      <c r="I292" s="1065"/>
      <c r="J292" s="671"/>
      <c r="K292" s="460"/>
      <c r="L292" s="465"/>
    </row>
    <row r="293" spans="1:12" ht="15" customHeight="1" thickBot="1" x14ac:dyDescent="0.25">
      <c r="A293" s="459"/>
      <c r="B293" s="460"/>
      <c r="C293" s="460"/>
      <c r="D293" s="460"/>
      <c r="E293" s="460"/>
      <c r="F293" s="461"/>
      <c r="G293" s="460"/>
      <c r="H293" s="1060" t="s">
        <v>5259</v>
      </c>
      <c r="I293" s="1061"/>
      <c r="J293" s="498">
        <f>SUM(J258:J291)</f>
        <v>0</v>
      </c>
      <c r="K293" s="460" t="s">
        <v>5300</v>
      </c>
      <c r="L293" s="465" t="s">
        <v>5201</v>
      </c>
    </row>
    <row r="294" spans="1:12" ht="15" customHeight="1" x14ac:dyDescent="0.2">
      <c r="A294" s="459"/>
      <c r="B294" s="460"/>
      <c r="C294" s="460"/>
      <c r="D294" s="460"/>
      <c r="E294" s="460"/>
      <c r="F294" s="461"/>
      <c r="G294" s="460"/>
      <c r="H294" s="462"/>
      <c r="I294" s="462"/>
      <c r="J294" s="461"/>
      <c r="K294" s="460"/>
      <c r="L294" s="465"/>
    </row>
    <row r="295" spans="1:12" ht="15" customHeight="1" x14ac:dyDescent="0.2">
      <c r="A295" s="732" t="s">
        <v>56</v>
      </c>
      <c r="B295" s="459" t="s">
        <v>5755</v>
      </c>
      <c r="C295" s="467"/>
      <c r="D295" s="467"/>
      <c r="E295" s="467"/>
      <c r="F295" s="466"/>
      <c r="G295" s="467"/>
      <c r="H295" s="467"/>
      <c r="I295" s="467"/>
      <c r="J295" s="466"/>
      <c r="K295" s="467"/>
    </row>
    <row r="296" spans="1:12" ht="15" customHeight="1" x14ac:dyDescent="0.2">
      <c r="A296" s="732"/>
      <c r="B296" s="459" t="s">
        <v>5756</v>
      </c>
      <c r="C296" s="467"/>
      <c r="D296" s="467"/>
      <c r="E296" s="467"/>
      <c r="F296" s="466"/>
      <c r="G296" s="467"/>
      <c r="H296" s="467"/>
      <c r="I296" s="467"/>
      <c r="J296" s="466"/>
      <c r="K296" s="467"/>
    </row>
    <row r="297" spans="1:12" s="465" customFormat="1" ht="15" customHeight="1" x14ac:dyDescent="0.2">
      <c r="A297" s="731"/>
      <c r="B297" s="467"/>
      <c r="C297" s="467"/>
      <c r="D297" s="467"/>
      <c r="E297" s="467"/>
      <c r="F297" s="466"/>
      <c r="G297" s="467"/>
      <c r="H297" s="467"/>
      <c r="I297" s="467"/>
      <c r="J297" s="466"/>
      <c r="K297" s="467"/>
      <c r="L297" s="463"/>
    </row>
    <row r="298" spans="1:12" s="465" customFormat="1" ht="15" customHeight="1" x14ac:dyDescent="0.2">
      <c r="A298" s="731"/>
      <c r="B298" s="1062" t="s">
        <v>5401</v>
      </c>
      <c r="C298" s="1063"/>
      <c r="D298" s="1062" t="s">
        <v>5194</v>
      </c>
      <c r="E298" s="1063"/>
      <c r="F298" s="476" t="s">
        <v>5402</v>
      </c>
      <c r="G298" s="477"/>
      <c r="H298" s="477" t="s">
        <v>5196</v>
      </c>
      <c r="I298" s="477"/>
      <c r="J298" s="476" t="s">
        <v>17</v>
      </c>
      <c r="K298" s="460"/>
      <c r="L298" s="463"/>
    </row>
    <row r="299" spans="1:12" s="465" customFormat="1" ht="15" customHeight="1" x14ac:dyDescent="0.2">
      <c r="A299" s="731"/>
      <c r="B299" s="478"/>
      <c r="C299" s="479"/>
      <c r="D299" s="480"/>
      <c r="E299" s="454"/>
      <c r="F299" s="503"/>
      <c r="G299" s="482"/>
      <c r="H299" s="482"/>
      <c r="I299" s="482"/>
      <c r="J299" s="672" t="s">
        <v>5197</v>
      </c>
      <c r="K299" s="460"/>
      <c r="L299" s="463"/>
    </row>
    <row r="300" spans="1:12" s="465" customFormat="1" ht="15" customHeight="1" x14ac:dyDescent="0.2">
      <c r="A300" s="459"/>
      <c r="B300" s="451">
        <v>1</v>
      </c>
      <c r="C300" s="452" t="s">
        <v>5234</v>
      </c>
      <c r="D300" s="489" t="s">
        <v>5199</v>
      </c>
      <c r="E300" s="500" t="s">
        <v>5200</v>
      </c>
      <c r="F300" s="504">
        <f>IF(総括表!$B$4=総括表!$Q$4,基礎データ貼付用シート!E933)</f>
        <v>0</v>
      </c>
      <c r="G300" s="487" t="s">
        <v>5201</v>
      </c>
      <c r="H300" s="501">
        <v>0.55000000000000004</v>
      </c>
      <c r="I300" s="487" t="s">
        <v>5202</v>
      </c>
      <c r="J300" s="488">
        <f>ROUND(F300*H300,0)</f>
        <v>0</v>
      </c>
      <c r="K300" s="460" t="s">
        <v>5264</v>
      </c>
    </row>
    <row r="301" spans="1:12" s="465" customFormat="1" ht="15" customHeight="1" x14ac:dyDescent="0.2">
      <c r="A301" s="459"/>
      <c r="B301" s="506"/>
      <c r="C301" s="507"/>
      <c r="D301" s="489" t="s">
        <v>5204</v>
      </c>
      <c r="E301" s="500" t="s">
        <v>5205</v>
      </c>
      <c r="F301" s="504" t="b">
        <f>IF(総括表!$B$4=総括表!$Q$5,基礎データ貼付用シート!E933)</f>
        <v>0</v>
      </c>
      <c r="G301" s="487" t="s">
        <v>5201</v>
      </c>
      <c r="H301" s="501">
        <v>0.52400000000000002</v>
      </c>
      <c r="I301" s="492" t="s">
        <v>5202</v>
      </c>
      <c r="J301" s="493">
        <f>ROUND(F301*H301,0)</f>
        <v>0</v>
      </c>
      <c r="K301" s="460" t="s">
        <v>5266</v>
      </c>
    </row>
    <row r="302" spans="1:12" s="465" customFormat="1" ht="18.75" customHeight="1" x14ac:dyDescent="0.2">
      <c r="A302" s="459"/>
      <c r="B302" s="451">
        <f>B300+1</f>
        <v>2</v>
      </c>
      <c r="C302" s="452" t="s">
        <v>5237</v>
      </c>
      <c r="D302" s="489" t="s">
        <v>5199</v>
      </c>
      <c r="E302" s="500" t="s">
        <v>5200</v>
      </c>
      <c r="F302" s="504">
        <f>IF(総括表!$B$4=総括表!$Q$4,基礎データ貼付用シート!E934)</f>
        <v>0</v>
      </c>
      <c r="G302" s="487" t="s">
        <v>5201</v>
      </c>
      <c r="H302" s="486">
        <v>0.57999999999999996</v>
      </c>
      <c r="I302" s="487" t="s">
        <v>5202</v>
      </c>
      <c r="J302" s="488">
        <f>ROUND(F302*H302,0)</f>
        <v>0</v>
      </c>
      <c r="K302" s="460" t="s">
        <v>5208</v>
      </c>
    </row>
    <row r="303" spans="1:12" s="465" customFormat="1" ht="18.75" customHeight="1" thickBot="1" x14ac:dyDescent="0.25">
      <c r="A303" s="459"/>
      <c r="B303" s="453"/>
      <c r="C303" s="454"/>
      <c r="D303" s="489" t="s">
        <v>5204</v>
      </c>
      <c r="E303" s="500" t="s">
        <v>5205</v>
      </c>
      <c r="F303" s="504" t="b">
        <f>IF(総括表!$B$4=総括表!$Q$5,基礎データ貼付用シート!E934)</f>
        <v>0</v>
      </c>
      <c r="G303" s="487" t="s">
        <v>5201</v>
      </c>
      <c r="H303" s="491">
        <v>0.55700000000000005</v>
      </c>
      <c r="I303" s="492" t="s">
        <v>5202</v>
      </c>
      <c r="J303" s="493">
        <f>ROUND(F303*H303,0)</f>
        <v>0</v>
      </c>
      <c r="K303" s="460" t="s">
        <v>5209</v>
      </c>
    </row>
    <row r="304" spans="1:12" ht="11.65" customHeight="1" x14ac:dyDescent="0.2">
      <c r="A304" s="459"/>
      <c r="B304" s="460"/>
      <c r="C304" s="460"/>
      <c r="D304" s="460"/>
      <c r="E304" s="460"/>
      <c r="F304" s="461"/>
      <c r="G304" s="460"/>
      <c r="H304" s="1064" t="s">
        <v>5287</v>
      </c>
      <c r="I304" s="1065"/>
      <c r="J304" s="671"/>
      <c r="K304" s="460"/>
      <c r="L304" s="465"/>
    </row>
    <row r="305" spans="1:12" ht="15" customHeight="1" thickBot="1" x14ac:dyDescent="0.25">
      <c r="A305" s="459"/>
      <c r="B305" s="460"/>
      <c r="C305" s="460"/>
      <c r="D305" s="460"/>
      <c r="E305" s="460"/>
      <c r="F305" s="461"/>
      <c r="G305" s="460"/>
      <c r="H305" s="1060" t="s">
        <v>5259</v>
      </c>
      <c r="I305" s="1061"/>
      <c r="J305" s="498">
        <f>SUM(J300:J303)</f>
        <v>0</v>
      </c>
      <c r="K305" s="460" t="s">
        <v>5303</v>
      </c>
      <c r="L305" s="465" t="s">
        <v>5201</v>
      </c>
    </row>
    <row r="306" spans="1:12" ht="15" customHeight="1" x14ac:dyDescent="0.2">
      <c r="A306" s="459"/>
      <c r="B306" s="460"/>
      <c r="C306" s="460"/>
      <c r="D306" s="460"/>
      <c r="E306" s="460"/>
      <c r="F306" s="461"/>
      <c r="G306" s="460"/>
      <c r="H306" s="462"/>
      <c r="I306" s="462"/>
      <c r="J306" s="461"/>
      <c r="K306" s="460"/>
      <c r="L306" s="465"/>
    </row>
    <row r="307" spans="1:12" ht="15" customHeight="1" x14ac:dyDescent="0.2">
      <c r="A307" s="732" t="s">
        <v>59</v>
      </c>
      <c r="B307" s="459" t="s">
        <v>5755</v>
      </c>
      <c r="C307" s="467"/>
      <c r="D307" s="467"/>
      <c r="E307" s="467"/>
      <c r="F307" s="466"/>
      <c r="G307" s="467"/>
      <c r="H307" s="467"/>
      <c r="I307" s="467"/>
      <c r="J307" s="466"/>
      <c r="K307" s="467"/>
    </row>
    <row r="308" spans="1:12" ht="15" customHeight="1" x14ac:dyDescent="0.2">
      <c r="A308" s="732"/>
      <c r="B308" s="459" t="s">
        <v>5757</v>
      </c>
      <c r="C308" s="467"/>
      <c r="D308" s="467"/>
      <c r="E308" s="467"/>
      <c r="F308" s="466"/>
      <c r="G308" s="467"/>
      <c r="H308" s="467"/>
      <c r="I308" s="467"/>
      <c r="J308" s="466"/>
      <c r="K308" s="467"/>
    </row>
    <row r="309" spans="1:12" s="465" customFormat="1" ht="15" customHeight="1" x14ac:dyDescent="0.2">
      <c r="A309" s="731"/>
      <c r="B309" s="467"/>
      <c r="C309" s="467"/>
      <c r="D309" s="467"/>
      <c r="E309" s="467"/>
      <c r="F309" s="466"/>
      <c r="G309" s="467"/>
      <c r="H309" s="467"/>
      <c r="I309" s="467"/>
      <c r="J309" s="466"/>
      <c r="K309" s="467"/>
      <c r="L309" s="463"/>
    </row>
    <row r="310" spans="1:12" s="465" customFormat="1" ht="15" customHeight="1" x14ac:dyDescent="0.2">
      <c r="A310" s="731"/>
      <c r="B310" s="1062" t="s">
        <v>5401</v>
      </c>
      <c r="C310" s="1063"/>
      <c r="D310" s="1062" t="s">
        <v>5194</v>
      </c>
      <c r="E310" s="1063"/>
      <c r="F310" s="476" t="s">
        <v>5402</v>
      </c>
      <c r="G310" s="477"/>
      <c r="H310" s="477" t="s">
        <v>5196</v>
      </c>
      <c r="I310" s="477"/>
      <c r="J310" s="476" t="s">
        <v>17</v>
      </c>
      <c r="K310" s="460"/>
      <c r="L310" s="463"/>
    </row>
    <row r="311" spans="1:12" s="465" customFormat="1" ht="15" customHeight="1" x14ac:dyDescent="0.2">
      <c r="A311" s="731"/>
      <c r="B311" s="478"/>
      <c r="C311" s="479"/>
      <c r="D311" s="480"/>
      <c r="E311" s="454"/>
      <c r="F311" s="503"/>
      <c r="G311" s="482"/>
      <c r="H311" s="482"/>
      <c r="I311" s="482"/>
      <c r="J311" s="672" t="s">
        <v>5197</v>
      </c>
      <c r="K311" s="460"/>
      <c r="L311" s="463"/>
    </row>
    <row r="312" spans="1:12" s="465" customFormat="1" ht="15" customHeight="1" x14ac:dyDescent="0.2">
      <c r="A312" s="459"/>
      <c r="B312" s="451">
        <v>1</v>
      </c>
      <c r="C312" s="452" t="s">
        <v>5237</v>
      </c>
      <c r="D312" s="489" t="s">
        <v>5199</v>
      </c>
      <c r="E312" s="500" t="s">
        <v>5200</v>
      </c>
      <c r="F312" s="504">
        <f>IF(総括表!$B$4=総括表!$Q$4,基礎データ貼付用シート!E935)</f>
        <v>0</v>
      </c>
      <c r="G312" s="487" t="s">
        <v>5201</v>
      </c>
      <c r="H312" s="486">
        <v>0.41399999999999998</v>
      </c>
      <c r="I312" s="487" t="s">
        <v>5202</v>
      </c>
      <c r="J312" s="488">
        <f>ROUND(F312*H312,0)</f>
        <v>0</v>
      </c>
      <c r="K312" s="460" t="s">
        <v>5264</v>
      </c>
    </row>
    <row r="313" spans="1:12" s="465" customFormat="1" ht="15" customHeight="1" thickBot="1" x14ac:dyDescent="0.25">
      <c r="A313" s="459"/>
      <c r="B313" s="453"/>
      <c r="C313" s="454"/>
      <c r="D313" s="489" t="s">
        <v>5204</v>
      </c>
      <c r="E313" s="500" t="s">
        <v>5205</v>
      </c>
      <c r="F313" s="504" t="b">
        <f>IF(総括表!$B$4=総括表!$Q$5,基礎データ貼付用シート!E935)</f>
        <v>0</v>
      </c>
      <c r="G313" s="487" t="s">
        <v>5201</v>
      </c>
      <c r="H313" s="491">
        <v>0.39800000000000002</v>
      </c>
      <c r="I313" s="492" t="s">
        <v>5202</v>
      </c>
      <c r="J313" s="493">
        <f>ROUND(F313*H313,0)</f>
        <v>0</v>
      </c>
      <c r="K313" s="460" t="s">
        <v>5266</v>
      </c>
    </row>
    <row r="314" spans="1:12" ht="18.75" customHeight="1" x14ac:dyDescent="0.2">
      <c r="A314" s="459"/>
      <c r="B314" s="460"/>
      <c r="C314" s="460"/>
      <c r="D314" s="460"/>
      <c r="E314" s="460"/>
      <c r="F314" s="461"/>
      <c r="G314" s="460"/>
      <c r="H314" s="1064" t="s">
        <v>5284</v>
      </c>
      <c r="I314" s="1065"/>
      <c r="J314" s="671"/>
      <c r="K314" s="460"/>
      <c r="L314" s="465"/>
    </row>
    <row r="315" spans="1:12" ht="18.75" customHeight="1" thickBot="1" x14ac:dyDescent="0.25">
      <c r="A315" s="459"/>
      <c r="B315" s="460"/>
      <c r="C315" s="460"/>
      <c r="D315" s="460"/>
      <c r="E315" s="460"/>
      <c r="F315" s="461"/>
      <c r="G315" s="460"/>
      <c r="H315" s="1060" t="s">
        <v>5259</v>
      </c>
      <c r="I315" s="1061"/>
      <c r="J315" s="498">
        <f>SUM(J312:J313)</f>
        <v>0</v>
      </c>
      <c r="K315" s="460" t="s">
        <v>5312</v>
      </c>
      <c r="L315" s="465" t="s">
        <v>5201</v>
      </c>
    </row>
    <row r="316" spans="1:12" ht="11.65" customHeight="1" x14ac:dyDescent="0.2">
      <c r="A316" s="459"/>
      <c r="B316" s="460"/>
      <c r="C316" s="460"/>
      <c r="D316" s="460"/>
      <c r="E316" s="460"/>
      <c r="F316" s="461"/>
      <c r="G316" s="460"/>
      <c r="H316" s="462"/>
      <c r="I316" s="462"/>
      <c r="J316" s="461"/>
      <c r="K316" s="460"/>
      <c r="L316" s="465"/>
    </row>
    <row r="317" spans="1:12" ht="15" customHeight="1" x14ac:dyDescent="0.2">
      <c r="A317" s="732" t="s">
        <v>5758</v>
      </c>
      <c r="B317" s="459" t="s">
        <v>5759</v>
      </c>
      <c r="C317" s="467"/>
      <c r="D317" s="467"/>
      <c r="E317" s="467"/>
      <c r="F317" s="466"/>
      <c r="G317" s="467"/>
      <c r="H317" s="467"/>
      <c r="I317" s="467"/>
      <c r="J317" s="466"/>
      <c r="K317" s="467"/>
    </row>
    <row r="318" spans="1:12" ht="15" customHeight="1" x14ac:dyDescent="0.2">
      <c r="A318" s="732"/>
      <c r="B318" s="459" t="s">
        <v>5760</v>
      </c>
      <c r="C318" s="467"/>
      <c r="D318" s="467"/>
      <c r="E318" s="467"/>
      <c r="F318" s="466"/>
      <c r="G318" s="467"/>
      <c r="H318" s="467"/>
      <c r="I318" s="467"/>
      <c r="J318" s="466"/>
      <c r="K318" s="467"/>
    </row>
    <row r="319" spans="1:12" s="465" customFormat="1" ht="15" customHeight="1" x14ac:dyDescent="0.2">
      <c r="A319" s="731"/>
      <c r="B319" s="467"/>
      <c r="C319" s="467"/>
      <c r="D319" s="467"/>
      <c r="E319" s="467"/>
      <c r="F319" s="466"/>
      <c r="G319" s="467"/>
      <c r="H319" s="467"/>
      <c r="I319" s="467"/>
      <c r="J319" s="466"/>
      <c r="K319" s="467"/>
      <c r="L319" s="463"/>
    </row>
    <row r="320" spans="1:12" s="465" customFormat="1" ht="15" customHeight="1" x14ac:dyDescent="0.2">
      <c r="A320" s="731"/>
      <c r="B320" s="1062" t="s">
        <v>5401</v>
      </c>
      <c r="C320" s="1063"/>
      <c r="D320" s="1062" t="s">
        <v>5194</v>
      </c>
      <c r="E320" s="1063"/>
      <c r="F320" s="476" t="s">
        <v>5402</v>
      </c>
      <c r="G320" s="477"/>
      <c r="H320" s="477" t="s">
        <v>5196</v>
      </c>
      <c r="I320" s="477"/>
      <c r="J320" s="476" t="s">
        <v>17</v>
      </c>
      <c r="K320" s="460"/>
      <c r="L320" s="463"/>
    </row>
    <row r="321" spans="1:12" s="465" customFormat="1" ht="15" customHeight="1" x14ac:dyDescent="0.2">
      <c r="A321" s="731"/>
      <c r="B321" s="478"/>
      <c r="C321" s="479"/>
      <c r="D321" s="480"/>
      <c r="E321" s="454"/>
      <c r="F321" s="503"/>
      <c r="G321" s="482"/>
      <c r="H321" s="482"/>
      <c r="I321" s="482"/>
      <c r="J321" s="672" t="s">
        <v>5197</v>
      </c>
      <c r="K321" s="460"/>
      <c r="L321" s="463"/>
    </row>
    <row r="322" spans="1:12" s="465" customFormat="1" ht="16.149999999999999" customHeight="1" x14ac:dyDescent="0.2">
      <c r="A322" s="459"/>
      <c r="B322" s="451">
        <v>1</v>
      </c>
      <c r="C322" s="452" t="s">
        <v>5237</v>
      </c>
      <c r="D322" s="489" t="s">
        <v>5199</v>
      </c>
      <c r="E322" s="500" t="s">
        <v>5200</v>
      </c>
      <c r="F322" s="504">
        <f>IF(総括表!$B$4=総括表!$Q$4,基礎データ貼付用シート!E936)</f>
        <v>0</v>
      </c>
      <c r="G322" s="487" t="s">
        <v>5201</v>
      </c>
      <c r="H322" s="456">
        <v>0.41399999999999998</v>
      </c>
      <c r="I322" s="487" t="s">
        <v>5202</v>
      </c>
      <c r="J322" s="488">
        <f t="shared" ref="J322:J337" si="15">ROUND(F322*H322,0)</f>
        <v>0</v>
      </c>
      <c r="K322" s="460" t="s">
        <v>5264</v>
      </c>
    </row>
    <row r="323" spans="1:12" s="465" customFormat="1" ht="16.149999999999999" customHeight="1" x14ac:dyDescent="0.2">
      <c r="A323" s="459"/>
      <c r="B323" s="453"/>
      <c r="C323" s="454"/>
      <c r="D323" s="489" t="s">
        <v>5204</v>
      </c>
      <c r="E323" s="500" t="s">
        <v>5205</v>
      </c>
      <c r="F323" s="504" t="b">
        <f>IF(総括表!$B$4=総括表!$Q$5,基礎データ貼付用シート!E936)</f>
        <v>0</v>
      </c>
      <c r="G323" s="487" t="s">
        <v>5201</v>
      </c>
      <c r="H323" s="456">
        <v>0.39800000000000002</v>
      </c>
      <c r="I323" s="492" t="s">
        <v>5202</v>
      </c>
      <c r="J323" s="493">
        <f t="shared" si="15"/>
        <v>0</v>
      </c>
      <c r="K323" s="460" t="s">
        <v>5266</v>
      </c>
    </row>
    <row r="324" spans="1:12" s="465" customFormat="1" ht="16.149999999999999" customHeight="1" x14ac:dyDescent="0.2">
      <c r="A324" s="459"/>
      <c r="B324" s="451">
        <f>B322+1</f>
        <v>2</v>
      </c>
      <c r="C324" s="452" t="s">
        <v>5240</v>
      </c>
      <c r="D324" s="489" t="s">
        <v>5199</v>
      </c>
      <c r="E324" s="500" t="s">
        <v>5200</v>
      </c>
      <c r="F324" s="504">
        <f>IF(総括表!$B$4=総括表!$Q$4,基礎データ貼付用シート!E937)</f>
        <v>0</v>
      </c>
      <c r="G324" s="487" t="s">
        <v>5201</v>
      </c>
      <c r="H324" s="456">
        <v>0.436</v>
      </c>
      <c r="I324" s="487" t="s">
        <v>5202</v>
      </c>
      <c r="J324" s="488">
        <f t="shared" si="15"/>
        <v>0</v>
      </c>
      <c r="K324" s="460" t="s">
        <v>5267</v>
      </c>
    </row>
    <row r="325" spans="1:12" s="465" customFormat="1" ht="16.149999999999999" customHeight="1" x14ac:dyDescent="0.2">
      <c r="A325" s="459"/>
      <c r="B325" s="453"/>
      <c r="C325" s="454"/>
      <c r="D325" s="489" t="s">
        <v>5204</v>
      </c>
      <c r="E325" s="500" t="s">
        <v>5205</v>
      </c>
      <c r="F325" s="504" t="b">
        <f>IF(総括表!$B$4=総括表!$Q$5,基礎データ貼付用シート!E937)</f>
        <v>0</v>
      </c>
      <c r="G325" s="487" t="s">
        <v>5201</v>
      </c>
      <c r="H325" s="456">
        <v>0.42299999999999999</v>
      </c>
      <c r="I325" s="492" t="s">
        <v>5202</v>
      </c>
      <c r="J325" s="493">
        <f t="shared" si="15"/>
        <v>0</v>
      </c>
      <c r="K325" s="460" t="s">
        <v>5268</v>
      </c>
    </row>
    <row r="326" spans="1:12" s="465" customFormat="1" ht="16.149999999999999" customHeight="1" x14ac:dyDescent="0.2">
      <c r="A326" s="459"/>
      <c r="B326" s="451">
        <f>B324+1</f>
        <v>3</v>
      </c>
      <c r="C326" s="452" t="s">
        <v>5735</v>
      </c>
      <c r="D326" s="489" t="s">
        <v>5199</v>
      </c>
      <c r="E326" s="500" t="s">
        <v>5200</v>
      </c>
      <c r="F326" s="504">
        <f>IF(総括表!$B$4=総括表!$Q$4,基礎データ貼付用シート!E938)</f>
        <v>0</v>
      </c>
      <c r="G326" s="487" t="s">
        <v>5201</v>
      </c>
      <c r="H326" s="456">
        <v>0.45700000000000002</v>
      </c>
      <c r="I326" s="487" t="s">
        <v>5202</v>
      </c>
      <c r="J326" s="488">
        <f t="shared" si="15"/>
        <v>0</v>
      </c>
      <c r="K326" s="460" t="s">
        <v>5269</v>
      </c>
    </row>
    <row r="327" spans="1:12" s="465" customFormat="1" ht="16.149999999999999" customHeight="1" x14ac:dyDescent="0.2">
      <c r="A327" s="459"/>
      <c r="B327" s="453"/>
      <c r="C327" s="454"/>
      <c r="D327" s="489" t="s">
        <v>5204</v>
      </c>
      <c r="E327" s="500" t="s">
        <v>5205</v>
      </c>
      <c r="F327" s="504" t="b">
        <f>IF(総括表!$B$4=総括表!$Q$5,基礎データ貼付用シート!E938)</f>
        <v>0</v>
      </c>
      <c r="G327" s="487" t="s">
        <v>5201</v>
      </c>
      <c r="H327" s="456">
        <v>0.44800000000000001</v>
      </c>
      <c r="I327" s="492" t="s">
        <v>5202</v>
      </c>
      <c r="J327" s="493">
        <f t="shared" si="15"/>
        <v>0</v>
      </c>
      <c r="K327" s="460" t="s">
        <v>5270</v>
      </c>
    </row>
    <row r="328" spans="1:12" ht="16.149999999999999" customHeight="1" x14ac:dyDescent="0.2">
      <c r="A328" s="459"/>
      <c r="B328" s="451">
        <f>B326+1</f>
        <v>4</v>
      </c>
      <c r="C328" s="452" t="s">
        <v>5736</v>
      </c>
      <c r="D328" s="489" t="s">
        <v>5199</v>
      </c>
      <c r="E328" s="500" t="s">
        <v>5200</v>
      </c>
      <c r="F328" s="504">
        <f>IF(総括表!$B$4=総括表!$Q$4,基礎データ貼付用シート!E939)</f>
        <v>0</v>
      </c>
      <c r="G328" s="487" t="s">
        <v>5201</v>
      </c>
      <c r="H328" s="456">
        <v>0.47899999999999998</v>
      </c>
      <c r="I328" s="487" t="s">
        <v>5202</v>
      </c>
      <c r="J328" s="488">
        <f t="shared" si="15"/>
        <v>0</v>
      </c>
      <c r="K328" s="460" t="s">
        <v>5271</v>
      </c>
      <c r="L328" s="465"/>
    </row>
    <row r="329" spans="1:12" ht="16.149999999999999" customHeight="1" x14ac:dyDescent="0.2">
      <c r="A329" s="459"/>
      <c r="B329" s="453"/>
      <c r="C329" s="454"/>
      <c r="D329" s="489" t="s">
        <v>5204</v>
      </c>
      <c r="E329" s="500" t="s">
        <v>5205</v>
      </c>
      <c r="F329" s="504" t="b">
        <f>IF(総括表!$B$4=総括表!$Q$5,基礎データ貼付用シート!E939)</f>
        <v>0</v>
      </c>
      <c r="G329" s="487" t="s">
        <v>5201</v>
      </c>
      <c r="H329" s="457">
        <v>0.47399999999999998</v>
      </c>
      <c r="I329" s="492" t="s">
        <v>5202</v>
      </c>
      <c r="J329" s="493">
        <f t="shared" si="15"/>
        <v>0</v>
      </c>
      <c r="K329" s="460" t="s">
        <v>5272</v>
      </c>
      <c r="L329" s="465"/>
    </row>
    <row r="330" spans="1:12" ht="16.149999999999999" customHeight="1" x14ac:dyDescent="0.2">
      <c r="A330" s="459"/>
      <c r="B330" s="451">
        <f>B328+1</f>
        <v>5</v>
      </c>
      <c r="C330" s="452" t="s">
        <v>5737</v>
      </c>
      <c r="D330" s="489" t="s">
        <v>5199</v>
      </c>
      <c r="E330" s="500" t="s">
        <v>5200</v>
      </c>
      <c r="F330" s="508">
        <f>IF(総括表!$B$4=総括表!$Q$4,基礎データ貼付用シート!E940)</f>
        <v>0</v>
      </c>
      <c r="G330" s="487" t="s">
        <v>5201</v>
      </c>
      <c r="H330" s="457">
        <v>0.5</v>
      </c>
      <c r="I330" s="487" t="s">
        <v>5202</v>
      </c>
      <c r="J330" s="488">
        <f t="shared" si="15"/>
        <v>0</v>
      </c>
      <c r="K330" s="460" t="s">
        <v>5273</v>
      </c>
      <c r="L330" s="465"/>
    </row>
    <row r="331" spans="1:12" ht="16.149999999999999" customHeight="1" x14ac:dyDescent="0.2">
      <c r="A331" s="459"/>
      <c r="B331" s="453"/>
      <c r="C331" s="454"/>
      <c r="D331" s="489" t="s">
        <v>5204</v>
      </c>
      <c r="E331" s="500" t="s">
        <v>5205</v>
      </c>
      <c r="F331" s="508" t="b">
        <f>IF(総括表!$B$4=総括表!$Q$5,基礎データ貼付用シート!E940)</f>
        <v>0</v>
      </c>
      <c r="G331" s="487" t="s">
        <v>5201</v>
      </c>
      <c r="H331" s="457">
        <v>0.5</v>
      </c>
      <c r="I331" s="492" t="s">
        <v>5202</v>
      </c>
      <c r="J331" s="493">
        <f t="shared" si="15"/>
        <v>0</v>
      </c>
      <c r="K331" s="460" t="s">
        <v>5330</v>
      </c>
      <c r="L331" s="465"/>
    </row>
    <row r="332" spans="1:12" ht="16.149999999999999" customHeight="1" x14ac:dyDescent="0.2">
      <c r="A332" s="459"/>
      <c r="B332" s="451">
        <f>B330+1</f>
        <v>6</v>
      </c>
      <c r="C332" s="452" t="s">
        <v>5738</v>
      </c>
      <c r="D332" s="489" t="s">
        <v>5199</v>
      </c>
      <c r="E332" s="500" t="s">
        <v>5200</v>
      </c>
      <c r="F332" s="508">
        <f>IF(総括表!$B$4=総括表!$Q$4,基礎データ貼付用シート!E941)</f>
        <v>0</v>
      </c>
      <c r="G332" s="487" t="s">
        <v>5201</v>
      </c>
      <c r="H332" s="457">
        <v>0.5</v>
      </c>
      <c r="I332" s="487" t="s">
        <v>5202</v>
      </c>
      <c r="J332" s="488">
        <f t="shared" si="15"/>
        <v>0</v>
      </c>
      <c r="K332" s="460" t="s">
        <v>5331</v>
      </c>
      <c r="L332" s="465"/>
    </row>
    <row r="333" spans="1:12" ht="16.149999999999999" customHeight="1" x14ac:dyDescent="0.2">
      <c r="A333" s="459"/>
      <c r="B333" s="453"/>
      <c r="C333" s="454"/>
      <c r="D333" s="489" t="s">
        <v>5204</v>
      </c>
      <c r="E333" s="500" t="s">
        <v>5205</v>
      </c>
      <c r="F333" s="508" t="b">
        <f>IF(総括表!$B$4=総括表!$Q$5,基礎データ貼付用シート!E941)</f>
        <v>0</v>
      </c>
      <c r="G333" s="487" t="s">
        <v>5201</v>
      </c>
      <c r="H333" s="457">
        <v>0.5</v>
      </c>
      <c r="I333" s="492" t="s">
        <v>5202</v>
      </c>
      <c r="J333" s="493">
        <f t="shared" si="15"/>
        <v>0</v>
      </c>
      <c r="K333" s="460" t="s">
        <v>5332</v>
      </c>
      <c r="L333" s="465"/>
    </row>
    <row r="334" spans="1:12" ht="16.149999999999999" customHeight="1" x14ac:dyDescent="0.2">
      <c r="A334" s="459"/>
      <c r="B334" s="451">
        <v>7</v>
      </c>
      <c r="C334" s="452" t="s">
        <v>5739</v>
      </c>
      <c r="D334" s="489" t="s">
        <v>5199</v>
      </c>
      <c r="E334" s="500" t="s">
        <v>5200</v>
      </c>
      <c r="F334" s="508">
        <f>IF(総括表!$B$4=総括表!$Q$4,基礎データ貼付用シート!E942)</f>
        <v>0</v>
      </c>
      <c r="G334" s="487" t="s">
        <v>5201</v>
      </c>
      <c r="H334" s="457">
        <v>0.5</v>
      </c>
      <c r="I334" s="487" t="s">
        <v>5202</v>
      </c>
      <c r="J334" s="488">
        <f t="shared" ref="J334:J335" si="16">ROUND(F334*H334,0)</f>
        <v>0</v>
      </c>
      <c r="K334" s="460" t="s">
        <v>5333</v>
      </c>
      <c r="L334" s="465"/>
    </row>
    <row r="335" spans="1:12" ht="16.149999999999999" customHeight="1" x14ac:dyDescent="0.2">
      <c r="A335" s="459"/>
      <c r="B335" s="453"/>
      <c r="C335" s="454"/>
      <c r="D335" s="489" t="s">
        <v>5204</v>
      </c>
      <c r="E335" s="500" t="s">
        <v>5205</v>
      </c>
      <c r="F335" s="508" t="b">
        <f>IF(総括表!$B$4=総括表!$Q$5,基礎データ貼付用シート!E942)</f>
        <v>0</v>
      </c>
      <c r="G335" s="487" t="s">
        <v>5201</v>
      </c>
      <c r="H335" s="457">
        <v>0.5</v>
      </c>
      <c r="I335" s="492" t="s">
        <v>5202</v>
      </c>
      <c r="J335" s="493">
        <f t="shared" si="16"/>
        <v>0</v>
      </c>
      <c r="K335" s="460" t="s">
        <v>5334</v>
      </c>
      <c r="L335" s="465"/>
    </row>
    <row r="336" spans="1:12" ht="16.149999999999999" customHeight="1" x14ac:dyDescent="0.2">
      <c r="A336" s="459"/>
      <c r="B336" s="451">
        <v>8</v>
      </c>
      <c r="C336" s="452" t="s">
        <v>7099</v>
      </c>
      <c r="D336" s="489" t="s">
        <v>5199</v>
      </c>
      <c r="E336" s="500" t="s">
        <v>5200</v>
      </c>
      <c r="F336" s="508">
        <f>IF(総括表!$B$4=総括表!$Q$4,基礎データ貼付用シート!E943)</f>
        <v>0</v>
      </c>
      <c r="G336" s="487" t="s">
        <v>5201</v>
      </c>
      <c r="H336" s="457">
        <v>0.5</v>
      </c>
      <c r="I336" s="487" t="s">
        <v>5202</v>
      </c>
      <c r="J336" s="488">
        <f t="shared" si="15"/>
        <v>0</v>
      </c>
      <c r="K336" s="460" t="s">
        <v>5335</v>
      </c>
      <c r="L336" s="465"/>
    </row>
    <row r="337" spans="1:12" ht="16.149999999999999" customHeight="1" thickBot="1" x14ac:dyDescent="0.25">
      <c r="A337" s="459"/>
      <c r="B337" s="453"/>
      <c r="C337" s="454"/>
      <c r="D337" s="489" t="s">
        <v>5204</v>
      </c>
      <c r="E337" s="500" t="s">
        <v>5205</v>
      </c>
      <c r="F337" s="508" t="b">
        <f>IF(総括表!$B$4=総括表!$Q$5,基礎データ貼付用シート!E943)</f>
        <v>0</v>
      </c>
      <c r="G337" s="487" t="s">
        <v>5201</v>
      </c>
      <c r="H337" s="457">
        <v>0.5</v>
      </c>
      <c r="I337" s="492" t="s">
        <v>5202</v>
      </c>
      <c r="J337" s="493">
        <f t="shared" si="15"/>
        <v>0</v>
      </c>
      <c r="K337" s="460" t="s">
        <v>5336</v>
      </c>
      <c r="L337" s="465"/>
    </row>
    <row r="338" spans="1:12" ht="15" customHeight="1" x14ac:dyDescent="0.2">
      <c r="A338" s="459"/>
      <c r="B338" s="460"/>
      <c r="C338" s="460"/>
      <c r="D338" s="460"/>
      <c r="E338" s="460"/>
      <c r="F338" s="461"/>
      <c r="G338" s="460"/>
      <c r="H338" s="1064" t="s">
        <v>6611</v>
      </c>
      <c r="I338" s="1065"/>
      <c r="J338" s="671"/>
      <c r="K338" s="460"/>
      <c r="L338" s="465"/>
    </row>
    <row r="339" spans="1:12" s="465" customFormat="1" ht="18.75" customHeight="1" thickBot="1" x14ac:dyDescent="0.25">
      <c r="A339" s="459"/>
      <c r="B339" s="460"/>
      <c r="C339" s="460"/>
      <c r="D339" s="460"/>
      <c r="E339" s="460"/>
      <c r="F339" s="461"/>
      <c r="G339" s="460"/>
      <c r="H339" s="1060" t="s">
        <v>5259</v>
      </c>
      <c r="I339" s="1061"/>
      <c r="J339" s="498">
        <f>SUM(J322:J337)</f>
        <v>0</v>
      </c>
      <c r="K339" s="460" t="s">
        <v>5315</v>
      </c>
      <c r="L339" s="465" t="s">
        <v>5573</v>
      </c>
    </row>
    <row r="340" spans="1:12" s="465" customFormat="1" ht="18.75" customHeight="1" x14ac:dyDescent="0.2">
      <c r="A340" s="459"/>
      <c r="B340" s="460"/>
      <c r="C340" s="460"/>
      <c r="D340" s="460"/>
      <c r="E340" s="460"/>
      <c r="F340" s="461"/>
      <c r="G340" s="460"/>
      <c r="H340" s="462"/>
      <c r="I340" s="462"/>
      <c r="J340" s="461"/>
      <c r="K340" s="460"/>
      <c r="L340" s="463"/>
    </row>
    <row r="341" spans="1:12" s="465" customFormat="1" ht="18.75" customHeight="1" x14ac:dyDescent="0.2">
      <c r="A341" s="732" t="s">
        <v>5762</v>
      </c>
      <c r="B341" s="459" t="s">
        <v>5763</v>
      </c>
      <c r="C341" s="467"/>
      <c r="D341" s="467"/>
      <c r="E341" s="467"/>
      <c r="F341" s="466"/>
      <c r="G341" s="467"/>
      <c r="H341" s="467"/>
      <c r="I341" s="467"/>
      <c r="J341" s="466"/>
      <c r="K341" s="467"/>
      <c r="L341" s="463"/>
    </row>
    <row r="342" spans="1:12" s="465" customFormat="1" ht="18.75" customHeight="1" x14ac:dyDescent="0.2">
      <c r="A342" s="732"/>
      <c r="B342" s="459" t="s">
        <v>5760</v>
      </c>
      <c r="C342" s="467"/>
      <c r="D342" s="467"/>
      <c r="E342" s="467"/>
      <c r="F342" s="466"/>
      <c r="G342" s="467"/>
      <c r="H342" s="467"/>
      <c r="I342" s="467"/>
      <c r="J342" s="466"/>
      <c r="K342" s="467"/>
      <c r="L342" s="463"/>
    </row>
    <row r="343" spans="1:12" s="465" customFormat="1" ht="15" customHeight="1" x14ac:dyDescent="0.2">
      <c r="A343" s="731"/>
      <c r="B343" s="467"/>
      <c r="C343" s="467"/>
      <c r="D343" s="467"/>
      <c r="E343" s="467"/>
      <c r="F343" s="466"/>
      <c r="G343" s="467"/>
      <c r="H343" s="467"/>
      <c r="I343" s="467"/>
      <c r="J343" s="466"/>
      <c r="K343" s="467"/>
      <c r="L343" s="463"/>
    </row>
    <row r="344" spans="1:12" s="465" customFormat="1" ht="15" customHeight="1" x14ac:dyDescent="0.2">
      <c r="A344" s="731"/>
      <c r="B344" s="1062" t="s">
        <v>5401</v>
      </c>
      <c r="C344" s="1063"/>
      <c r="D344" s="1062" t="s">
        <v>5194</v>
      </c>
      <c r="E344" s="1063"/>
      <c r="F344" s="476" t="s">
        <v>5402</v>
      </c>
      <c r="G344" s="477"/>
      <c r="H344" s="477" t="s">
        <v>5196</v>
      </c>
      <c r="I344" s="477"/>
      <c r="J344" s="476" t="s">
        <v>17</v>
      </c>
      <c r="K344" s="460"/>
    </row>
    <row r="345" spans="1:12" s="465" customFormat="1" ht="15" customHeight="1" x14ac:dyDescent="0.2">
      <c r="A345" s="731"/>
      <c r="B345" s="478"/>
      <c r="C345" s="479"/>
      <c r="D345" s="480"/>
      <c r="E345" s="454"/>
      <c r="F345" s="503"/>
      <c r="G345" s="482"/>
      <c r="H345" s="482"/>
      <c r="I345" s="482"/>
      <c r="J345" s="672" t="s">
        <v>5197</v>
      </c>
      <c r="K345" s="460"/>
    </row>
    <row r="346" spans="1:12" s="465" customFormat="1" ht="15" customHeight="1" x14ac:dyDescent="0.2">
      <c r="A346" s="459"/>
      <c r="B346" s="451">
        <v>1</v>
      </c>
      <c r="C346" s="452" t="s">
        <v>5237</v>
      </c>
      <c r="D346" s="489" t="s">
        <v>5199</v>
      </c>
      <c r="E346" s="500" t="s">
        <v>5200</v>
      </c>
      <c r="F346" s="504">
        <f>IF(総括表!$B$4=総括表!$Q$4,基礎データ貼付用シート!E944)</f>
        <v>0</v>
      </c>
      <c r="G346" s="487" t="s">
        <v>5201</v>
      </c>
      <c r="H346" s="486">
        <v>0.249</v>
      </c>
      <c r="I346" s="487" t="s">
        <v>5202</v>
      </c>
      <c r="J346" s="488">
        <f t="shared" ref="J346:J360" si="17">ROUND(F346*H346,0)</f>
        <v>0</v>
      </c>
      <c r="K346" s="460" t="s">
        <v>5264</v>
      </c>
    </row>
    <row r="347" spans="1:12" s="465" customFormat="1" ht="15" customHeight="1" x14ac:dyDescent="0.2">
      <c r="A347" s="459"/>
      <c r="B347" s="453"/>
      <c r="C347" s="454"/>
      <c r="D347" s="489" t="s">
        <v>5204</v>
      </c>
      <c r="E347" s="500" t="s">
        <v>5205</v>
      </c>
      <c r="F347" s="504" t="b">
        <f>IF(総括表!$B$4=総括表!$Q$5,基礎データ貼付用シート!E944)</f>
        <v>0</v>
      </c>
      <c r="G347" s="487" t="s">
        <v>5201</v>
      </c>
      <c r="H347" s="491">
        <v>0.23899999999999999</v>
      </c>
      <c r="I347" s="492" t="s">
        <v>5202</v>
      </c>
      <c r="J347" s="493">
        <f t="shared" si="17"/>
        <v>0</v>
      </c>
      <c r="K347" s="460" t="s">
        <v>5266</v>
      </c>
    </row>
    <row r="348" spans="1:12" ht="18.75" customHeight="1" x14ac:dyDescent="0.2">
      <c r="A348" s="459"/>
      <c r="B348" s="451">
        <f>B346+1</f>
        <v>2</v>
      </c>
      <c r="C348" s="452" t="s">
        <v>5240</v>
      </c>
      <c r="D348" s="489" t="s">
        <v>5199</v>
      </c>
      <c r="E348" s="500" t="s">
        <v>5200</v>
      </c>
      <c r="F348" s="504">
        <f>IF(総括表!$B$4=総括表!$Q$4,基礎データ貼付用シート!E945)</f>
        <v>0</v>
      </c>
      <c r="G348" s="487" t="s">
        <v>5201</v>
      </c>
      <c r="H348" s="486">
        <v>0.26100000000000001</v>
      </c>
      <c r="I348" s="487" t="s">
        <v>5202</v>
      </c>
      <c r="J348" s="488">
        <f t="shared" si="17"/>
        <v>0</v>
      </c>
      <c r="K348" s="460" t="s">
        <v>5267</v>
      </c>
      <c r="L348" s="465"/>
    </row>
    <row r="349" spans="1:12" ht="15" customHeight="1" x14ac:dyDescent="0.2">
      <c r="A349" s="459"/>
      <c r="B349" s="453"/>
      <c r="C349" s="454"/>
      <c r="D349" s="489" t="s">
        <v>5204</v>
      </c>
      <c r="E349" s="500" t="s">
        <v>5205</v>
      </c>
      <c r="F349" s="504" t="b">
        <f>IF(総括表!$B$4=総括表!$Q$5,基礎データ貼付用シート!E945)</f>
        <v>0</v>
      </c>
      <c r="G349" s="487" t="s">
        <v>5201</v>
      </c>
      <c r="H349" s="491">
        <v>0.254</v>
      </c>
      <c r="I349" s="492" t="s">
        <v>5202</v>
      </c>
      <c r="J349" s="493">
        <f t="shared" si="17"/>
        <v>0</v>
      </c>
      <c r="K349" s="460" t="s">
        <v>5268</v>
      </c>
      <c r="L349" s="465"/>
    </row>
    <row r="350" spans="1:12" ht="11.25" customHeight="1" x14ac:dyDescent="0.2">
      <c r="A350" s="459"/>
      <c r="B350" s="451">
        <f>B348+1</f>
        <v>3</v>
      </c>
      <c r="C350" s="452" t="s">
        <v>5735</v>
      </c>
      <c r="D350" s="489" t="s">
        <v>5199</v>
      </c>
      <c r="E350" s="500" t="s">
        <v>5200</v>
      </c>
      <c r="F350" s="504">
        <f>IF(総括表!$B$4=総括表!$Q$4,基礎データ貼付用シート!E946)</f>
        <v>0</v>
      </c>
      <c r="G350" s="487" t="s">
        <v>5201</v>
      </c>
      <c r="H350" s="486">
        <v>0.27400000000000002</v>
      </c>
      <c r="I350" s="487" t="s">
        <v>5202</v>
      </c>
      <c r="J350" s="488">
        <f t="shared" si="17"/>
        <v>0</v>
      </c>
      <c r="K350" s="460" t="s">
        <v>5269</v>
      </c>
      <c r="L350" s="465"/>
    </row>
    <row r="351" spans="1:12" ht="15" customHeight="1" x14ac:dyDescent="0.2">
      <c r="A351" s="459"/>
      <c r="B351" s="453"/>
      <c r="C351" s="454"/>
      <c r="D351" s="489" t="s">
        <v>5204</v>
      </c>
      <c r="E351" s="500" t="s">
        <v>5205</v>
      </c>
      <c r="F351" s="504" t="b">
        <f>IF(総括表!$B$4=総括表!$Q$5,基礎データ貼付用シート!E946)</f>
        <v>0</v>
      </c>
      <c r="G351" s="487" t="s">
        <v>5201</v>
      </c>
      <c r="H351" s="491">
        <v>0.26900000000000002</v>
      </c>
      <c r="I351" s="492" t="s">
        <v>5202</v>
      </c>
      <c r="J351" s="493">
        <f t="shared" si="17"/>
        <v>0</v>
      </c>
      <c r="K351" s="460" t="s">
        <v>5270</v>
      </c>
      <c r="L351" s="465"/>
    </row>
    <row r="352" spans="1:12" ht="15" customHeight="1" x14ac:dyDescent="0.2">
      <c r="A352" s="459"/>
      <c r="B352" s="451">
        <f>B350+1</f>
        <v>4</v>
      </c>
      <c r="C352" s="452" t="s">
        <v>5736</v>
      </c>
      <c r="D352" s="489" t="s">
        <v>5199</v>
      </c>
      <c r="E352" s="500" t="s">
        <v>5200</v>
      </c>
      <c r="F352" s="504">
        <f>IF(総括表!$B$4=総括表!$Q$4,基礎データ貼付用シート!E947)</f>
        <v>0</v>
      </c>
      <c r="G352" s="487" t="s">
        <v>5201</v>
      </c>
      <c r="H352" s="486">
        <v>0.28699999999999998</v>
      </c>
      <c r="I352" s="487" t="s">
        <v>5202</v>
      </c>
      <c r="J352" s="488">
        <f t="shared" si="17"/>
        <v>0</v>
      </c>
      <c r="K352" s="460" t="s">
        <v>5271</v>
      </c>
      <c r="L352" s="465"/>
    </row>
    <row r="353" spans="1:13" ht="15" customHeight="1" x14ac:dyDescent="0.2">
      <c r="A353" s="459"/>
      <c r="B353" s="453"/>
      <c r="C353" s="454"/>
      <c r="D353" s="489" t="s">
        <v>5204</v>
      </c>
      <c r="E353" s="500" t="s">
        <v>5205</v>
      </c>
      <c r="F353" s="504" t="b">
        <f>IF(総括表!$B$4=総括表!$Q$5,基礎データ貼付用シート!E947)</f>
        <v>0</v>
      </c>
      <c r="G353" s="487" t="s">
        <v>5201</v>
      </c>
      <c r="H353" s="491">
        <v>0.28499999999999998</v>
      </c>
      <c r="I353" s="492" t="s">
        <v>5202</v>
      </c>
      <c r="J353" s="493">
        <f t="shared" si="17"/>
        <v>0</v>
      </c>
      <c r="K353" s="460" t="s">
        <v>5272</v>
      </c>
      <c r="L353" s="465"/>
    </row>
    <row r="354" spans="1:13" ht="15" customHeight="1" x14ac:dyDescent="0.2">
      <c r="A354" s="459"/>
      <c r="B354" s="451">
        <f>B352+1</f>
        <v>5</v>
      </c>
      <c r="C354" s="452" t="s">
        <v>5737</v>
      </c>
      <c r="D354" s="489" t="s">
        <v>5199</v>
      </c>
      <c r="E354" s="500" t="s">
        <v>5200</v>
      </c>
      <c r="F354" s="504">
        <f>IF(総括表!$B$4=総括表!$Q$4,基礎データ貼付用シート!E948)</f>
        <v>0</v>
      </c>
      <c r="G354" s="487" t="s">
        <v>5201</v>
      </c>
      <c r="H354" s="486">
        <v>0.3</v>
      </c>
      <c r="I354" s="487" t="s">
        <v>5202</v>
      </c>
      <c r="J354" s="488">
        <f t="shared" si="17"/>
        <v>0</v>
      </c>
      <c r="K354" s="460" t="s">
        <v>5273</v>
      </c>
      <c r="L354" s="465"/>
    </row>
    <row r="355" spans="1:13" s="465" customFormat="1" ht="15" customHeight="1" x14ac:dyDescent="0.2">
      <c r="A355" s="459"/>
      <c r="B355" s="453"/>
      <c r="C355" s="454"/>
      <c r="D355" s="489" t="s">
        <v>5204</v>
      </c>
      <c r="E355" s="500" t="s">
        <v>5205</v>
      </c>
      <c r="F355" s="504" t="b">
        <f>IF(総括表!$B$4=総括表!$Q$5,基礎データ貼付用シート!E948)</f>
        <v>0</v>
      </c>
      <c r="G355" s="487" t="s">
        <v>5201</v>
      </c>
      <c r="H355" s="491">
        <v>0.3</v>
      </c>
      <c r="I355" s="492" t="s">
        <v>5202</v>
      </c>
      <c r="J355" s="493">
        <f t="shared" si="17"/>
        <v>0</v>
      </c>
      <c r="K355" s="460" t="s">
        <v>5330</v>
      </c>
    </row>
    <row r="356" spans="1:13" s="465" customFormat="1" ht="15" customHeight="1" x14ac:dyDescent="0.2">
      <c r="A356" s="459"/>
      <c r="B356" s="451">
        <f>B354+1</f>
        <v>6</v>
      </c>
      <c r="C356" s="452" t="s">
        <v>5738</v>
      </c>
      <c r="D356" s="489" t="s">
        <v>5199</v>
      </c>
      <c r="E356" s="500" t="s">
        <v>5200</v>
      </c>
      <c r="F356" s="504">
        <f>IF(総括表!$B$4=総括表!$Q$4,基礎データ貼付用シート!E949)</f>
        <v>0</v>
      </c>
      <c r="G356" s="487" t="s">
        <v>5201</v>
      </c>
      <c r="H356" s="486">
        <v>0.3</v>
      </c>
      <c r="I356" s="487" t="s">
        <v>5202</v>
      </c>
      <c r="J356" s="488">
        <f t="shared" si="17"/>
        <v>0</v>
      </c>
      <c r="K356" s="460" t="s">
        <v>5331</v>
      </c>
    </row>
    <row r="357" spans="1:13" s="465" customFormat="1" ht="15" customHeight="1" x14ac:dyDescent="0.2">
      <c r="A357" s="459"/>
      <c r="B357" s="453"/>
      <c r="C357" s="454"/>
      <c r="D357" s="489" t="s">
        <v>5204</v>
      </c>
      <c r="E357" s="500" t="s">
        <v>5205</v>
      </c>
      <c r="F357" s="504" t="b">
        <f>IF(総括表!$B$4=総括表!$Q$5,基礎データ貼付用シート!E949)</f>
        <v>0</v>
      </c>
      <c r="G357" s="487" t="s">
        <v>5201</v>
      </c>
      <c r="H357" s="491">
        <v>0.3</v>
      </c>
      <c r="I357" s="492" t="s">
        <v>5202</v>
      </c>
      <c r="J357" s="493">
        <f t="shared" si="17"/>
        <v>0</v>
      </c>
      <c r="K357" s="460" t="s">
        <v>5332</v>
      </c>
      <c r="L357" s="463"/>
    </row>
    <row r="358" spans="1:13" s="465" customFormat="1" ht="15" customHeight="1" x14ac:dyDescent="0.2">
      <c r="A358" s="459"/>
      <c r="B358" s="451">
        <v>7</v>
      </c>
      <c r="C358" s="452" t="s">
        <v>5739</v>
      </c>
      <c r="D358" s="489" t="s">
        <v>5199</v>
      </c>
      <c r="E358" s="500" t="s">
        <v>5200</v>
      </c>
      <c r="F358" s="504">
        <f>IF(総括表!$B$4=総括表!$Q$4,基礎データ貼付用シート!E950)</f>
        <v>0</v>
      </c>
      <c r="G358" s="487" t="s">
        <v>5201</v>
      </c>
      <c r="H358" s="456">
        <v>0.3</v>
      </c>
      <c r="I358" s="487" t="s">
        <v>5202</v>
      </c>
      <c r="J358" s="488">
        <f t="shared" ref="J358" si="18">ROUND(F358*H358,0)</f>
        <v>0</v>
      </c>
      <c r="K358" s="460" t="s">
        <v>5333</v>
      </c>
    </row>
    <row r="359" spans="1:13" s="465" customFormat="1" ht="18.75" customHeight="1" x14ac:dyDescent="0.2">
      <c r="A359" s="459"/>
      <c r="B359" s="453"/>
      <c r="C359" s="454"/>
      <c r="D359" s="489" t="s">
        <v>5204</v>
      </c>
      <c r="E359" s="500" t="s">
        <v>5205</v>
      </c>
      <c r="F359" s="504" t="b">
        <f>IF(総括表!$B$4=総括表!$Q$5,基礎データ貼付用シート!E950)</f>
        <v>0</v>
      </c>
      <c r="G359" s="487" t="s">
        <v>5201</v>
      </c>
      <c r="H359" s="456">
        <v>0.3</v>
      </c>
      <c r="I359" s="492" t="s">
        <v>5202</v>
      </c>
      <c r="J359" s="493">
        <f>ROUND(F359*H359,0)</f>
        <v>0</v>
      </c>
      <c r="K359" s="460" t="s">
        <v>5334</v>
      </c>
      <c r="L359" s="463"/>
    </row>
    <row r="360" spans="1:13" s="465" customFormat="1" ht="15" customHeight="1" x14ac:dyDescent="0.2">
      <c r="A360" s="459"/>
      <c r="B360" s="451">
        <v>8</v>
      </c>
      <c r="C360" s="452" t="s">
        <v>7099</v>
      </c>
      <c r="D360" s="489" t="s">
        <v>5199</v>
      </c>
      <c r="E360" s="500" t="s">
        <v>5200</v>
      </c>
      <c r="F360" s="504">
        <f>IF(総括表!$B$4=総括表!$Q$4,基礎データ貼付用シート!E951)</f>
        <v>0</v>
      </c>
      <c r="G360" s="487" t="s">
        <v>5201</v>
      </c>
      <c r="H360" s="456">
        <v>0.3</v>
      </c>
      <c r="I360" s="487" t="s">
        <v>5202</v>
      </c>
      <c r="J360" s="488">
        <f t="shared" si="17"/>
        <v>0</v>
      </c>
      <c r="K360" s="460" t="s">
        <v>5335</v>
      </c>
    </row>
    <row r="361" spans="1:13" s="465" customFormat="1" ht="18.75" customHeight="1" thickBot="1" x14ac:dyDescent="0.25">
      <c r="A361" s="459"/>
      <c r="B361" s="453"/>
      <c r="C361" s="454"/>
      <c r="D361" s="489" t="s">
        <v>5204</v>
      </c>
      <c r="E361" s="500" t="s">
        <v>5205</v>
      </c>
      <c r="F361" s="504" t="b">
        <f>IF(総括表!$B$4=総括表!$Q$5,基礎データ貼付用シート!E951)</f>
        <v>0</v>
      </c>
      <c r="G361" s="487" t="s">
        <v>5201</v>
      </c>
      <c r="H361" s="456">
        <v>0.3</v>
      </c>
      <c r="I361" s="492" t="s">
        <v>5202</v>
      </c>
      <c r="J361" s="493">
        <f>ROUND(F361*H361,0)</f>
        <v>0</v>
      </c>
      <c r="K361" s="460" t="s">
        <v>5336</v>
      </c>
      <c r="L361" s="463"/>
    </row>
    <row r="362" spans="1:13" s="465" customFormat="1" ht="15" customHeight="1" x14ac:dyDescent="0.2">
      <c r="A362" s="459"/>
      <c r="B362" s="460" t="s">
        <v>5764</v>
      </c>
      <c r="C362" s="460"/>
      <c r="D362" s="460"/>
      <c r="E362" s="460"/>
      <c r="F362" s="461"/>
      <c r="G362" s="460"/>
      <c r="H362" s="1064" t="s">
        <v>7104</v>
      </c>
      <c r="I362" s="1065"/>
      <c r="J362" s="671"/>
      <c r="K362" s="460"/>
      <c r="L362" s="463"/>
    </row>
    <row r="363" spans="1:13" s="465" customFormat="1" ht="15" customHeight="1" thickBot="1" x14ac:dyDescent="0.25">
      <c r="A363" s="459"/>
      <c r="B363" s="460" t="s">
        <v>5765</v>
      </c>
      <c r="C363" s="460"/>
      <c r="D363" s="460"/>
      <c r="E363" s="460"/>
      <c r="F363" s="461"/>
      <c r="G363" s="460"/>
      <c r="H363" s="1060" t="s">
        <v>5259</v>
      </c>
      <c r="I363" s="1061"/>
      <c r="J363" s="498">
        <f>SUM(J346:J361)</f>
        <v>0</v>
      </c>
      <c r="K363" s="460" t="s">
        <v>5318</v>
      </c>
      <c r="L363" s="465" t="s">
        <v>5573</v>
      </c>
    </row>
    <row r="364" spans="1:13" s="465" customFormat="1" ht="15" customHeight="1" x14ac:dyDescent="0.2">
      <c r="A364" s="459"/>
      <c r="B364" s="460"/>
      <c r="C364" s="460"/>
      <c r="D364" s="460"/>
      <c r="E364" s="460"/>
      <c r="F364" s="461"/>
      <c r="G364" s="460"/>
      <c r="H364" s="462"/>
      <c r="I364" s="462"/>
      <c r="J364" s="461"/>
      <c r="K364" s="460"/>
      <c r="L364" s="463"/>
    </row>
    <row r="365" spans="1:13" s="465" customFormat="1" ht="18" customHeight="1" x14ac:dyDescent="0.2">
      <c r="A365" s="458">
        <v>15</v>
      </c>
      <c r="B365" s="459" t="s">
        <v>5766</v>
      </c>
      <c r="C365" s="460"/>
      <c r="D365" s="460"/>
      <c r="E365" s="460"/>
      <c r="F365" s="461"/>
      <c r="G365" s="460"/>
      <c r="H365" s="462"/>
      <c r="I365" s="462"/>
      <c r="J365" s="461"/>
      <c r="K365" s="460"/>
      <c r="L365" s="463"/>
      <c r="M365" s="464"/>
    </row>
    <row r="366" spans="1:13" s="465" customFormat="1" ht="17.649999999999999" customHeight="1" x14ac:dyDescent="0.2">
      <c r="A366" s="459"/>
      <c r="B366" s="459" t="s">
        <v>5767</v>
      </c>
      <c r="C366" s="460"/>
      <c r="D366" s="460"/>
      <c r="E366" s="460"/>
      <c r="F366" s="461"/>
      <c r="G366" s="460"/>
      <c r="H366" s="462"/>
      <c r="I366" s="462"/>
      <c r="J366" s="461"/>
      <c r="K366" s="460"/>
      <c r="L366" s="463"/>
      <c r="M366" s="464"/>
    </row>
    <row r="367" spans="1:13" s="465" customFormat="1" ht="15" customHeight="1" x14ac:dyDescent="0.2">
      <c r="A367" s="459"/>
      <c r="B367" s="460"/>
      <c r="C367" s="460"/>
      <c r="D367" s="460"/>
      <c r="E367" s="460"/>
      <c r="F367" s="461"/>
      <c r="G367" s="460"/>
      <c r="H367" s="462"/>
      <c r="I367" s="462"/>
      <c r="J367" s="461"/>
      <c r="K367" s="460"/>
      <c r="L367" s="463"/>
      <c r="M367" s="464"/>
    </row>
    <row r="368" spans="1:13" s="465" customFormat="1" ht="15" customHeight="1" x14ac:dyDescent="0.2">
      <c r="A368" s="459"/>
      <c r="B368" s="1062" t="s">
        <v>5401</v>
      </c>
      <c r="C368" s="1063"/>
      <c r="D368" s="1062" t="s">
        <v>5194</v>
      </c>
      <c r="E368" s="1063"/>
      <c r="F368" s="476" t="s">
        <v>5402</v>
      </c>
      <c r="G368" s="477"/>
      <c r="H368" s="477" t="s">
        <v>5196</v>
      </c>
      <c r="I368" s="477"/>
      <c r="J368" s="476" t="s">
        <v>17</v>
      </c>
      <c r="K368" s="460"/>
      <c r="L368" s="463"/>
      <c r="M368" s="464"/>
    </row>
    <row r="369" spans="1:13" s="465" customFormat="1" ht="15" customHeight="1" x14ac:dyDescent="0.2">
      <c r="A369" s="459"/>
      <c r="B369" s="478"/>
      <c r="C369" s="479"/>
      <c r="D369" s="480"/>
      <c r="E369" s="454"/>
      <c r="F369" s="503"/>
      <c r="G369" s="482"/>
      <c r="H369" s="482"/>
      <c r="I369" s="482"/>
      <c r="J369" s="672" t="s">
        <v>5197</v>
      </c>
      <c r="K369" s="460"/>
      <c r="M369" s="464"/>
    </row>
    <row r="370" spans="1:13" s="465" customFormat="1" ht="15" customHeight="1" x14ac:dyDescent="0.2">
      <c r="A370" s="459"/>
      <c r="B370" s="451">
        <v>1</v>
      </c>
      <c r="C370" s="452" t="s">
        <v>5739</v>
      </c>
      <c r="D370" s="489" t="s">
        <v>5199</v>
      </c>
      <c r="E370" s="500" t="s">
        <v>5200</v>
      </c>
      <c r="F370" s="504">
        <f>IF(総括表!$B$4=総括表!$Q$4,基礎データ貼付用シート!E952)</f>
        <v>0</v>
      </c>
      <c r="G370" s="487" t="s">
        <v>5201</v>
      </c>
      <c r="H370" s="486">
        <v>0.7</v>
      </c>
      <c r="I370" s="487" t="s">
        <v>5202</v>
      </c>
      <c r="J370" s="488">
        <f>ROUND(F370*H370,0)</f>
        <v>0</v>
      </c>
      <c r="K370" s="460" t="s">
        <v>5264</v>
      </c>
      <c r="M370" s="464"/>
    </row>
    <row r="371" spans="1:13" s="465" customFormat="1" ht="15" customHeight="1" x14ac:dyDescent="0.2">
      <c r="A371" s="459"/>
      <c r="B371" s="453"/>
      <c r="C371" s="454"/>
      <c r="D371" s="489" t="s">
        <v>5204</v>
      </c>
      <c r="E371" s="500" t="s">
        <v>5205</v>
      </c>
      <c r="F371" s="504" t="b">
        <f>IF(総括表!$B$4=総括表!$Q$5,基礎データ貼付用シート!E952)</f>
        <v>0</v>
      </c>
      <c r="G371" s="487" t="s">
        <v>5201</v>
      </c>
      <c r="H371" s="491">
        <v>0.7</v>
      </c>
      <c r="I371" s="492" t="s">
        <v>5202</v>
      </c>
      <c r="J371" s="493">
        <f>ROUND(F371*H371,0)</f>
        <v>0</v>
      </c>
      <c r="K371" s="460" t="s">
        <v>5266</v>
      </c>
      <c r="M371" s="464"/>
    </row>
    <row r="372" spans="1:13" s="465" customFormat="1" ht="15" customHeight="1" x14ac:dyDescent="0.2">
      <c r="A372" s="459"/>
      <c r="B372" s="451">
        <v>2</v>
      </c>
      <c r="C372" s="452" t="s">
        <v>7099</v>
      </c>
      <c r="D372" s="489" t="s">
        <v>5199</v>
      </c>
      <c r="E372" s="500" t="s">
        <v>5200</v>
      </c>
      <c r="F372" s="504">
        <f>IF(総括表!$B$4=総括表!$Q$4,基礎データ貼付用シート!E953)</f>
        <v>0</v>
      </c>
      <c r="G372" s="487" t="s">
        <v>5201</v>
      </c>
      <c r="H372" s="486">
        <v>0.7</v>
      </c>
      <c r="I372" s="487" t="s">
        <v>5202</v>
      </c>
      <c r="J372" s="488">
        <f>ROUND(F372*H372,0)</f>
        <v>0</v>
      </c>
      <c r="K372" s="460" t="s">
        <v>5267</v>
      </c>
      <c r="M372" s="464"/>
    </row>
    <row r="373" spans="1:13" s="465" customFormat="1" ht="15" customHeight="1" thickBot="1" x14ac:dyDescent="0.25">
      <c r="A373" s="459"/>
      <c r="B373" s="453"/>
      <c r="C373" s="454"/>
      <c r="D373" s="489" t="s">
        <v>5204</v>
      </c>
      <c r="E373" s="500" t="s">
        <v>5205</v>
      </c>
      <c r="F373" s="504" t="b">
        <f>IF(総括表!$B$4=総括表!$Q$5,基礎データ貼付用シート!E953)</f>
        <v>0</v>
      </c>
      <c r="G373" s="487" t="s">
        <v>5201</v>
      </c>
      <c r="H373" s="491">
        <v>0.7</v>
      </c>
      <c r="I373" s="492" t="s">
        <v>5202</v>
      </c>
      <c r="J373" s="493">
        <f>ROUND(F373*H373,0)</f>
        <v>0</v>
      </c>
      <c r="K373" s="460" t="s">
        <v>5268</v>
      </c>
      <c r="M373" s="464"/>
    </row>
    <row r="374" spans="1:13" s="465" customFormat="1" ht="15" customHeight="1" x14ac:dyDescent="0.2">
      <c r="A374" s="459"/>
      <c r="C374" s="462"/>
      <c r="D374" s="460"/>
      <c r="E374" s="460"/>
      <c r="F374" s="461"/>
      <c r="G374" s="462"/>
      <c r="H374" s="1064" t="s">
        <v>5287</v>
      </c>
      <c r="I374" s="1065"/>
      <c r="J374" s="671"/>
      <c r="K374" s="460"/>
      <c r="M374" s="464"/>
    </row>
    <row r="375" spans="1:13" s="465" customFormat="1" ht="15" customHeight="1" thickBot="1" x14ac:dyDescent="0.25">
      <c r="A375" s="459"/>
      <c r="B375" s="460"/>
      <c r="C375" s="462"/>
      <c r="D375" s="460"/>
      <c r="E375" s="460"/>
      <c r="F375" s="461"/>
      <c r="G375" s="462"/>
      <c r="H375" s="1060" t="s">
        <v>5259</v>
      </c>
      <c r="I375" s="1061"/>
      <c r="J375" s="498">
        <f>SUM(J370:J373)</f>
        <v>0</v>
      </c>
      <c r="K375" s="460" t="s">
        <v>5321</v>
      </c>
      <c r="L375" s="465" t="s">
        <v>5573</v>
      </c>
      <c r="M375" s="464"/>
    </row>
    <row r="376" spans="1:13" s="465" customFormat="1" ht="15" customHeight="1" x14ac:dyDescent="0.2">
      <c r="A376" s="459"/>
      <c r="B376" s="460"/>
      <c r="C376" s="462"/>
      <c r="D376" s="460"/>
      <c r="E376" s="460"/>
      <c r="F376" s="461"/>
      <c r="G376" s="462"/>
      <c r="H376" s="512"/>
      <c r="I376" s="462"/>
      <c r="J376" s="461"/>
      <c r="K376" s="460"/>
      <c r="M376" s="464"/>
    </row>
    <row r="377" spans="1:13" s="465" customFormat="1" ht="15" customHeight="1" x14ac:dyDescent="0.2">
      <c r="A377" s="459"/>
      <c r="B377" s="460"/>
      <c r="C377" s="460"/>
      <c r="D377" s="460"/>
      <c r="E377" s="460"/>
      <c r="F377" s="461"/>
      <c r="G377" s="460"/>
      <c r="H377" s="462"/>
      <c r="I377" s="462"/>
      <c r="J377" s="461"/>
      <c r="K377" s="460"/>
      <c r="L377" s="463"/>
    </row>
    <row r="378" spans="1:13" s="465" customFormat="1" ht="15" customHeight="1" x14ac:dyDescent="0.2">
      <c r="A378" s="732" t="s">
        <v>5768</v>
      </c>
      <c r="B378" s="459" t="s">
        <v>5769</v>
      </c>
      <c r="C378" s="467"/>
      <c r="D378" s="467"/>
      <c r="E378" s="467"/>
      <c r="F378" s="466"/>
      <c r="G378" s="467"/>
      <c r="H378" s="467"/>
      <c r="I378" s="467"/>
      <c r="J378" s="466"/>
      <c r="K378" s="467"/>
      <c r="L378" s="463"/>
    </row>
    <row r="379" spans="1:13" s="465" customFormat="1" ht="15" customHeight="1" x14ac:dyDescent="0.2">
      <c r="A379" s="732"/>
      <c r="B379" s="459" t="s">
        <v>5760</v>
      </c>
      <c r="C379" s="467"/>
      <c r="D379" s="467"/>
      <c r="E379" s="467"/>
      <c r="F379" s="466"/>
      <c r="G379" s="467"/>
      <c r="H379" s="467"/>
      <c r="I379" s="467"/>
      <c r="J379" s="466"/>
      <c r="K379" s="467"/>
    </row>
    <row r="380" spans="1:13" s="465" customFormat="1" ht="15" customHeight="1" x14ac:dyDescent="0.2">
      <c r="A380" s="731"/>
      <c r="B380" s="467"/>
      <c r="C380" s="467"/>
      <c r="D380" s="467"/>
      <c r="E380" s="467"/>
      <c r="F380" s="466"/>
      <c r="G380" s="467"/>
      <c r="H380" s="467"/>
      <c r="I380" s="467"/>
      <c r="J380" s="466"/>
      <c r="K380" s="467"/>
    </row>
    <row r="381" spans="1:13" ht="15" customHeight="1" x14ac:dyDescent="0.2">
      <c r="A381" s="731"/>
      <c r="B381" s="1062" t="s">
        <v>5401</v>
      </c>
      <c r="C381" s="1063"/>
      <c r="D381" s="1062" t="s">
        <v>5194</v>
      </c>
      <c r="E381" s="1063"/>
      <c r="F381" s="476" t="s">
        <v>5402</v>
      </c>
      <c r="G381" s="477"/>
      <c r="H381" s="477" t="s">
        <v>5196</v>
      </c>
      <c r="I381" s="477"/>
      <c r="J381" s="476" t="s">
        <v>17</v>
      </c>
      <c r="K381" s="460"/>
      <c r="L381" s="465"/>
    </row>
    <row r="382" spans="1:13" ht="15" customHeight="1" x14ac:dyDescent="0.2">
      <c r="A382" s="731"/>
      <c r="B382" s="478"/>
      <c r="C382" s="479"/>
      <c r="D382" s="480"/>
      <c r="E382" s="454"/>
      <c r="F382" s="503"/>
      <c r="G382" s="482"/>
      <c r="H382" s="482"/>
      <c r="I382" s="482"/>
      <c r="J382" s="672" t="s">
        <v>5197</v>
      </c>
      <c r="K382" s="460"/>
      <c r="L382" s="465"/>
    </row>
    <row r="383" spans="1:13" ht="16.149999999999999" customHeight="1" x14ac:dyDescent="0.2">
      <c r="A383" s="459"/>
      <c r="B383" s="451">
        <v>1</v>
      </c>
      <c r="C383" s="452" t="s">
        <v>5237</v>
      </c>
      <c r="D383" s="489" t="s">
        <v>5199</v>
      </c>
      <c r="E383" s="500" t="s">
        <v>5200</v>
      </c>
      <c r="F383" s="504">
        <f>IF(総括表!$B$4=総括表!$Q$4,基礎データ貼付用シート!E954)</f>
        <v>0</v>
      </c>
      <c r="G383" s="487" t="s">
        <v>5201</v>
      </c>
      <c r="H383" s="486">
        <v>0.249</v>
      </c>
      <c r="I383" s="487" t="s">
        <v>5202</v>
      </c>
      <c r="J383" s="488">
        <f t="shared" ref="J383:J398" si="19">ROUND(F383*H383,0)</f>
        <v>0</v>
      </c>
      <c r="K383" s="460" t="s">
        <v>5264</v>
      </c>
      <c r="L383" s="465"/>
    </row>
    <row r="384" spans="1:13" ht="16.149999999999999" customHeight="1" x14ac:dyDescent="0.2">
      <c r="A384" s="459"/>
      <c r="B384" s="453"/>
      <c r="C384" s="454"/>
      <c r="D384" s="489" t="s">
        <v>5204</v>
      </c>
      <c r="E384" s="500" t="s">
        <v>5205</v>
      </c>
      <c r="F384" s="504" t="b">
        <f>IF(総括表!$B$4=総括表!$Q$5,基礎データ貼付用シート!E954)</f>
        <v>0</v>
      </c>
      <c r="G384" s="487" t="s">
        <v>5201</v>
      </c>
      <c r="H384" s="491">
        <v>0.23899999999999999</v>
      </c>
      <c r="I384" s="492" t="s">
        <v>5202</v>
      </c>
      <c r="J384" s="493">
        <f t="shared" si="19"/>
        <v>0</v>
      </c>
      <c r="K384" s="460" t="s">
        <v>5266</v>
      </c>
      <c r="L384" s="465"/>
    </row>
    <row r="385" spans="1:12" s="465" customFormat="1" ht="16.149999999999999" customHeight="1" x14ac:dyDescent="0.2">
      <c r="A385" s="459"/>
      <c r="B385" s="451">
        <f>B383+1</f>
        <v>2</v>
      </c>
      <c r="C385" s="452" t="s">
        <v>5240</v>
      </c>
      <c r="D385" s="489" t="s">
        <v>5199</v>
      </c>
      <c r="E385" s="500" t="s">
        <v>5200</v>
      </c>
      <c r="F385" s="504">
        <f>IF(総括表!$B$4=総括表!$Q$4,基礎データ貼付用シート!E955)</f>
        <v>0</v>
      </c>
      <c r="G385" s="487" t="s">
        <v>5201</v>
      </c>
      <c r="H385" s="486">
        <v>0.26100000000000001</v>
      </c>
      <c r="I385" s="487" t="s">
        <v>5202</v>
      </c>
      <c r="J385" s="488">
        <f t="shared" si="19"/>
        <v>0</v>
      </c>
      <c r="K385" s="460" t="s">
        <v>5267</v>
      </c>
    </row>
    <row r="386" spans="1:12" s="465" customFormat="1" ht="16.149999999999999" customHeight="1" x14ac:dyDescent="0.2">
      <c r="A386" s="459"/>
      <c r="B386" s="453"/>
      <c r="C386" s="454"/>
      <c r="D386" s="489" t="s">
        <v>5204</v>
      </c>
      <c r="E386" s="500" t="s">
        <v>5205</v>
      </c>
      <c r="F386" s="504" t="b">
        <f>IF(総括表!$B$4=総括表!$Q$5,基礎データ貼付用シート!E955)</f>
        <v>0</v>
      </c>
      <c r="G386" s="487" t="s">
        <v>5201</v>
      </c>
      <c r="H386" s="491">
        <v>0.254</v>
      </c>
      <c r="I386" s="492" t="s">
        <v>5202</v>
      </c>
      <c r="J386" s="493">
        <f t="shared" si="19"/>
        <v>0</v>
      </c>
      <c r="K386" s="460" t="s">
        <v>5268</v>
      </c>
    </row>
    <row r="387" spans="1:12" s="465" customFormat="1" ht="16.149999999999999" customHeight="1" x14ac:dyDescent="0.2">
      <c r="A387" s="459"/>
      <c r="B387" s="451">
        <f>B385+1</f>
        <v>3</v>
      </c>
      <c r="C387" s="452" t="s">
        <v>5735</v>
      </c>
      <c r="D387" s="489" t="s">
        <v>5199</v>
      </c>
      <c r="E387" s="500" t="s">
        <v>5200</v>
      </c>
      <c r="F387" s="504">
        <f>IF(総括表!$B$4=総括表!$Q$4,基礎データ貼付用シート!E956)</f>
        <v>0</v>
      </c>
      <c r="G387" s="487" t="s">
        <v>5201</v>
      </c>
      <c r="H387" s="486">
        <v>0.27400000000000002</v>
      </c>
      <c r="I387" s="487" t="s">
        <v>5202</v>
      </c>
      <c r="J387" s="488">
        <f t="shared" si="19"/>
        <v>0</v>
      </c>
      <c r="K387" s="460" t="s">
        <v>5269</v>
      </c>
    </row>
    <row r="388" spans="1:12" s="465" customFormat="1" ht="16.149999999999999" customHeight="1" x14ac:dyDescent="0.2">
      <c r="A388" s="459"/>
      <c r="B388" s="453"/>
      <c r="C388" s="454"/>
      <c r="D388" s="489" t="s">
        <v>5204</v>
      </c>
      <c r="E388" s="500" t="s">
        <v>5205</v>
      </c>
      <c r="F388" s="504" t="b">
        <f>IF(総括表!$B$4=総括表!$Q$5,基礎データ貼付用シート!E956)</f>
        <v>0</v>
      </c>
      <c r="G388" s="487" t="s">
        <v>5201</v>
      </c>
      <c r="H388" s="491">
        <v>0.26900000000000002</v>
      </c>
      <c r="I388" s="492" t="s">
        <v>5202</v>
      </c>
      <c r="J388" s="493">
        <f t="shared" si="19"/>
        <v>0</v>
      </c>
      <c r="K388" s="460" t="s">
        <v>5270</v>
      </c>
    </row>
    <row r="389" spans="1:12" s="465" customFormat="1" ht="16.149999999999999" customHeight="1" x14ac:dyDescent="0.2">
      <c r="A389" s="459"/>
      <c r="B389" s="451">
        <f>B387+1</f>
        <v>4</v>
      </c>
      <c r="C389" s="452" t="s">
        <v>5736</v>
      </c>
      <c r="D389" s="489" t="s">
        <v>5199</v>
      </c>
      <c r="E389" s="500" t="s">
        <v>5200</v>
      </c>
      <c r="F389" s="504">
        <f>IF(総括表!$B$4=総括表!$Q$4,基礎データ貼付用シート!E957)</f>
        <v>0</v>
      </c>
      <c r="G389" s="487" t="s">
        <v>5201</v>
      </c>
      <c r="H389" s="486">
        <v>0.28699999999999998</v>
      </c>
      <c r="I389" s="487" t="s">
        <v>5202</v>
      </c>
      <c r="J389" s="488">
        <f t="shared" si="19"/>
        <v>0</v>
      </c>
      <c r="K389" s="460" t="s">
        <v>5271</v>
      </c>
    </row>
    <row r="390" spans="1:12" s="465" customFormat="1" ht="16.149999999999999" customHeight="1" x14ac:dyDescent="0.2">
      <c r="A390" s="459"/>
      <c r="B390" s="453"/>
      <c r="C390" s="454"/>
      <c r="D390" s="489" t="s">
        <v>5204</v>
      </c>
      <c r="E390" s="500" t="s">
        <v>5205</v>
      </c>
      <c r="F390" s="504" t="b">
        <f>IF(総括表!$B$4=総括表!$Q$5,基礎データ貼付用シート!E957)</f>
        <v>0</v>
      </c>
      <c r="G390" s="487" t="s">
        <v>5201</v>
      </c>
      <c r="H390" s="491">
        <v>0.28499999999999998</v>
      </c>
      <c r="I390" s="492" t="s">
        <v>5202</v>
      </c>
      <c r="J390" s="493">
        <f t="shared" si="19"/>
        <v>0</v>
      </c>
      <c r="K390" s="460" t="s">
        <v>5272</v>
      </c>
    </row>
    <row r="391" spans="1:12" s="465" customFormat="1" ht="16.149999999999999" customHeight="1" x14ac:dyDescent="0.2">
      <c r="A391" s="459"/>
      <c r="B391" s="451">
        <f>B389+1</f>
        <v>5</v>
      </c>
      <c r="C391" s="452" t="s">
        <v>5737</v>
      </c>
      <c r="D391" s="489" t="s">
        <v>5199</v>
      </c>
      <c r="E391" s="500" t="s">
        <v>5200</v>
      </c>
      <c r="F391" s="504">
        <f>IF(総括表!$B$4=総括表!$Q$4,基礎データ貼付用シート!E958)</f>
        <v>0</v>
      </c>
      <c r="G391" s="487" t="s">
        <v>5201</v>
      </c>
      <c r="H391" s="486">
        <v>0.3</v>
      </c>
      <c r="I391" s="487" t="s">
        <v>5202</v>
      </c>
      <c r="J391" s="488">
        <f t="shared" si="19"/>
        <v>0</v>
      </c>
      <c r="K391" s="460" t="s">
        <v>5273</v>
      </c>
    </row>
    <row r="392" spans="1:12" s="465" customFormat="1" ht="16.149999999999999" customHeight="1" x14ac:dyDescent="0.2">
      <c r="A392" s="459"/>
      <c r="B392" s="453"/>
      <c r="C392" s="454"/>
      <c r="D392" s="489" t="s">
        <v>5204</v>
      </c>
      <c r="E392" s="500" t="s">
        <v>5205</v>
      </c>
      <c r="F392" s="504" t="b">
        <f>IF(総括表!$B$4=総括表!$Q$5,基礎データ貼付用シート!E958)</f>
        <v>0</v>
      </c>
      <c r="G392" s="487" t="s">
        <v>5201</v>
      </c>
      <c r="H392" s="491">
        <v>0.3</v>
      </c>
      <c r="I392" s="492" t="s">
        <v>5202</v>
      </c>
      <c r="J392" s="493">
        <f t="shared" si="19"/>
        <v>0</v>
      </c>
      <c r="K392" s="460" t="s">
        <v>5330</v>
      </c>
      <c r="L392" s="463"/>
    </row>
    <row r="393" spans="1:12" s="465" customFormat="1" ht="16.149999999999999" customHeight="1" x14ac:dyDescent="0.2">
      <c r="A393" s="459"/>
      <c r="B393" s="451">
        <f>B391+1</f>
        <v>6</v>
      </c>
      <c r="C393" s="452" t="s">
        <v>5738</v>
      </c>
      <c r="D393" s="489" t="s">
        <v>5199</v>
      </c>
      <c r="E393" s="500" t="s">
        <v>5200</v>
      </c>
      <c r="F393" s="504">
        <f>IF(総括表!$B$4=総括表!$Q$4,基礎データ貼付用シート!E959)</f>
        <v>0</v>
      </c>
      <c r="G393" s="487" t="s">
        <v>5201</v>
      </c>
      <c r="H393" s="486">
        <v>0.3</v>
      </c>
      <c r="I393" s="487" t="s">
        <v>5202</v>
      </c>
      <c r="J393" s="488">
        <f t="shared" si="19"/>
        <v>0</v>
      </c>
      <c r="K393" s="460" t="s">
        <v>5331</v>
      </c>
      <c r="L393" s="463"/>
    </row>
    <row r="394" spans="1:12" ht="16.149999999999999" customHeight="1" x14ac:dyDescent="0.2">
      <c r="A394" s="459"/>
      <c r="B394" s="453"/>
      <c r="C394" s="454"/>
      <c r="D394" s="489" t="s">
        <v>5204</v>
      </c>
      <c r="E394" s="500" t="s">
        <v>5205</v>
      </c>
      <c r="F394" s="504" t="b">
        <f>IF(総括表!$B$4=総括表!$Q$5,基礎データ貼付用シート!E959)</f>
        <v>0</v>
      </c>
      <c r="G394" s="487" t="s">
        <v>5201</v>
      </c>
      <c r="H394" s="491">
        <v>0.3</v>
      </c>
      <c r="I394" s="492" t="s">
        <v>5202</v>
      </c>
      <c r="J394" s="493">
        <f t="shared" si="19"/>
        <v>0</v>
      </c>
      <c r="K394" s="460" t="s">
        <v>5332</v>
      </c>
    </row>
    <row r="395" spans="1:12" s="465" customFormat="1" ht="16.149999999999999" customHeight="1" x14ac:dyDescent="0.2">
      <c r="A395" s="459"/>
      <c r="B395" s="451">
        <v>7</v>
      </c>
      <c r="C395" s="452" t="s">
        <v>5739</v>
      </c>
      <c r="D395" s="489" t="s">
        <v>5199</v>
      </c>
      <c r="E395" s="500" t="s">
        <v>5200</v>
      </c>
      <c r="F395" s="504">
        <f>IF(総括表!$B$4=総括表!$Q$4,基礎データ貼付用シート!E960)</f>
        <v>0</v>
      </c>
      <c r="G395" s="487" t="s">
        <v>5201</v>
      </c>
      <c r="H395" s="456">
        <v>0.3</v>
      </c>
      <c r="I395" s="487" t="s">
        <v>5202</v>
      </c>
      <c r="J395" s="488">
        <f t="shared" ref="J395:J396" si="20">ROUND(F395*H395,0)</f>
        <v>0</v>
      </c>
      <c r="K395" s="460" t="s">
        <v>5333</v>
      </c>
      <c r="L395" s="463"/>
    </row>
    <row r="396" spans="1:12" ht="16.149999999999999" customHeight="1" x14ac:dyDescent="0.2">
      <c r="A396" s="459"/>
      <c r="B396" s="453"/>
      <c r="C396" s="454"/>
      <c r="D396" s="489" t="s">
        <v>5204</v>
      </c>
      <c r="E396" s="500" t="s">
        <v>5205</v>
      </c>
      <c r="F396" s="504" t="b">
        <f>IF(総括表!$B$4=総括表!$Q$5,基礎データ貼付用シート!E960)</f>
        <v>0</v>
      </c>
      <c r="G396" s="487" t="s">
        <v>5201</v>
      </c>
      <c r="H396" s="456">
        <v>0.3</v>
      </c>
      <c r="I396" s="492" t="s">
        <v>5202</v>
      </c>
      <c r="J396" s="493">
        <f t="shared" si="20"/>
        <v>0</v>
      </c>
      <c r="K396" s="460" t="s">
        <v>5334</v>
      </c>
    </row>
    <row r="397" spans="1:12" s="465" customFormat="1" ht="16.149999999999999" customHeight="1" x14ac:dyDescent="0.2">
      <c r="A397" s="459"/>
      <c r="B397" s="451">
        <v>8</v>
      </c>
      <c r="C397" s="452" t="s">
        <v>7099</v>
      </c>
      <c r="D397" s="489" t="s">
        <v>5199</v>
      </c>
      <c r="E397" s="500" t="s">
        <v>5200</v>
      </c>
      <c r="F397" s="504">
        <f>IF(総括表!$B$4=総括表!$Q$4,基礎データ貼付用シート!E961)</f>
        <v>0</v>
      </c>
      <c r="G397" s="487" t="s">
        <v>5201</v>
      </c>
      <c r="H397" s="456">
        <v>0.3</v>
      </c>
      <c r="I397" s="487" t="s">
        <v>5202</v>
      </c>
      <c r="J397" s="488">
        <f t="shared" si="19"/>
        <v>0</v>
      </c>
      <c r="K397" s="460" t="s">
        <v>5335</v>
      </c>
      <c r="L397" s="463"/>
    </row>
    <row r="398" spans="1:12" ht="16.149999999999999" customHeight="1" thickBot="1" x14ac:dyDescent="0.25">
      <c r="A398" s="459"/>
      <c r="B398" s="453"/>
      <c r="C398" s="454"/>
      <c r="D398" s="489" t="s">
        <v>5204</v>
      </c>
      <c r="E398" s="500" t="s">
        <v>5205</v>
      </c>
      <c r="F398" s="504" t="b">
        <f>IF(総括表!$B$4=総括表!$Q$5,基礎データ貼付用シート!E961)</f>
        <v>0</v>
      </c>
      <c r="G398" s="487" t="s">
        <v>5201</v>
      </c>
      <c r="H398" s="456">
        <v>0.3</v>
      </c>
      <c r="I398" s="492" t="s">
        <v>5202</v>
      </c>
      <c r="J398" s="493">
        <f t="shared" si="19"/>
        <v>0</v>
      </c>
      <c r="K398" s="460" t="s">
        <v>5336</v>
      </c>
    </row>
    <row r="399" spans="1:12" ht="15" customHeight="1" x14ac:dyDescent="0.2">
      <c r="A399" s="459"/>
      <c r="B399" s="460"/>
      <c r="C399" s="460"/>
      <c r="D399" s="460"/>
      <c r="E399" s="460"/>
      <c r="F399" s="461"/>
      <c r="G399" s="460"/>
      <c r="H399" s="1064" t="s">
        <v>7104</v>
      </c>
      <c r="I399" s="1065"/>
      <c r="J399" s="671"/>
      <c r="K399" s="460"/>
    </row>
    <row r="400" spans="1:12" ht="15" customHeight="1" thickBot="1" x14ac:dyDescent="0.25">
      <c r="A400" s="459"/>
      <c r="B400" s="460"/>
      <c r="C400" s="460"/>
      <c r="D400" s="460"/>
      <c r="E400" s="460"/>
      <c r="F400" s="461"/>
      <c r="G400" s="460"/>
      <c r="H400" s="1060" t="s">
        <v>5259</v>
      </c>
      <c r="I400" s="1061"/>
      <c r="J400" s="498">
        <f>SUM(J383:J398)</f>
        <v>0</v>
      </c>
      <c r="K400" s="460" t="s">
        <v>5770</v>
      </c>
      <c r="L400" s="465" t="s">
        <v>5573</v>
      </c>
    </row>
    <row r="401" spans="1:12" ht="15" customHeight="1" x14ac:dyDescent="0.2">
      <c r="A401" s="459"/>
      <c r="B401" s="460"/>
      <c r="C401" s="460"/>
      <c r="D401" s="460"/>
      <c r="E401" s="460"/>
      <c r="F401" s="461"/>
      <c r="G401" s="460"/>
      <c r="H401" s="462"/>
      <c r="I401" s="462"/>
      <c r="J401" s="461"/>
      <c r="K401" s="460"/>
      <c r="L401" s="465"/>
    </row>
    <row r="402" spans="1:12" ht="15" customHeight="1" x14ac:dyDescent="0.2">
      <c r="A402" s="732" t="s">
        <v>77</v>
      </c>
      <c r="B402" s="459" t="s">
        <v>5771</v>
      </c>
      <c r="C402" s="467"/>
      <c r="D402" s="467"/>
      <c r="E402" s="467"/>
      <c r="F402" s="466"/>
      <c r="G402" s="467"/>
      <c r="H402" s="467"/>
      <c r="I402" s="467"/>
      <c r="J402" s="466"/>
      <c r="K402" s="467"/>
      <c r="L402" s="465"/>
    </row>
    <row r="403" spans="1:12" s="465" customFormat="1" ht="15" customHeight="1" x14ac:dyDescent="0.2">
      <c r="A403" s="731"/>
      <c r="B403" s="467"/>
      <c r="C403" s="467"/>
      <c r="D403" s="467"/>
      <c r="E403" s="467"/>
      <c r="F403" s="466"/>
      <c r="G403" s="467"/>
      <c r="H403" s="467"/>
      <c r="I403" s="467"/>
      <c r="J403" s="466"/>
      <c r="K403" s="467"/>
    </row>
    <row r="404" spans="1:12" s="465" customFormat="1" ht="15" customHeight="1" x14ac:dyDescent="0.2">
      <c r="A404" s="731"/>
      <c r="B404" s="1062" t="s">
        <v>5401</v>
      </c>
      <c r="C404" s="1063"/>
      <c r="D404" s="1062" t="s">
        <v>5194</v>
      </c>
      <c r="E404" s="1063"/>
      <c r="F404" s="476" t="s">
        <v>5402</v>
      </c>
      <c r="G404" s="477"/>
      <c r="H404" s="477" t="s">
        <v>5196</v>
      </c>
      <c r="I404" s="477"/>
      <c r="J404" s="476" t="s">
        <v>17</v>
      </c>
      <c r="K404" s="460"/>
    </row>
    <row r="405" spans="1:12" s="465" customFormat="1" ht="15" customHeight="1" x14ac:dyDescent="0.2">
      <c r="A405" s="731"/>
      <c r="B405" s="478"/>
      <c r="C405" s="479"/>
      <c r="D405" s="480"/>
      <c r="E405" s="454"/>
      <c r="F405" s="503"/>
      <c r="G405" s="482"/>
      <c r="H405" s="482"/>
      <c r="I405" s="482"/>
      <c r="J405" s="672" t="s">
        <v>5197</v>
      </c>
      <c r="K405" s="460"/>
    </row>
    <row r="406" spans="1:12" s="465" customFormat="1" ht="15" customHeight="1" x14ac:dyDescent="0.2">
      <c r="A406" s="459"/>
      <c r="B406" s="451">
        <v>1</v>
      </c>
      <c r="C406" s="452" t="s">
        <v>5240</v>
      </c>
      <c r="D406" s="489" t="s">
        <v>5199</v>
      </c>
      <c r="E406" s="500" t="s">
        <v>5200</v>
      </c>
      <c r="F406" s="504">
        <f>IF(総括表!$B$4=総括表!$Q$4,基礎データ貼付用シート!E962)</f>
        <v>0</v>
      </c>
      <c r="G406" s="487" t="s">
        <v>5201</v>
      </c>
      <c r="H406" s="486">
        <v>0.61</v>
      </c>
      <c r="I406" s="487" t="s">
        <v>5202</v>
      </c>
      <c r="J406" s="488">
        <f t="shared" ref="J406:J419" si="21">ROUND(F406*H406,0)</f>
        <v>0</v>
      </c>
      <c r="K406" s="460" t="s">
        <v>5264</v>
      </c>
    </row>
    <row r="407" spans="1:12" s="465" customFormat="1" ht="15" customHeight="1" x14ac:dyDescent="0.2">
      <c r="A407" s="459"/>
      <c r="B407" s="453"/>
      <c r="C407" s="454"/>
      <c r="D407" s="489" t="s">
        <v>5204</v>
      </c>
      <c r="E407" s="500" t="s">
        <v>5205</v>
      </c>
      <c r="F407" s="504" t="b">
        <f>IF(総括表!$B$4=総括表!$Q$5,基礎データ貼付用シート!E962)</f>
        <v>0</v>
      </c>
      <c r="G407" s="487" t="s">
        <v>5201</v>
      </c>
      <c r="H407" s="491">
        <v>0.59199999999999997</v>
      </c>
      <c r="I407" s="492" t="s">
        <v>5202</v>
      </c>
      <c r="J407" s="493">
        <f t="shared" si="21"/>
        <v>0</v>
      </c>
      <c r="K407" s="460" t="s">
        <v>5266</v>
      </c>
    </row>
    <row r="408" spans="1:12" s="465" customFormat="1" ht="15" customHeight="1" x14ac:dyDescent="0.2">
      <c r="A408" s="459"/>
      <c r="B408" s="451">
        <f>B406+1</f>
        <v>2</v>
      </c>
      <c r="C408" s="452" t="s">
        <v>5735</v>
      </c>
      <c r="D408" s="489" t="s">
        <v>5199</v>
      </c>
      <c r="E408" s="500" t="s">
        <v>5200</v>
      </c>
      <c r="F408" s="504">
        <f>IF(総括表!$B$4=総括表!$Q$4,基礎データ貼付用シート!E963)</f>
        <v>0</v>
      </c>
      <c r="G408" s="487" t="s">
        <v>5201</v>
      </c>
      <c r="H408" s="486">
        <v>0.64</v>
      </c>
      <c r="I408" s="487" t="s">
        <v>5202</v>
      </c>
      <c r="J408" s="488">
        <f t="shared" si="21"/>
        <v>0</v>
      </c>
      <c r="K408" s="460" t="s">
        <v>5267</v>
      </c>
    </row>
    <row r="409" spans="1:12" s="465" customFormat="1" ht="15" customHeight="1" x14ac:dyDescent="0.2">
      <c r="A409" s="459"/>
      <c r="B409" s="453"/>
      <c r="C409" s="454"/>
      <c r="D409" s="489" t="s">
        <v>5204</v>
      </c>
      <c r="E409" s="500" t="s">
        <v>5205</v>
      </c>
      <c r="F409" s="504" t="b">
        <f>IF(総括表!$B$4=総括表!$Q$5,基礎データ貼付用シート!E963)</f>
        <v>0</v>
      </c>
      <c r="G409" s="487" t="s">
        <v>5201</v>
      </c>
      <c r="H409" s="491">
        <v>0.628</v>
      </c>
      <c r="I409" s="492" t="s">
        <v>5202</v>
      </c>
      <c r="J409" s="493">
        <f t="shared" si="21"/>
        <v>0</v>
      </c>
      <c r="K409" s="460" t="s">
        <v>5268</v>
      </c>
    </row>
    <row r="410" spans="1:12" s="465" customFormat="1" ht="15" customHeight="1" x14ac:dyDescent="0.2">
      <c r="A410" s="459"/>
      <c r="B410" s="451">
        <f>B408+1</f>
        <v>3</v>
      </c>
      <c r="C410" s="452" t="s">
        <v>5736</v>
      </c>
      <c r="D410" s="489" t="s">
        <v>5199</v>
      </c>
      <c r="E410" s="500" t="s">
        <v>5200</v>
      </c>
      <c r="F410" s="504">
        <f>IF(総括表!$B$4=総括表!$Q$4,基礎データ貼付用シート!E964)</f>
        <v>0</v>
      </c>
      <c r="G410" s="487" t="s">
        <v>5201</v>
      </c>
      <c r="H410" s="486">
        <v>0.67100000000000004</v>
      </c>
      <c r="I410" s="487" t="s">
        <v>5202</v>
      </c>
      <c r="J410" s="488">
        <f t="shared" si="21"/>
        <v>0</v>
      </c>
      <c r="K410" s="460" t="s">
        <v>5269</v>
      </c>
    </row>
    <row r="411" spans="1:12" s="465" customFormat="1" ht="15" customHeight="1" x14ac:dyDescent="0.2">
      <c r="A411" s="459"/>
      <c r="B411" s="453"/>
      <c r="C411" s="454"/>
      <c r="D411" s="489" t="s">
        <v>5204</v>
      </c>
      <c r="E411" s="500" t="s">
        <v>5205</v>
      </c>
      <c r="F411" s="504" t="b">
        <f>IF(総括表!$B$4=総括表!$Q$5,基礎データ貼付用シート!E964)</f>
        <v>0</v>
      </c>
      <c r="G411" s="487" t="s">
        <v>5201</v>
      </c>
      <c r="H411" s="491">
        <v>0.66400000000000003</v>
      </c>
      <c r="I411" s="492" t="s">
        <v>5202</v>
      </c>
      <c r="J411" s="493">
        <f t="shared" si="21"/>
        <v>0</v>
      </c>
      <c r="K411" s="460" t="s">
        <v>5270</v>
      </c>
      <c r="L411" s="463"/>
    </row>
    <row r="412" spans="1:12" ht="15" customHeight="1" x14ac:dyDescent="0.2">
      <c r="A412" s="459"/>
      <c r="B412" s="451">
        <f>B410+1</f>
        <v>4</v>
      </c>
      <c r="C412" s="452" t="s">
        <v>5737</v>
      </c>
      <c r="D412" s="489" t="s">
        <v>5199</v>
      </c>
      <c r="E412" s="500" t="s">
        <v>5200</v>
      </c>
      <c r="F412" s="504">
        <f>IF(総括表!$B$4=総括表!$Q$4,基礎データ貼付用シート!E965)</f>
        <v>0</v>
      </c>
      <c r="G412" s="487" t="s">
        <v>5201</v>
      </c>
      <c r="H412" s="486">
        <v>0.7</v>
      </c>
      <c r="I412" s="487" t="s">
        <v>5202</v>
      </c>
      <c r="J412" s="488">
        <f t="shared" si="21"/>
        <v>0</v>
      </c>
      <c r="K412" s="460" t="s">
        <v>5271</v>
      </c>
    </row>
    <row r="413" spans="1:12" ht="15" customHeight="1" x14ac:dyDescent="0.2">
      <c r="A413" s="459"/>
      <c r="B413" s="453"/>
      <c r="C413" s="454"/>
      <c r="D413" s="489" t="s">
        <v>5204</v>
      </c>
      <c r="E413" s="500" t="s">
        <v>5205</v>
      </c>
      <c r="F413" s="504" t="b">
        <f>IF(総括表!$B$4=総括表!$Q$5,基礎データ貼付用シート!E965)</f>
        <v>0</v>
      </c>
      <c r="G413" s="487" t="s">
        <v>5201</v>
      </c>
      <c r="H413" s="491">
        <v>0.7</v>
      </c>
      <c r="I413" s="492" t="s">
        <v>5202</v>
      </c>
      <c r="J413" s="493">
        <f t="shared" si="21"/>
        <v>0</v>
      </c>
      <c r="K413" s="460" t="s">
        <v>5272</v>
      </c>
    </row>
    <row r="414" spans="1:12" ht="15" customHeight="1" x14ac:dyDescent="0.2">
      <c r="A414" s="459"/>
      <c r="B414" s="451">
        <f>B412+1</f>
        <v>5</v>
      </c>
      <c r="C414" s="452" t="s">
        <v>5738</v>
      </c>
      <c r="D414" s="489" t="s">
        <v>5199</v>
      </c>
      <c r="E414" s="500" t="s">
        <v>5200</v>
      </c>
      <c r="F414" s="504">
        <f>IF(総括表!$B$4=総括表!$Q$4,基礎データ貼付用シート!E966)</f>
        <v>0</v>
      </c>
      <c r="G414" s="487" t="s">
        <v>5201</v>
      </c>
      <c r="H414" s="486">
        <v>0.7</v>
      </c>
      <c r="I414" s="487" t="s">
        <v>5202</v>
      </c>
      <c r="J414" s="488">
        <f t="shared" si="21"/>
        <v>0</v>
      </c>
      <c r="K414" s="460" t="s">
        <v>5273</v>
      </c>
    </row>
    <row r="415" spans="1:12" ht="15" customHeight="1" x14ac:dyDescent="0.2">
      <c r="A415" s="459"/>
      <c r="B415" s="453"/>
      <c r="C415" s="454"/>
      <c r="D415" s="489" t="s">
        <v>5204</v>
      </c>
      <c r="E415" s="500" t="s">
        <v>5205</v>
      </c>
      <c r="F415" s="504" t="b">
        <f>IF(総括表!$B$4=総括表!$Q$5,基礎データ貼付用シート!E966)</f>
        <v>0</v>
      </c>
      <c r="G415" s="487" t="s">
        <v>5201</v>
      </c>
      <c r="H415" s="491">
        <v>0.7</v>
      </c>
      <c r="I415" s="492" t="s">
        <v>5202</v>
      </c>
      <c r="J415" s="493">
        <f t="shared" si="21"/>
        <v>0</v>
      </c>
      <c r="K415" s="460" t="s">
        <v>5330</v>
      </c>
    </row>
    <row r="416" spans="1:12" ht="15" customHeight="1" x14ac:dyDescent="0.2">
      <c r="A416" s="459"/>
      <c r="B416" s="451">
        <v>6</v>
      </c>
      <c r="C416" s="452" t="s">
        <v>5739</v>
      </c>
      <c r="D416" s="489" t="s">
        <v>5199</v>
      </c>
      <c r="E416" s="500" t="s">
        <v>5200</v>
      </c>
      <c r="F416" s="504">
        <f>IF(総括表!$B$4=総括表!$Q$4,基礎データ貼付用シート!E967)</f>
        <v>0</v>
      </c>
      <c r="G416" s="487" t="s">
        <v>5201</v>
      </c>
      <c r="H416" s="456">
        <v>0.7</v>
      </c>
      <c r="I416" s="487" t="s">
        <v>5202</v>
      </c>
      <c r="J416" s="488">
        <f t="shared" ref="J416:J417" si="22">ROUND(F416*H416,0)</f>
        <v>0</v>
      </c>
      <c r="K416" s="460" t="s">
        <v>5331</v>
      </c>
    </row>
    <row r="417" spans="1:12" ht="15" customHeight="1" x14ac:dyDescent="0.2">
      <c r="A417" s="459"/>
      <c r="B417" s="453"/>
      <c r="C417" s="454"/>
      <c r="D417" s="489" t="s">
        <v>5204</v>
      </c>
      <c r="E417" s="500" t="s">
        <v>5205</v>
      </c>
      <c r="F417" s="504" t="b">
        <f>IF(総括表!$B$4=総括表!$Q$5,基礎データ貼付用シート!E967)</f>
        <v>0</v>
      </c>
      <c r="G417" s="487" t="s">
        <v>5201</v>
      </c>
      <c r="H417" s="456">
        <v>0.7</v>
      </c>
      <c r="I417" s="492" t="s">
        <v>5202</v>
      </c>
      <c r="J417" s="493">
        <f t="shared" si="22"/>
        <v>0</v>
      </c>
      <c r="K417" s="460" t="s">
        <v>5332</v>
      </c>
    </row>
    <row r="418" spans="1:12" ht="15" customHeight="1" x14ac:dyDescent="0.2">
      <c r="A418" s="459"/>
      <c r="B418" s="451">
        <v>7</v>
      </c>
      <c r="C418" s="452" t="s">
        <v>7099</v>
      </c>
      <c r="D418" s="489" t="s">
        <v>5199</v>
      </c>
      <c r="E418" s="500" t="s">
        <v>5200</v>
      </c>
      <c r="F418" s="504">
        <f>IF(総括表!$B$4=総括表!$Q$4,基礎データ貼付用シート!E968)</f>
        <v>0</v>
      </c>
      <c r="G418" s="487" t="s">
        <v>5201</v>
      </c>
      <c r="H418" s="456">
        <v>0.7</v>
      </c>
      <c r="I418" s="487" t="s">
        <v>5202</v>
      </c>
      <c r="J418" s="488">
        <f t="shared" si="21"/>
        <v>0</v>
      </c>
      <c r="K418" s="460" t="s">
        <v>5333</v>
      </c>
    </row>
    <row r="419" spans="1:12" ht="15" customHeight="1" thickBot="1" x14ac:dyDescent="0.25">
      <c r="A419" s="459"/>
      <c r="B419" s="453"/>
      <c r="C419" s="454"/>
      <c r="D419" s="489" t="s">
        <v>5204</v>
      </c>
      <c r="E419" s="500" t="s">
        <v>5205</v>
      </c>
      <c r="F419" s="504" t="b">
        <f>IF(総括表!$B$4=総括表!$Q$5,基礎データ貼付用シート!E968)</f>
        <v>0</v>
      </c>
      <c r="G419" s="487" t="s">
        <v>5201</v>
      </c>
      <c r="H419" s="456">
        <v>0.7</v>
      </c>
      <c r="I419" s="492" t="s">
        <v>5202</v>
      </c>
      <c r="J419" s="493">
        <f t="shared" si="21"/>
        <v>0</v>
      </c>
      <c r="K419" s="460" t="s">
        <v>5334</v>
      </c>
    </row>
    <row r="420" spans="1:12" s="465" customFormat="1" ht="15" customHeight="1" x14ac:dyDescent="0.2">
      <c r="A420" s="459"/>
      <c r="B420" s="460"/>
      <c r="C420" s="460"/>
      <c r="D420" s="460"/>
      <c r="E420" s="460"/>
      <c r="F420" s="461"/>
      <c r="G420" s="460"/>
      <c r="H420" s="1064" t="s">
        <v>7109</v>
      </c>
      <c r="I420" s="1065"/>
      <c r="J420" s="671"/>
      <c r="K420" s="460"/>
    </row>
    <row r="421" spans="1:12" s="465" customFormat="1" ht="15" customHeight="1" thickBot="1" x14ac:dyDescent="0.25">
      <c r="A421" s="459"/>
      <c r="B421" s="460"/>
      <c r="C421" s="460"/>
      <c r="D421" s="460"/>
      <c r="E421" s="460"/>
      <c r="F421" s="461"/>
      <c r="G421" s="460"/>
      <c r="H421" s="1060" t="s">
        <v>5259</v>
      </c>
      <c r="I421" s="1061"/>
      <c r="J421" s="498">
        <f>SUM(J406:J419)</f>
        <v>0</v>
      </c>
      <c r="K421" s="460" t="s">
        <v>5772</v>
      </c>
      <c r="L421" s="465" t="s">
        <v>5573</v>
      </c>
    </row>
    <row r="422" spans="1:12" s="465" customFormat="1" ht="18.75" customHeight="1" x14ac:dyDescent="0.2">
      <c r="A422" s="459"/>
      <c r="B422" s="460"/>
      <c r="C422" s="460"/>
      <c r="D422" s="460"/>
      <c r="E422" s="460"/>
      <c r="F422" s="461"/>
      <c r="G422" s="460"/>
      <c r="H422" s="462"/>
      <c r="I422" s="462"/>
      <c r="J422" s="461"/>
      <c r="K422" s="460"/>
    </row>
    <row r="423" spans="1:12" s="465" customFormat="1" ht="11.65" customHeight="1" x14ac:dyDescent="0.2">
      <c r="A423" s="732" t="s">
        <v>81</v>
      </c>
      <c r="B423" s="459" t="s">
        <v>5773</v>
      </c>
      <c r="C423" s="467"/>
      <c r="D423" s="467"/>
      <c r="E423" s="467"/>
      <c r="F423" s="466"/>
      <c r="G423" s="467"/>
      <c r="H423" s="467"/>
      <c r="I423" s="467"/>
      <c r="J423" s="466"/>
      <c r="K423" s="467"/>
    </row>
    <row r="424" spans="1:12" s="465" customFormat="1" ht="18.75" customHeight="1" x14ac:dyDescent="0.2">
      <c r="A424" s="732"/>
      <c r="B424" s="459" t="s">
        <v>5774</v>
      </c>
      <c r="C424" s="467"/>
      <c r="D424" s="467"/>
      <c r="E424" s="467"/>
      <c r="F424" s="466"/>
      <c r="G424" s="467"/>
      <c r="H424" s="467"/>
      <c r="I424" s="467"/>
      <c r="J424" s="466"/>
      <c r="K424" s="467"/>
    </row>
    <row r="425" spans="1:12" s="465" customFormat="1" ht="11.65" customHeight="1" x14ac:dyDescent="0.2">
      <c r="A425" s="731"/>
      <c r="B425" s="467"/>
      <c r="C425" s="467"/>
      <c r="D425" s="467"/>
      <c r="E425" s="467"/>
      <c r="F425" s="466"/>
      <c r="G425" s="467"/>
      <c r="H425" s="467"/>
      <c r="I425" s="467"/>
      <c r="J425" s="466"/>
      <c r="K425" s="467"/>
    </row>
    <row r="426" spans="1:12" s="465" customFormat="1" ht="18.75" customHeight="1" x14ac:dyDescent="0.2">
      <c r="A426" s="731"/>
      <c r="B426" s="1062" t="s">
        <v>5401</v>
      </c>
      <c r="C426" s="1063"/>
      <c r="D426" s="1062" t="s">
        <v>5194</v>
      </c>
      <c r="E426" s="1063"/>
      <c r="F426" s="476" t="s">
        <v>5402</v>
      </c>
      <c r="G426" s="477"/>
      <c r="H426" s="477" t="s">
        <v>5196</v>
      </c>
      <c r="I426" s="477"/>
      <c r="J426" s="476" t="s">
        <v>17</v>
      </c>
      <c r="K426" s="460"/>
    </row>
    <row r="427" spans="1:12" s="465" customFormat="1" ht="18.75" customHeight="1" x14ac:dyDescent="0.2">
      <c r="A427" s="731"/>
      <c r="B427" s="478"/>
      <c r="C427" s="479"/>
      <c r="D427" s="480"/>
      <c r="E427" s="454"/>
      <c r="F427" s="503"/>
      <c r="G427" s="482"/>
      <c r="H427" s="482"/>
      <c r="I427" s="482"/>
      <c r="J427" s="672" t="s">
        <v>5197</v>
      </c>
      <c r="K427" s="460"/>
    </row>
    <row r="428" spans="1:12" s="465" customFormat="1" ht="15" customHeight="1" x14ac:dyDescent="0.2">
      <c r="A428" s="459"/>
      <c r="B428" s="451">
        <v>1</v>
      </c>
      <c r="C428" s="452" t="s">
        <v>5240</v>
      </c>
      <c r="D428" s="489" t="s">
        <v>5199</v>
      </c>
      <c r="E428" s="500" t="s">
        <v>5200</v>
      </c>
      <c r="F428" s="504">
        <f>IF(総括表!$B$4=総括表!$Q$4,基礎データ貼付用シート!E969)</f>
        <v>0</v>
      </c>
      <c r="G428" s="487" t="s">
        <v>5201</v>
      </c>
      <c r="H428" s="486">
        <v>0.61</v>
      </c>
      <c r="I428" s="487" t="s">
        <v>5202</v>
      </c>
      <c r="J428" s="488">
        <f t="shared" ref="J428:J441" si="23">ROUND(F428*H428,0)</f>
        <v>0</v>
      </c>
      <c r="K428" s="460" t="s">
        <v>5264</v>
      </c>
    </row>
    <row r="429" spans="1:12" s="465" customFormat="1" ht="15" customHeight="1" x14ac:dyDescent="0.2">
      <c r="A429" s="459"/>
      <c r="B429" s="453"/>
      <c r="C429" s="454"/>
      <c r="D429" s="489" t="s">
        <v>5204</v>
      </c>
      <c r="E429" s="500" t="s">
        <v>5205</v>
      </c>
      <c r="F429" s="504" t="b">
        <f>IF(総括表!$B$4=総括表!$Q$5,基礎データ貼付用シート!E969)</f>
        <v>0</v>
      </c>
      <c r="G429" s="487" t="s">
        <v>5201</v>
      </c>
      <c r="H429" s="491">
        <v>0.59199999999999997</v>
      </c>
      <c r="I429" s="492" t="s">
        <v>5202</v>
      </c>
      <c r="J429" s="493">
        <f t="shared" si="23"/>
        <v>0</v>
      </c>
      <c r="K429" s="460" t="s">
        <v>5266</v>
      </c>
    </row>
    <row r="430" spans="1:12" s="465" customFormat="1" ht="15" customHeight="1" x14ac:dyDescent="0.2">
      <c r="A430" s="459"/>
      <c r="B430" s="451">
        <f>B428+1</f>
        <v>2</v>
      </c>
      <c r="C430" s="452" t="s">
        <v>5735</v>
      </c>
      <c r="D430" s="489" t="s">
        <v>5199</v>
      </c>
      <c r="E430" s="500" t="s">
        <v>5200</v>
      </c>
      <c r="F430" s="504">
        <f>IF(総括表!$B$4=総括表!$Q$4,基礎データ貼付用シート!E970)</f>
        <v>0</v>
      </c>
      <c r="G430" s="487" t="s">
        <v>5201</v>
      </c>
      <c r="H430" s="486">
        <v>0.64</v>
      </c>
      <c r="I430" s="487" t="s">
        <v>5202</v>
      </c>
      <c r="J430" s="488">
        <f t="shared" si="23"/>
        <v>0</v>
      </c>
      <c r="K430" s="460" t="s">
        <v>5267</v>
      </c>
    </row>
    <row r="431" spans="1:12" s="465" customFormat="1" ht="15" customHeight="1" x14ac:dyDescent="0.2">
      <c r="A431" s="459"/>
      <c r="B431" s="453"/>
      <c r="C431" s="454"/>
      <c r="D431" s="489" t="s">
        <v>5204</v>
      </c>
      <c r="E431" s="500" t="s">
        <v>5205</v>
      </c>
      <c r="F431" s="504" t="b">
        <f>IF(総括表!$B$4=総括表!$Q$5,基礎データ貼付用シート!E970)</f>
        <v>0</v>
      </c>
      <c r="G431" s="487" t="s">
        <v>5201</v>
      </c>
      <c r="H431" s="491">
        <v>0.628</v>
      </c>
      <c r="I431" s="492" t="s">
        <v>5202</v>
      </c>
      <c r="J431" s="493">
        <f t="shared" si="23"/>
        <v>0</v>
      </c>
      <c r="K431" s="460" t="s">
        <v>5268</v>
      </c>
    </row>
    <row r="432" spans="1:12" s="465" customFormat="1" ht="15" customHeight="1" x14ac:dyDescent="0.2">
      <c r="A432" s="459"/>
      <c r="B432" s="451">
        <f>B430+1</f>
        <v>3</v>
      </c>
      <c r="C432" s="452" t="s">
        <v>5736</v>
      </c>
      <c r="D432" s="489" t="s">
        <v>5199</v>
      </c>
      <c r="E432" s="500" t="s">
        <v>5200</v>
      </c>
      <c r="F432" s="504">
        <f>IF(総括表!$B$4=総括表!$Q$4,基礎データ貼付用シート!E971)</f>
        <v>0</v>
      </c>
      <c r="G432" s="487" t="s">
        <v>5201</v>
      </c>
      <c r="H432" s="486">
        <v>0.67100000000000004</v>
      </c>
      <c r="I432" s="487" t="s">
        <v>5202</v>
      </c>
      <c r="J432" s="488">
        <f t="shared" si="23"/>
        <v>0</v>
      </c>
      <c r="K432" s="460" t="s">
        <v>5269</v>
      </c>
    </row>
    <row r="433" spans="1:13" s="465" customFormat="1" ht="15" customHeight="1" x14ac:dyDescent="0.2">
      <c r="A433" s="459"/>
      <c r="B433" s="453"/>
      <c r="C433" s="454"/>
      <c r="D433" s="489" t="s">
        <v>5204</v>
      </c>
      <c r="E433" s="500" t="s">
        <v>5205</v>
      </c>
      <c r="F433" s="504" t="b">
        <f>IF(総括表!$B$4=総括表!$Q$5,基礎データ貼付用シート!E971)</f>
        <v>0</v>
      </c>
      <c r="G433" s="487" t="s">
        <v>5201</v>
      </c>
      <c r="H433" s="491">
        <v>0.66400000000000003</v>
      </c>
      <c r="I433" s="492" t="s">
        <v>5202</v>
      </c>
      <c r="J433" s="493">
        <f t="shared" si="23"/>
        <v>0</v>
      </c>
      <c r="K433" s="460" t="s">
        <v>5270</v>
      </c>
    </row>
    <row r="434" spans="1:13" s="465" customFormat="1" ht="15" customHeight="1" x14ac:dyDescent="0.2">
      <c r="A434" s="459"/>
      <c r="B434" s="451">
        <f>B432+1</f>
        <v>4</v>
      </c>
      <c r="C434" s="452" t="s">
        <v>5737</v>
      </c>
      <c r="D434" s="489" t="s">
        <v>5199</v>
      </c>
      <c r="E434" s="500" t="s">
        <v>5200</v>
      </c>
      <c r="F434" s="504">
        <f>IF(総括表!$B$4=総括表!$Q$4,基礎データ貼付用シート!E972)</f>
        <v>0</v>
      </c>
      <c r="G434" s="487" t="s">
        <v>5201</v>
      </c>
      <c r="H434" s="486">
        <v>0.7</v>
      </c>
      <c r="I434" s="487" t="s">
        <v>5202</v>
      </c>
      <c r="J434" s="488">
        <f t="shared" si="23"/>
        <v>0</v>
      </c>
      <c r="K434" s="460" t="s">
        <v>5271</v>
      </c>
    </row>
    <row r="435" spans="1:13" s="465" customFormat="1" ht="15" customHeight="1" x14ac:dyDescent="0.2">
      <c r="A435" s="459"/>
      <c r="B435" s="453"/>
      <c r="C435" s="454"/>
      <c r="D435" s="489" t="s">
        <v>5204</v>
      </c>
      <c r="E435" s="500" t="s">
        <v>5205</v>
      </c>
      <c r="F435" s="504" t="b">
        <f>IF(総括表!$B$4=総括表!$Q$5,基礎データ貼付用シート!E972)</f>
        <v>0</v>
      </c>
      <c r="G435" s="487" t="s">
        <v>5201</v>
      </c>
      <c r="H435" s="491">
        <v>0.7</v>
      </c>
      <c r="I435" s="492" t="s">
        <v>5202</v>
      </c>
      <c r="J435" s="493">
        <f t="shared" si="23"/>
        <v>0</v>
      </c>
      <c r="K435" s="460" t="s">
        <v>5272</v>
      </c>
    </row>
    <row r="436" spans="1:13" s="465" customFormat="1" ht="15" customHeight="1" x14ac:dyDescent="0.2">
      <c r="A436" s="459"/>
      <c r="B436" s="451">
        <f>B434+1</f>
        <v>5</v>
      </c>
      <c r="C436" s="452" t="s">
        <v>5738</v>
      </c>
      <c r="D436" s="489" t="s">
        <v>5199</v>
      </c>
      <c r="E436" s="500" t="s">
        <v>5200</v>
      </c>
      <c r="F436" s="504">
        <f>IF(総括表!$B$4=総括表!$Q$4,基礎データ貼付用シート!E973)</f>
        <v>0</v>
      </c>
      <c r="G436" s="487" t="s">
        <v>5201</v>
      </c>
      <c r="H436" s="486">
        <v>0.7</v>
      </c>
      <c r="I436" s="487" t="s">
        <v>5202</v>
      </c>
      <c r="J436" s="488">
        <f t="shared" si="23"/>
        <v>0</v>
      </c>
      <c r="K436" s="460" t="s">
        <v>5273</v>
      </c>
    </row>
    <row r="437" spans="1:13" s="465" customFormat="1" ht="15" customHeight="1" x14ac:dyDescent="0.2">
      <c r="A437" s="459"/>
      <c r="B437" s="453"/>
      <c r="C437" s="454"/>
      <c r="D437" s="489" t="s">
        <v>5204</v>
      </c>
      <c r="E437" s="500" t="s">
        <v>5205</v>
      </c>
      <c r="F437" s="504" t="b">
        <f>IF(総括表!$B$4=総括表!$Q$5,基礎データ貼付用シート!E973)</f>
        <v>0</v>
      </c>
      <c r="G437" s="487" t="s">
        <v>5201</v>
      </c>
      <c r="H437" s="491">
        <v>0.7</v>
      </c>
      <c r="I437" s="492" t="s">
        <v>5202</v>
      </c>
      <c r="J437" s="493">
        <f t="shared" si="23"/>
        <v>0</v>
      </c>
      <c r="K437" s="460" t="s">
        <v>5330</v>
      </c>
    </row>
    <row r="438" spans="1:13" s="465" customFormat="1" ht="15" customHeight="1" x14ac:dyDescent="0.2">
      <c r="A438" s="459"/>
      <c r="B438" s="451">
        <v>6</v>
      </c>
      <c r="C438" s="452" t="s">
        <v>5739</v>
      </c>
      <c r="D438" s="489" t="s">
        <v>5199</v>
      </c>
      <c r="E438" s="500" t="s">
        <v>5200</v>
      </c>
      <c r="F438" s="504">
        <f>IF(総括表!$B$4=総括表!$Q$4,基礎データ貼付用シート!E974)</f>
        <v>0</v>
      </c>
      <c r="G438" s="487" t="s">
        <v>5201</v>
      </c>
      <c r="H438" s="456">
        <v>0.7</v>
      </c>
      <c r="I438" s="487" t="s">
        <v>5202</v>
      </c>
      <c r="J438" s="488">
        <f t="shared" ref="J438:J439" si="24">ROUND(F438*H438,0)</f>
        <v>0</v>
      </c>
      <c r="K438" s="460" t="s">
        <v>5331</v>
      </c>
    </row>
    <row r="439" spans="1:13" s="465" customFormat="1" ht="15" customHeight="1" x14ac:dyDescent="0.2">
      <c r="A439" s="459"/>
      <c r="B439" s="453"/>
      <c r="C439" s="454"/>
      <c r="D439" s="489" t="s">
        <v>5204</v>
      </c>
      <c r="E439" s="500" t="s">
        <v>5205</v>
      </c>
      <c r="F439" s="504" t="b">
        <f>IF(総括表!$B$4=総括表!$Q$5,基礎データ貼付用シート!E974)</f>
        <v>0</v>
      </c>
      <c r="G439" s="487" t="s">
        <v>5201</v>
      </c>
      <c r="H439" s="456">
        <v>0.7</v>
      </c>
      <c r="I439" s="492" t="s">
        <v>5202</v>
      </c>
      <c r="J439" s="493">
        <f t="shared" si="24"/>
        <v>0</v>
      </c>
      <c r="K439" s="460" t="s">
        <v>5332</v>
      </c>
    </row>
    <row r="440" spans="1:13" s="465" customFormat="1" ht="15" customHeight="1" x14ac:dyDescent="0.2">
      <c r="A440" s="459"/>
      <c r="B440" s="451">
        <v>7</v>
      </c>
      <c r="C440" s="452" t="s">
        <v>7099</v>
      </c>
      <c r="D440" s="489" t="s">
        <v>5199</v>
      </c>
      <c r="E440" s="500" t="s">
        <v>5200</v>
      </c>
      <c r="F440" s="504">
        <f>IF(総括表!$B$4=総括表!$Q$4,基礎データ貼付用シート!E975)</f>
        <v>0</v>
      </c>
      <c r="G440" s="487" t="s">
        <v>5201</v>
      </c>
      <c r="H440" s="456">
        <v>0.7</v>
      </c>
      <c r="I440" s="487" t="s">
        <v>5202</v>
      </c>
      <c r="J440" s="488">
        <f t="shared" si="23"/>
        <v>0</v>
      </c>
      <c r="K440" s="460" t="s">
        <v>5333</v>
      </c>
    </row>
    <row r="441" spans="1:13" s="465" customFormat="1" ht="15" customHeight="1" thickBot="1" x14ac:dyDescent="0.25">
      <c r="A441" s="459"/>
      <c r="B441" s="453"/>
      <c r="C441" s="454"/>
      <c r="D441" s="489" t="s">
        <v>5204</v>
      </c>
      <c r="E441" s="500" t="s">
        <v>5205</v>
      </c>
      <c r="F441" s="504" t="b">
        <f>IF(総括表!$B$4=総括表!$Q$5,基礎データ貼付用シート!E975)</f>
        <v>0</v>
      </c>
      <c r="G441" s="487" t="s">
        <v>5201</v>
      </c>
      <c r="H441" s="456">
        <v>0.7</v>
      </c>
      <c r="I441" s="492" t="s">
        <v>5202</v>
      </c>
      <c r="J441" s="493">
        <f t="shared" si="23"/>
        <v>0</v>
      </c>
      <c r="K441" s="460" t="s">
        <v>5334</v>
      </c>
    </row>
    <row r="442" spans="1:13" s="465" customFormat="1" ht="15" customHeight="1" x14ac:dyDescent="0.2">
      <c r="A442" s="459"/>
      <c r="B442" s="460"/>
      <c r="C442" s="460"/>
      <c r="D442" s="460"/>
      <c r="E442" s="460"/>
      <c r="F442" s="461"/>
      <c r="G442" s="460"/>
      <c r="H442" s="1064" t="s">
        <v>7109</v>
      </c>
      <c r="I442" s="1065"/>
      <c r="J442" s="671"/>
      <c r="K442" s="460"/>
      <c r="M442" s="464"/>
    </row>
    <row r="443" spans="1:13" s="465" customFormat="1" ht="15" customHeight="1" thickBot="1" x14ac:dyDescent="0.25">
      <c r="A443" s="459"/>
      <c r="B443" s="460"/>
      <c r="C443" s="460"/>
      <c r="D443" s="460"/>
      <c r="E443" s="460"/>
      <c r="F443" s="461"/>
      <c r="G443" s="460"/>
      <c r="H443" s="1060" t="s">
        <v>5259</v>
      </c>
      <c r="I443" s="1061"/>
      <c r="J443" s="498">
        <f>SUM(J428:J441)</f>
        <v>0</v>
      </c>
      <c r="K443" s="460" t="s">
        <v>5775</v>
      </c>
      <c r="L443" s="465" t="s">
        <v>5201</v>
      </c>
      <c r="M443" s="464"/>
    </row>
    <row r="444" spans="1:13" s="465" customFormat="1" ht="15" customHeight="1" x14ac:dyDescent="0.2">
      <c r="A444" s="459"/>
      <c r="B444" s="460"/>
      <c r="C444" s="460"/>
      <c r="D444" s="460"/>
      <c r="E444" s="460"/>
      <c r="F444" s="461"/>
      <c r="G444" s="460"/>
      <c r="H444" s="462"/>
      <c r="I444" s="462"/>
      <c r="J444" s="461"/>
      <c r="K444" s="460"/>
      <c r="M444" s="464"/>
    </row>
    <row r="445" spans="1:13" s="465" customFormat="1" ht="11.25" customHeight="1" x14ac:dyDescent="0.2">
      <c r="A445" s="458">
        <v>19</v>
      </c>
      <c r="B445" s="459" t="s">
        <v>5776</v>
      </c>
      <c r="C445" s="460"/>
      <c r="D445" s="460"/>
      <c r="E445" s="460"/>
      <c r="F445" s="461"/>
      <c r="G445" s="460"/>
      <c r="H445" s="462"/>
      <c r="I445" s="462"/>
      <c r="J445" s="461"/>
      <c r="K445" s="460"/>
      <c r="L445" s="463"/>
      <c r="M445" s="464"/>
    </row>
    <row r="446" spans="1:13" s="465" customFormat="1" ht="15" customHeight="1" x14ac:dyDescent="0.2">
      <c r="A446" s="459"/>
      <c r="B446" s="459" t="s">
        <v>5777</v>
      </c>
      <c r="C446" s="460"/>
      <c r="D446" s="460"/>
      <c r="E446" s="460"/>
      <c r="F446" s="461"/>
      <c r="G446" s="460"/>
      <c r="H446" s="462"/>
      <c r="I446" s="462"/>
      <c r="J446" s="461"/>
      <c r="K446" s="460"/>
      <c r="L446" s="463"/>
      <c r="M446" s="464"/>
    </row>
    <row r="447" spans="1:13" s="465" customFormat="1" ht="15" customHeight="1" x14ac:dyDescent="0.2">
      <c r="A447" s="459"/>
      <c r="B447" s="460"/>
      <c r="C447" s="460"/>
      <c r="D447" s="460"/>
      <c r="E447" s="460"/>
      <c r="F447" s="461"/>
      <c r="G447" s="460"/>
      <c r="H447" s="462"/>
      <c r="I447" s="462"/>
      <c r="J447" s="461"/>
      <c r="K447" s="460"/>
      <c r="L447" s="463"/>
      <c r="M447" s="464"/>
    </row>
    <row r="448" spans="1:13" s="465" customFormat="1" ht="15" customHeight="1" x14ac:dyDescent="0.2">
      <c r="A448" s="459"/>
      <c r="B448" s="1062" t="s">
        <v>5401</v>
      </c>
      <c r="C448" s="1063"/>
      <c r="D448" s="1062" t="s">
        <v>5194</v>
      </c>
      <c r="E448" s="1063"/>
      <c r="F448" s="476" t="s">
        <v>5402</v>
      </c>
      <c r="G448" s="477"/>
      <c r="H448" s="477" t="s">
        <v>5196</v>
      </c>
      <c r="I448" s="477"/>
      <c r="J448" s="476" t="s">
        <v>17</v>
      </c>
      <c r="K448" s="460"/>
      <c r="L448" s="463"/>
      <c r="M448" s="464"/>
    </row>
    <row r="449" spans="1:13" s="465" customFormat="1" ht="15" customHeight="1" x14ac:dyDescent="0.2">
      <c r="A449" s="459"/>
      <c r="B449" s="478"/>
      <c r="C449" s="479"/>
      <c r="D449" s="480"/>
      <c r="E449" s="454"/>
      <c r="F449" s="503"/>
      <c r="G449" s="482"/>
      <c r="H449" s="482"/>
      <c r="I449" s="482"/>
      <c r="J449" s="672" t="s">
        <v>5197</v>
      </c>
      <c r="K449" s="460"/>
      <c r="M449" s="464"/>
    </row>
    <row r="450" spans="1:13" s="465" customFormat="1" ht="15" customHeight="1" x14ac:dyDescent="0.2">
      <c r="A450" s="459"/>
      <c r="B450" s="451">
        <v>1</v>
      </c>
      <c r="C450" s="452" t="s">
        <v>5736</v>
      </c>
      <c r="D450" s="489" t="s">
        <v>5199</v>
      </c>
      <c r="E450" s="500" t="s">
        <v>5200</v>
      </c>
      <c r="F450" s="504">
        <f>IF(総括表!$B$4=総括表!$Q$4,基礎データ貼付用シート!E976)</f>
        <v>0</v>
      </c>
      <c r="G450" s="487" t="s">
        <v>5201</v>
      </c>
      <c r="H450" s="486">
        <v>0.67100000000000004</v>
      </c>
      <c r="I450" s="487" t="s">
        <v>5202</v>
      </c>
      <c r="J450" s="488">
        <f>ROUND(F450*H450,0)</f>
        <v>0</v>
      </c>
      <c r="K450" s="460" t="s">
        <v>5264</v>
      </c>
      <c r="M450" s="464"/>
    </row>
    <row r="451" spans="1:13" s="465" customFormat="1" ht="15" customHeight="1" thickBot="1" x14ac:dyDescent="0.25">
      <c r="A451" s="459"/>
      <c r="B451" s="453"/>
      <c r="C451" s="454"/>
      <c r="D451" s="489" t="s">
        <v>5204</v>
      </c>
      <c r="E451" s="500" t="s">
        <v>5205</v>
      </c>
      <c r="F451" s="504" t="b">
        <f>IF(総括表!$B$4=総括表!$Q$5,基礎データ貼付用シート!E976)</f>
        <v>0</v>
      </c>
      <c r="G451" s="487" t="s">
        <v>5201</v>
      </c>
      <c r="H451" s="491">
        <v>0.66400000000000003</v>
      </c>
      <c r="I451" s="492" t="s">
        <v>5202</v>
      </c>
      <c r="J451" s="493">
        <f>ROUND(F451*H451,0)</f>
        <v>0</v>
      </c>
      <c r="K451" s="460" t="s">
        <v>5266</v>
      </c>
      <c r="M451" s="464"/>
    </row>
    <row r="452" spans="1:13" s="465" customFormat="1" ht="15" customHeight="1" x14ac:dyDescent="0.2">
      <c r="A452" s="459"/>
      <c r="B452" s="460"/>
      <c r="C452" s="462"/>
      <c r="D452" s="460"/>
      <c r="E452" s="460"/>
      <c r="F452" s="461"/>
      <c r="G452" s="462"/>
      <c r="H452" s="1064" t="s">
        <v>5284</v>
      </c>
      <c r="I452" s="1065"/>
      <c r="J452" s="671"/>
      <c r="K452" s="460"/>
      <c r="M452" s="464"/>
    </row>
    <row r="453" spans="1:13" s="465" customFormat="1" ht="15" customHeight="1" thickBot="1" x14ac:dyDescent="0.25">
      <c r="A453" s="459"/>
      <c r="B453" s="460"/>
      <c r="C453" s="462"/>
      <c r="D453" s="460"/>
      <c r="E453" s="460"/>
      <c r="F453" s="461"/>
      <c r="G453" s="462"/>
      <c r="H453" s="1060" t="s">
        <v>5259</v>
      </c>
      <c r="I453" s="1061"/>
      <c r="J453" s="498">
        <f>SUM(J450:J451)</f>
        <v>0</v>
      </c>
      <c r="K453" s="460" t="s">
        <v>5411</v>
      </c>
      <c r="L453" s="465" t="s">
        <v>5573</v>
      </c>
      <c r="M453" s="464"/>
    </row>
    <row r="454" spans="1:13" s="465" customFormat="1" ht="15" customHeight="1" x14ac:dyDescent="0.2">
      <c r="A454" s="459"/>
      <c r="B454" s="460"/>
      <c r="C454" s="462"/>
      <c r="D454" s="460"/>
      <c r="E454" s="460"/>
      <c r="F454" s="461"/>
      <c r="G454" s="462"/>
      <c r="H454" s="512"/>
      <c r="I454" s="462"/>
      <c r="J454" s="461"/>
      <c r="K454" s="460"/>
      <c r="M454" s="464"/>
    </row>
    <row r="455" spans="1:13" s="465" customFormat="1" ht="15" customHeight="1" x14ac:dyDescent="0.2">
      <c r="A455" s="730">
        <v>20</v>
      </c>
      <c r="B455" s="459" t="s">
        <v>5778</v>
      </c>
      <c r="C455" s="467"/>
      <c r="D455" s="467"/>
      <c r="E455" s="467"/>
      <c r="F455" s="466"/>
      <c r="G455" s="467"/>
      <c r="H455" s="467"/>
      <c r="I455" s="467"/>
      <c r="J455" s="466"/>
      <c r="K455" s="467"/>
      <c r="M455" s="464"/>
    </row>
    <row r="456" spans="1:13" s="465" customFormat="1" ht="15" customHeight="1" x14ac:dyDescent="0.2">
      <c r="A456" s="731"/>
      <c r="B456" s="467"/>
      <c r="C456" s="467"/>
      <c r="D456" s="467"/>
      <c r="E456" s="467"/>
      <c r="F456" s="466"/>
      <c r="G456" s="467"/>
      <c r="H456" s="467"/>
      <c r="I456" s="467"/>
      <c r="J456" s="466"/>
      <c r="K456" s="467"/>
      <c r="M456" s="464"/>
    </row>
    <row r="457" spans="1:13" s="465" customFormat="1" ht="15" customHeight="1" x14ac:dyDescent="0.2">
      <c r="A457" s="731"/>
      <c r="B457" s="1062" t="s">
        <v>5193</v>
      </c>
      <c r="C457" s="1063"/>
      <c r="D457" s="1062" t="s">
        <v>5194</v>
      </c>
      <c r="E457" s="1063"/>
      <c r="F457" s="476" t="s">
        <v>5195</v>
      </c>
      <c r="G457" s="477"/>
      <c r="H457" s="477" t="s">
        <v>5196</v>
      </c>
      <c r="I457" s="477"/>
      <c r="J457" s="476" t="s">
        <v>17</v>
      </c>
      <c r="K457" s="460"/>
      <c r="M457" s="464"/>
    </row>
    <row r="458" spans="1:13" s="465" customFormat="1" ht="15" customHeight="1" x14ac:dyDescent="0.2">
      <c r="A458" s="731"/>
      <c r="B458" s="478"/>
      <c r="C458" s="479"/>
      <c r="D458" s="480"/>
      <c r="E458" s="454"/>
      <c r="F458" s="503"/>
      <c r="G458" s="482"/>
      <c r="H458" s="482"/>
      <c r="I458" s="482"/>
      <c r="J458" s="483" t="s">
        <v>5197</v>
      </c>
      <c r="K458" s="460"/>
      <c r="M458" s="464"/>
    </row>
    <row r="459" spans="1:13" ht="18" customHeight="1" x14ac:dyDescent="0.2">
      <c r="A459" s="459"/>
      <c r="B459" s="451">
        <v>1</v>
      </c>
      <c r="C459" s="452" t="s">
        <v>5265</v>
      </c>
      <c r="D459" s="489" t="s">
        <v>5199</v>
      </c>
      <c r="E459" s="500" t="s">
        <v>5200</v>
      </c>
      <c r="F459" s="504">
        <f>IF(総括表!$B$4=総括表!$Q$4,基礎データ貼付用シート!E1021)</f>
        <v>0</v>
      </c>
      <c r="G459" s="487" t="s">
        <v>5201</v>
      </c>
      <c r="H459" s="486">
        <v>0.184</v>
      </c>
      <c r="I459" s="487" t="s">
        <v>5202</v>
      </c>
      <c r="J459" s="488">
        <f t="shared" ref="J459:J479" si="25">ROUND(F459*H459,0)</f>
        <v>0</v>
      </c>
      <c r="K459" s="460" t="s">
        <v>5264</v>
      </c>
      <c r="L459" s="465"/>
    </row>
    <row r="460" spans="1:13" ht="18" customHeight="1" x14ac:dyDescent="0.2">
      <c r="A460" s="459"/>
      <c r="B460" s="451">
        <v>2</v>
      </c>
      <c r="C460" s="452" t="s">
        <v>5198</v>
      </c>
      <c r="D460" s="489" t="s">
        <v>5199</v>
      </c>
      <c r="E460" s="500" t="s">
        <v>5200</v>
      </c>
      <c r="F460" s="504">
        <f>IF(総括表!$B$4=総括表!$Q$4,基礎データ貼付用シート!E1022)</f>
        <v>0</v>
      </c>
      <c r="G460" s="487" t="s">
        <v>5201</v>
      </c>
      <c r="H460" s="486">
        <v>0.2</v>
      </c>
      <c r="I460" s="487" t="s">
        <v>5202</v>
      </c>
      <c r="J460" s="488">
        <f t="shared" si="25"/>
        <v>0</v>
      </c>
      <c r="K460" s="460" t="s">
        <v>5266</v>
      </c>
      <c r="L460" s="465"/>
    </row>
    <row r="461" spans="1:13" ht="11.65" customHeight="1" x14ac:dyDescent="0.2">
      <c r="A461" s="459"/>
      <c r="B461" s="451">
        <v>3</v>
      </c>
      <c r="C461" s="452" t="s">
        <v>5207</v>
      </c>
      <c r="D461" s="489" t="s">
        <v>5199</v>
      </c>
      <c r="E461" s="500" t="s">
        <v>5200</v>
      </c>
      <c r="F461" s="504">
        <f>IF(総括表!$B$4=総括表!$Q$4,基礎データ貼付用シート!E1023)</f>
        <v>0</v>
      </c>
      <c r="G461" s="487" t="s">
        <v>5201</v>
      </c>
      <c r="H461" s="486">
        <v>0.23400000000000001</v>
      </c>
      <c r="I461" s="487" t="s">
        <v>5202</v>
      </c>
      <c r="J461" s="488">
        <f t="shared" si="25"/>
        <v>0</v>
      </c>
      <c r="K461" s="460" t="s">
        <v>5267</v>
      </c>
      <c r="L461" s="465"/>
    </row>
    <row r="462" spans="1:13" ht="15" customHeight="1" x14ac:dyDescent="0.2">
      <c r="A462" s="459"/>
      <c r="B462" s="451">
        <v>4</v>
      </c>
      <c r="C462" s="452" t="s">
        <v>5210</v>
      </c>
      <c r="D462" s="489" t="s">
        <v>5199</v>
      </c>
      <c r="E462" s="500" t="s">
        <v>5200</v>
      </c>
      <c r="F462" s="504">
        <f>IF(総括表!$B$4=総括表!$Q$4,基礎データ貼付用シート!E1024)</f>
        <v>0</v>
      </c>
      <c r="G462" s="487" t="s">
        <v>5201</v>
      </c>
      <c r="H462" s="486">
        <v>0.20799999999999999</v>
      </c>
      <c r="I462" s="487" t="s">
        <v>5202</v>
      </c>
      <c r="J462" s="488">
        <f t="shared" si="25"/>
        <v>0</v>
      </c>
      <c r="K462" s="460" t="s">
        <v>5268</v>
      </c>
      <c r="L462" s="465"/>
    </row>
    <row r="463" spans="1:13" s="465" customFormat="1" ht="15" customHeight="1" x14ac:dyDescent="0.2">
      <c r="A463" s="459"/>
      <c r="B463" s="453"/>
      <c r="C463" s="454"/>
      <c r="D463" s="489" t="s">
        <v>5204</v>
      </c>
      <c r="E463" s="500" t="s">
        <v>5205</v>
      </c>
      <c r="F463" s="504" t="b">
        <f>IF(総括表!$B$4=総括表!$Q$5,基礎データ貼付用シート!E1024)</f>
        <v>0</v>
      </c>
      <c r="G463" s="487" t="s">
        <v>5201</v>
      </c>
      <c r="H463" s="491">
        <v>0.106</v>
      </c>
      <c r="I463" s="492" t="s">
        <v>5202</v>
      </c>
      <c r="J463" s="493">
        <f t="shared" si="25"/>
        <v>0</v>
      </c>
      <c r="K463" s="460" t="s">
        <v>5269</v>
      </c>
    </row>
    <row r="464" spans="1:13" s="465" customFormat="1" ht="15" customHeight="1" x14ac:dyDescent="0.2">
      <c r="A464" s="459"/>
      <c r="B464" s="451">
        <f>B462+1</f>
        <v>5</v>
      </c>
      <c r="C464" s="452" t="s">
        <v>5213</v>
      </c>
      <c r="D464" s="489" t="s">
        <v>5199</v>
      </c>
      <c r="E464" s="500" t="s">
        <v>5200</v>
      </c>
      <c r="F464" s="504">
        <f>IF(総括表!$B$4=総括表!$Q$4,基礎データ貼付用シート!E1025)</f>
        <v>0</v>
      </c>
      <c r="G464" s="487" t="s">
        <v>5201</v>
      </c>
      <c r="H464" s="486">
        <v>0.216</v>
      </c>
      <c r="I464" s="487" t="s">
        <v>5202</v>
      </c>
      <c r="J464" s="488">
        <f t="shared" si="25"/>
        <v>0</v>
      </c>
      <c r="K464" s="460" t="s">
        <v>5270</v>
      </c>
    </row>
    <row r="465" spans="1:13" s="465" customFormat="1" ht="15" customHeight="1" x14ac:dyDescent="0.2">
      <c r="A465" s="459"/>
      <c r="B465" s="453"/>
      <c r="C465" s="454"/>
      <c r="D465" s="489" t="s">
        <v>5204</v>
      </c>
      <c r="E465" s="500" t="s">
        <v>5205</v>
      </c>
      <c r="F465" s="504" t="b">
        <f>IF(総括表!$B$4=総括表!$Q$5,基礎データ貼付用シート!E1025)</f>
        <v>0</v>
      </c>
      <c r="G465" s="487" t="s">
        <v>5201</v>
      </c>
      <c r="H465" s="491">
        <v>0.13800000000000001</v>
      </c>
      <c r="I465" s="492" t="s">
        <v>5202</v>
      </c>
      <c r="J465" s="493">
        <f t="shared" si="25"/>
        <v>0</v>
      </c>
      <c r="K465" s="460" t="s">
        <v>5271</v>
      </c>
    </row>
    <row r="466" spans="1:13" s="465" customFormat="1" ht="15" customHeight="1" x14ac:dyDescent="0.2">
      <c r="A466" s="459"/>
      <c r="B466" s="451">
        <f>B464+1</f>
        <v>6</v>
      </c>
      <c r="C466" s="452" t="s">
        <v>5216</v>
      </c>
      <c r="D466" s="489" t="s">
        <v>5199</v>
      </c>
      <c r="E466" s="500" t="s">
        <v>5200</v>
      </c>
      <c r="F466" s="504">
        <f>IF(総括表!$B$4=総括表!$Q$4,基礎データ貼付用シート!E1026)</f>
        <v>0</v>
      </c>
      <c r="G466" s="487" t="s">
        <v>5201</v>
      </c>
      <c r="H466" s="486">
        <v>0.23499999999999999</v>
      </c>
      <c r="I466" s="487" t="s">
        <v>5202</v>
      </c>
      <c r="J466" s="488">
        <f t="shared" si="25"/>
        <v>0</v>
      </c>
      <c r="K466" s="460" t="s">
        <v>5272</v>
      </c>
    </row>
    <row r="467" spans="1:13" s="465" customFormat="1" ht="15" customHeight="1" x14ac:dyDescent="0.2">
      <c r="A467" s="459"/>
      <c r="B467" s="453"/>
      <c r="C467" s="454"/>
      <c r="D467" s="489" t="s">
        <v>5204</v>
      </c>
      <c r="E467" s="500" t="s">
        <v>5205</v>
      </c>
      <c r="F467" s="504" t="b">
        <f>IF(総括表!$B$4=総括表!$Q$5,基礎データ貼付用シート!E1026)</f>
        <v>0</v>
      </c>
      <c r="G467" s="487" t="s">
        <v>5201</v>
      </c>
      <c r="H467" s="491">
        <v>0.16500000000000001</v>
      </c>
      <c r="I467" s="492" t="s">
        <v>5202</v>
      </c>
      <c r="J467" s="493">
        <f t="shared" si="25"/>
        <v>0</v>
      </c>
      <c r="K467" s="460" t="s">
        <v>5273</v>
      </c>
    </row>
    <row r="468" spans="1:13" s="465" customFormat="1" ht="15" customHeight="1" x14ac:dyDescent="0.2">
      <c r="A468" s="459"/>
      <c r="B468" s="451">
        <f>B466+1</f>
        <v>7</v>
      </c>
      <c r="C468" s="452" t="s">
        <v>5219</v>
      </c>
      <c r="D468" s="489" t="s">
        <v>5199</v>
      </c>
      <c r="E468" s="500" t="s">
        <v>5200</v>
      </c>
      <c r="F468" s="504">
        <f>IF(総括表!$B$4=総括表!$Q$4,基礎データ貼付用シート!E1027)</f>
        <v>0</v>
      </c>
      <c r="G468" s="487" t="s">
        <v>5201</v>
      </c>
      <c r="H468" s="486">
        <v>0.253</v>
      </c>
      <c r="I468" s="487" t="s">
        <v>5202</v>
      </c>
      <c r="J468" s="488">
        <f t="shared" si="25"/>
        <v>0</v>
      </c>
      <c r="K468" s="460" t="s">
        <v>5330</v>
      </c>
    </row>
    <row r="469" spans="1:13" s="465" customFormat="1" ht="15" customHeight="1" x14ac:dyDescent="0.2">
      <c r="A469" s="459"/>
      <c r="B469" s="453"/>
      <c r="C469" s="454"/>
      <c r="D469" s="489" t="s">
        <v>5204</v>
      </c>
      <c r="E469" s="500" t="s">
        <v>5205</v>
      </c>
      <c r="F469" s="504" t="b">
        <f>IF(総括表!$B$4=総括表!$Q$5,基礎データ貼付用シート!E1027)</f>
        <v>0</v>
      </c>
      <c r="G469" s="487" t="s">
        <v>5201</v>
      </c>
      <c r="H469" s="491">
        <v>0.189</v>
      </c>
      <c r="I469" s="492" t="s">
        <v>5202</v>
      </c>
      <c r="J469" s="493">
        <f t="shared" si="25"/>
        <v>0</v>
      </c>
      <c r="K469" s="460" t="s">
        <v>5331</v>
      </c>
    </row>
    <row r="470" spans="1:13" s="465" customFormat="1" ht="15" customHeight="1" x14ac:dyDescent="0.2">
      <c r="A470" s="459"/>
      <c r="B470" s="451">
        <f>B468+1</f>
        <v>8</v>
      </c>
      <c r="C470" s="452" t="s">
        <v>5222</v>
      </c>
      <c r="D470" s="489" t="s">
        <v>5199</v>
      </c>
      <c r="E470" s="500" t="s">
        <v>5200</v>
      </c>
      <c r="F470" s="504">
        <f>IF(総括表!$B$4=総括表!$Q$4,基礎データ貼付用シート!E1028)</f>
        <v>0</v>
      </c>
      <c r="G470" s="487" t="s">
        <v>5201</v>
      </c>
      <c r="H470" s="486">
        <v>0.27700000000000002</v>
      </c>
      <c r="I470" s="487" t="s">
        <v>5202</v>
      </c>
      <c r="J470" s="488">
        <f t="shared" si="25"/>
        <v>0</v>
      </c>
      <c r="K470" s="460" t="s">
        <v>5332</v>
      </c>
    </row>
    <row r="471" spans="1:13" s="465" customFormat="1" ht="18" customHeight="1" x14ac:dyDescent="0.2">
      <c r="A471" s="459"/>
      <c r="B471" s="453"/>
      <c r="C471" s="454"/>
      <c r="D471" s="489" t="s">
        <v>5204</v>
      </c>
      <c r="E471" s="500" t="s">
        <v>5205</v>
      </c>
      <c r="F471" s="504" t="b">
        <f>IF(総括表!$B$4=総括表!$Q$5,基礎データ貼付用シート!E1028)</f>
        <v>0</v>
      </c>
      <c r="G471" s="487" t="s">
        <v>5201</v>
      </c>
      <c r="H471" s="491">
        <v>0.218</v>
      </c>
      <c r="I471" s="492" t="s">
        <v>5202</v>
      </c>
      <c r="J471" s="493">
        <f t="shared" si="25"/>
        <v>0</v>
      </c>
      <c r="K471" s="460" t="s">
        <v>5333</v>
      </c>
    </row>
    <row r="472" spans="1:13" s="465" customFormat="1" ht="11.65" customHeight="1" x14ac:dyDescent="0.2">
      <c r="A472" s="459"/>
      <c r="B472" s="451">
        <f>B470+1</f>
        <v>9</v>
      </c>
      <c r="C472" s="452" t="s">
        <v>5225</v>
      </c>
      <c r="D472" s="489" t="s">
        <v>5199</v>
      </c>
      <c r="E472" s="500" t="s">
        <v>5200</v>
      </c>
      <c r="F472" s="504">
        <f>IF(総括表!$B$4=総括表!$Q$4,基礎データ貼付用シート!E1029)</f>
        <v>0</v>
      </c>
      <c r="G472" s="487" t="s">
        <v>5201</v>
      </c>
      <c r="H472" s="486">
        <v>0.29699999999999999</v>
      </c>
      <c r="I472" s="487" t="s">
        <v>5202</v>
      </c>
      <c r="J472" s="488">
        <f t="shared" si="25"/>
        <v>0</v>
      </c>
      <c r="K472" s="460" t="s">
        <v>5334</v>
      </c>
    </row>
    <row r="473" spans="1:13" s="465" customFormat="1" ht="15" customHeight="1" x14ac:dyDescent="0.2">
      <c r="A473" s="459"/>
      <c r="B473" s="453"/>
      <c r="C473" s="454"/>
      <c r="D473" s="489" t="s">
        <v>5204</v>
      </c>
      <c r="E473" s="500" t="s">
        <v>5205</v>
      </c>
      <c r="F473" s="504" t="b">
        <f>IF(総括表!$B$4=総括表!$Q$5,基礎データ貼付用シート!E1029)</f>
        <v>0</v>
      </c>
      <c r="G473" s="487" t="s">
        <v>5201</v>
      </c>
      <c r="H473" s="491">
        <v>0.245</v>
      </c>
      <c r="I473" s="492" t="s">
        <v>5202</v>
      </c>
      <c r="J473" s="493">
        <f t="shared" si="25"/>
        <v>0</v>
      </c>
      <c r="K473" s="460" t="s">
        <v>5335</v>
      </c>
    </row>
    <row r="474" spans="1:13" s="465" customFormat="1" ht="15" customHeight="1" x14ac:dyDescent="0.2">
      <c r="A474" s="459"/>
      <c r="B474" s="451">
        <f>B472+1</f>
        <v>10</v>
      </c>
      <c r="C474" s="452" t="s">
        <v>5228</v>
      </c>
      <c r="D474" s="489" t="s">
        <v>5199</v>
      </c>
      <c r="E474" s="500" t="s">
        <v>5200</v>
      </c>
      <c r="F474" s="504">
        <f>IF(総括表!$B$4=総括表!$Q$4,基礎データ貼付用シート!E1030)</f>
        <v>0</v>
      </c>
      <c r="G474" s="487" t="s">
        <v>5201</v>
      </c>
      <c r="H474" s="486">
        <v>0.317</v>
      </c>
      <c r="I474" s="487" t="s">
        <v>5202</v>
      </c>
      <c r="J474" s="488">
        <f t="shared" si="25"/>
        <v>0</v>
      </c>
      <c r="K474" s="460" t="s">
        <v>5336</v>
      </c>
    </row>
    <row r="475" spans="1:13" s="465" customFormat="1" ht="15" customHeight="1" x14ac:dyDescent="0.2">
      <c r="A475" s="459"/>
      <c r="B475" s="453"/>
      <c r="C475" s="454"/>
      <c r="D475" s="489" t="s">
        <v>5204</v>
      </c>
      <c r="E475" s="500" t="s">
        <v>5205</v>
      </c>
      <c r="F475" s="504" t="b">
        <f>IF(総括表!$B$4=総括表!$Q$5,基礎データ貼付用シート!E1030)</f>
        <v>0</v>
      </c>
      <c r="G475" s="487" t="s">
        <v>5201</v>
      </c>
      <c r="H475" s="491">
        <v>0.27300000000000002</v>
      </c>
      <c r="I475" s="492" t="s">
        <v>5202</v>
      </c>
      <c r="J475" s="493">
        <f t="shared" si="25"/>
        <v>0</v>
      </c>
      <c r="K475" s="460" t="s">
        <v>5426</v>
      </c>
    </row>
    <row r="476" spans="1:13" s="465" customFormat="1" ht="15" customHeight="1" x14ac:dyDescent="0.2">
      <c r="A476" s="459"/>
      <c r="B476" s="451">
        <f>B474+1</f>
        <v>11</v>
      </c>
      <c r="C476" s="452" t="s">
        <v>5231</v>
      </c>
      <c r="D476" s="489" t="s">
        <v>5199</v>
      </c>
      <c r="E476" s="500" t="s">
        <v>5200</v>
      </c>
      <c r="F476" s="504">
        <f>IF(総括表!$B$4=総括表!$Q$4,基礎データ貼付用シート!E1031)</f>
        <v>0</v>
      </c>
      <c r="G476" s="487" t="s">
        <v>5201</v>
      </c>
      <c r="H476" s="486">
        <v>0.33700000000000002</v>
      </c>
      <c r="I476" s="487" t="s">
        <v>5202</v>
      </c>
      <c r="J476" s="488">
        <f t="shared" si="25"/>
        <v>0</v>
      </c>
      <c r="K476" s="460" t="s">
        <v>5427</v>
      </c>
    </row>
    <row r="477" spans="1:13" s="465" customFormat="1" ht="15" customHeight="1" x14ac:dyDescent="0.2">
      <c r="A477" s="459"/>
      <c r="B477" s="453"/>
      <c r="C477" s="454"/>
      <c r="D477" s="489" t="s">
        <v>5204</v>
      </c>
      <c r="E477" s="500" t="s">
        <v>5205</v>
      </c>
      <c r="F477" s="504" t="b">
        <f>IF(総括表!$B$4=総括表!$Q$5,基礎データ貼付用シート!E1031)</f>
        <v>0</v>
      </c>
      <c r="G477" s="487" t="s">
        <v>5201</v>
      </c>
      <c r="H477" s="491">
        <v>0.29799999999999999</v>
      </c>
      <c r="I477" s="492" t="s">
        <v>5202</v>
      </c>
      <c r="J477" s="493">
        <f t="shared" si="25"/>
        <v>0</v>
      </c>
      <c r="K477" s="460" t="s">
        <v>5339</v>
      </c>
    </row>
    <row r="478" spans="1:13" s="465" customFormat="1" ht="15" customHeight="1" x14ac:dyDescent="0.2">
      <c r="A478" s="459"/>
      <c r="B478" s="451">
        <f>B476+1</f>
        <v>12</v>
      </c>
      <c r="C478" s="452" t="s">
        <v>5234</v>
      </c>
      <c r="D478" s="489" t="s">
        <v>5199</v>
      </c>
      <c r="E478" s="500" t="s">
        <v>5200</v>
      </c>
      <c r="F478" s="504">
        <f>IF(総括表!$B$4=総括表!$Q$4,基礎データ貼付用シート!E1032)</f>
        <v>0</v>
      </c>
      <c r="G478" s="487" t="s">
        <v>5201</v>
      </c>
      <c r="H478" s="486">
        <v>0.35799999999999998</v>
      </c>
      <c r="I478" s="487" t="s">
        <v>5202</v>
      </c>
      <c r="J478" s="488">
        <f t="shared" si="25"/>
        <v>0</v>
      </c>
      <c r="K478" s="460" t="s">
        <v>5429</v>
      </c>
    </row>
    <row r="479" spans="1:13" s="465" customFormat="1" ht="15" customHeight="1" x14ac:dyDescent="0.2">
      <c r="A479" s="459"/>
      <c r="B479" s="453"/>
      <c r="C479" s="454"/>
      <c r="D479" s="489" t="s">
        <v>5204</v>
      </c>
      <c r="E479" s="500" t="s">
        <v>5205</v>
      </c>
      <c r="F479" s="504" t="b">
        <f>IF(総括表!$B$4=総括表!$Q$5,基礎データ貼付用シート!E1032)</f>
        <v>0</v>
      </c>
      <c r="G479" s="487" t="s">
        <v>5201</v>
      </c>
      <c r="H479" s="491">
        <v>0.32500000000000001</v>
      </c>
      <c r="I479" s="492" t="s">
        <v>5202</v>
      </c>
      <c r="J479" s="493">
        <f t="shared" si="25"/>
        <v>0</v>
      </c>
      <c r="K479" s="460" t="s">
        <v>5341</v>
      </c>
      <c r="M479" s="464"/>
    </row>
    <row r="480" spans="1:13" s="465" customFormat="1" ht="15" customHeight="1" x14ac:dyDescent="0.2">
      <c r="A480" s="459"/>
      <c r="B480" s="451">
        <f>B478+1</f>
        <v>13</v>
      </c>
      <c r="C480" s="452" t="s">
        <v>5237</v>
      </c>
      <c r="D480" s="489" t="s">
        <v>5199</v>
      </c>
      <c r="E480" s="500" t="s">
        <v>5200</v>
      </c>
      <c r="F480" s="504">
        <f>IF(総括表!$B$4=総括表!$Q$4,基礎データ貼付用シート!E1033)</f>
        <v>0</v>
      </c>
      <c r="G480" s="487" t="s">
        <v>5201</v>
      </c>
      <c r="H480" s="486">
        <v>0.378</v>
      </c>
      <c r="I480" s="487" t="s">
        <v>5202</v>
      </c>
      <c r="J480" s="488">
        <f t="shared" ref="J480:J495" si="26">ROUND(F480*H480,0)</f>
        <v>0</v>
      </c>
      <c r="K480" s="460" t="s">
        <v>5430</v>
      </c>
    </row>
    <row r="481" spans="1:13" s="465" customFormat="1" ht="15" customHeight="1" x14ac:dyDescent="0.2">
      <c r="A481" s="459"/>
      <c r="B481" s="453"/>
      <c r="C481" s="454"/>
      <c r="D481" s="489" t="s">
        <v>5204</v>
      </c>
      <c r="E481" s="500" t="s">
        <v>5205</v>
      </c>
      <c r="F481" s="504" t="b">
        <f>IF(総括表!$B$4=総括表!$Q$5,基礎データ貼付用シート!E1033)</f>
        <v>0</v>
      </c>
      <c r="G481" s="487" t="s">
        <v>5201</v>
      </c>
      <c r="H481" s="491">
        <v>0.35299999999999998</v>
      </c>
      <c r="I481" s="492" t="s">
        <v>5202</v>
      </c>
      <c r="J481" s="493">
        <f t="shared" si="26"/>
        <v>0</v>
      </c>
      <c r="K481" s="460" t="s">
        <v>5343</v>
      </c>
      <c r="M481" s="464"/>
    </row>
    <row r="482" spans="1:13" s="465" customFormat="1" ht="15" customHeight="1" x14ac:dyDescent="0.2">
      <c r="A482" s="459"/>
      <c r="B482" s="451">
        <f>B480+1</f>
        <v>14</v>
      </c>
      <c r="C482" s="452" t="s">
        <v>5240</v>
      </c>
      <c r="D482" s="489" t="s">
        <v>5199</v>
      </c>
      <c r="E482" s="500" t="s">
        <v>5200</v>
      </c>
      <c r="F482" s="504">
        <f>IF(総括表!$B$4=総括表!$Q$4,基礎データ貼付用シート!E1034)</f>
        <v>0</v>
      </c>
      <c r="G482" s="487" t="s">
        <v>5201</v>
      </c>
      <c r="H482" s="486">
        <v>0.39900000000000002</v>
      </c>
      <c r="I482" s="487" t="s">
        <v>5202</v>
      </c>
      <c r="J482" s="488">
        <f t="shared" si="26"/>
        <v>0</v>
      </c>
      <c r="K482" s="460" t="s">
        <v>5431</v>
      </c>
      <c r="M482" s="464"/>
    </row>
    <row r="483" spans="1:13" s="465" customFormat="1" ht="15" customHeight="1" x14ac:dyDescent="0.2">
      <c r="A483" s="459"/>
      <c r="B483" s="453"/>
      <c r="C483" s="454"/>
      <c r="D483" s="489" t="s">
        <v>5204</v>
      </c>
      <c r="E483" s="500" t="s">
        <v>5205</v>
      </c>
      <c r="F483" s="504" t="b">
        <f>IF(総括表!$B$4=総括表!$Q$5,基礎データ貼付用シート!E1034)</f>
        <v>0</v>
      </c>
      <c r="G483" s="487" t="s">
        <v>5201</v>
      </c>
      <c r="H483" s="491">
        <v>0.379</v>
      </c>
      <c r="I483" s="492" t="s">
        <v>5202</v>
      </c>
      <c r="J483" s="493">
        <f t="shared" si="26"/>
        <v>0</v>
      </c>
      <c r="K483" s="460" t="s">
        <v>5345</v>
      </c>
      <c r="M483" s="464"/>
    </row>
    <row r="484" spans="1:13" s="465" customFormat="1" ht="15" customHeight="1" x14ac:dyDescent="0.2">
      <c r="A484" s="459"/>
      <c r="B484" s="451">
        <f>B482+1</f>
        <v>15</v>
      </c>
      <c r="C484" s="452" t="s">
        <v>5735</v>
      </c>
      <c r="D484" s="489" t="s">
        <v>5199</v>
      </c>
      <c r="E484" s="500" t="s">
        <v>5200</v>
      </c>
      <c r="F484" s="504">
        <f>IF(総括表!$B$4=総括表!$Q$4,基礎データ貼付用シート!E1035)</f>
        <v>0</v>
      </c>
      <c r="G484" s="487" t="s">
        <v>5201</v>
      </c>
      <c r="H484" s="486">
        <v>0.41899999999999998</v>
      </c>
      <c r="I484" s="487" t="s">
        <v>5202</v>
      </c>
      <c r="J484" s="488">
        <f t="shared" si="26"/>
        <v>0</v>
      </c>
      <c r="K484" s="460" t="s">
        <v>5432</v>
      </c>
      <c r="M484" s="464"/>
    </row>
    <row r="485" spans="1:13" s="465" customFormat="1" ht="15" customHeight="1" x14ac:dyDescent="0.2">
      <c r="A485" s="459"/>
      <c r="B485" s="453"/>
      <c r="C485" s="454"/>
      <c r="D485" s="489" t="s">
        <v>5204</v>
      </c>
      <c r="E485" s="500" t="s">
        <v>5205</v>
      </c>
      <c r="F485" s="504" t="b">
        <f>IF(総括表!$B$4=総括表!$Q$5,基礎データ貼付用シート!E1035)</f>
        <v>0</v>
      </c>
      <c r="G485" s="487" t="s">
        <v>5201</v>
      </c>
      <c r="H485" s="491">
        <v>0.40600000000000003</v>
      </c>
      <c r="I485" s="492" t="s">
        <v>5202</v>
      </c>
      <c r="J485" s="493">
        <f t="shared" si="26"/>
        <v>0</v>
      </c>
      <c r="K485" s="460" t="s">
        <v>5347</v>
      </c>
      <c r="L485" s="463"/>
      <c r="M485" s="464"/>
    </row>
    <row r="486" spans="1:13" s="465" customFormat="1" ht="15" customHeight="1" x14ac:dyDescent="0.2">
      <c r="A486" s="459"/>
      <c r="B486" s="451">
        <f>B484+1</f>
        <v>16</v>
      </c>
      <c r="C486" s="452" t="s">
        <v>5736</v>
      </c>
      <c r="D486" s="489" t="s">
        <v>5199</v>
      </c>
      <c r="E486" s="500" t="s">
        <v>5200</v>
      </c>
      <c r="F486" s="504">
        <f>IF(総括表!$B$4=総括表!$Q$4,基礎データ貼付用シート!E1036)</f>
        <v>0</v>
      </c>
      <c r="G486" s="487" t="s">
        <v>5201</v>
      </c>
      <c r="H486" s="486">
        <v>0.435</v>
      </c>
      <c r="I486" s="487" t="s">
        <v>5202</v>
      </c>
      <c r="J486" s="488">
        <f t="shared" si="26"/>
        <v>0</v>
      </c>
      <c r="K486" s="460" t="s">
        <v>5433</v>
      </c>
      <c r="L486" s="463"/>
      <c r="M486" s="464"/>
    </row>
    <row r="487" spans="1:13" s="465" customFormat="1" ht="15" customHeight="1" x14ac:dyDescent="0.2">
      <c r="A487" s="459"/>
      <c r="B487" s="453"/>
      <c r="C487" s="454"/>
      <c r="D487" s="489" t="s">
        <v>5204</v>
      </c>
      <c r="E487" s="500" t="s">
        <v>5205</v>
      </c>
      <c r="F487" s="504" t="b">
        <f>IF(総括表!$B$4=総括表!$Q$5,基礎データ貼付用シート!E1036)</f>
        <v>0</v>
      </c>
      <c r="G487" s="487" t="s">
        <v>5201</v>
      </c>
      <c r="H487" s="491">
        <v>0.42799999999999999</v>
      </c>
      <c r="I487" s="492" t="s">
        <v>5202</v>
      </c>
      <c r="J487" s="493">
        <f t="shared" si="26"/>
        <v>0</v>
      </c>
      <c r="K487" s="460" t="s">
        <v>5349</v>
      </c>
      <c r="L487" s="463"/>
      <c r="M487" s="464"/>
    </row>
    <row r="488" spans="1:13" s="465" customFormat="1" ht="15" customHeight="1" x14ac:dyDescent="0.2">
      <c r="A488" s="459"/>
      <c r="B488" s="451">
        <f>B486+1</f>
        <v>17</v>
      </c>
      <c r="C488" s="452" t="s">
        <v>5737</v>
      </c>
      <c r="D488" s="489" t="s">
        <v>5199</v>
      </c>
      <c r="E488" s="500" t="s">
        <v>5200</v>
      </c>
      <c r="F488" s="504">
        <f>IF(総括表!$B$4=総括表!$Q$4,基礎データ貼付用シート!E1037)</f>
        <v>0</v>
      </c>
      <c r="G488" s="487" t="s">
        <v>5201</v>
      </c>
      <c r="H488" s="486">
        <v>0.45</v>
      </c>
      <c r="I488" s="487" t="s">
        <v>5202</v>
      </c>
      <c r="J488" s="488">
        <f t="shared" si="26"/>
        <v>0</v>
      </c>
      <c r="K488" s="460" t="s">
        <v>5434</v>
      </c>
      <c r="L488" s="463"/>
      <c r="M488" s="464"/>
    </row>
    <row r="489" spans="1:13" s="465" customFormat="1" ht="15" customHeight="1" x14ac:dyDescent="0.2">
      <c r="A489" s="459"/>
      <c r="B489" s="453"/>
      <c r="C489" s="454"/>
      <c r="D489" s="489" t="s">
        <v>5204</v>
      </c>
      <c r="E489" s="500" t="s">
        <v>5205</v>
      </c>
      <c r="F489" s="504" t="b">
        <f>IF(総括表!$B$4=総括表!$Q$5,基礎データ貼付用シート!E1037)</f>
        <v>0</v>
      </c>
      <c r="G489" s="487" t="s">
        <v>5201</v>
      </c>
      <c r="H489" s="491">
        <v>0.45</v>
      </c>
      <c r="I489" s="492" t="s">
        <v>5202</v>
      </c>
      <c r="J489" s="493">
        <f t="shared" si="26"/>
        <v>0</v>
      </c>
      <c r="K489" s="460" t="s">
        <v>5352</v>
      </c>
      <c r="M489" s="464"/>
    </row>
    <row r="490" spans="1:13" s="465" customFormat="1" ht="15" customHeight="1" x14ac:dyDescent="0.2">
      <c r="A490" s="459"/>
      <c r="B490" s="451">
        <f>B488+1</f>
        <v>18</v>
      </c>
      <c r="C490" s="452" t="s">
        <v>5738</v>
      </c>
      <c r="D490" s="489" t="s">
        <v>5199</v>
      </c>
      <c r="E490" s="500" t="s">
        <v>5200</v>
      </c>
      <c r="F490" s="504">
        <f>IF(総括表!$B$4=総括表!$Q$4,基礎データ貼付用シート!E1038)</f>
        <v>0</v>
      </c>
      <c r="G490" s="487" t="s">
        <v>5201</v>
      </c>
      <c r="H490" s="486">
        <v>0.45</v>
      </c>
      <c r="I490" s="487" t="s">
        <v>5202</v>
      </c>
      <c r="J490" s="488">
        <f t="shared" si="26"/>
        <v>0</v>
      </c>
      <c r="K490" s="460" t="s">
        <v>5403</v>
      </c>
      <c r="M490" s="464"/>
    </row>
    <row r="491" spans="1:13" s="465" customFormat="1" ht="15" customHeight="1" x14ac:dyDescent="0.2">
      <c r="A491" s="459"/>
      <c r="B491" s="453"/>
      <c r="C491" s="454"/>
      <c r="D491" s="489" t="s">
        <v>5204</v>
      </c>
      <c r="E491" s="500" t="s">
        <v>5205</v>
      </c>
      <c r="F491" s="504" t="b">
        <f>IF(総括表!$B$4=総括表!$Q$5,基礎データ貼付用シート!E1038)</f>
        <v>0</v>
      </c>
      <c r="G491" s="487" t="s">
        <v>5201</v>
      </c>
      <c r="H491" s="491">
        <v>0.45</v>
      </c>
      <c r="I491" s="492" t="s">
        <v>5202</v>
      </c>
      <c r="J491" s="493">
        <f t="shared" si="26"/>
        <v>0</v>
      </c>
      <c r="K491" s="460" t="s">
        <v>5354</v>
      </c>
      <c r="M491" s="464"/>
    </row>
    <row r="492" spans="1:13" s="465" customFormat="1" ht="15" customHeight="1" x14ac:dyDescent="0.2">
      <c r="A492" s="459"/>
      <c r="B492" s="451">
        <f>B488+1</f>
        <v>18</v>
      </c>
      <c r="C492" s="452" t="s">
        <v>5739</v>
      </c>
      <c r="D492" s="489" t="s">
        <v>5199</v>
      </c>
      <c r="E492" s="500" t="s">
        <v>5200</v>
      </c>
      <c r="F492" s="504">
        <f>IF(総括表!$B$4=総括表!$Q$4,基礎データ貼付用シート!E1039)</f>
        <v>0</v>
      </c>
      <c r="G492" s="487" t="s">
        <v>5201</v>
      </c>
      <c r="H492" s="456">
        <v>0.45</v>
      </c>
      <c r="I492" s="487" t="s">
        <v>5202</v>
      </c>
      <c r="J492" s="488">
        <f t="shared" ref="J492:J493" si="27">ROUND(F492*H492,0)</f>
        <v>0</v>
      </c>
      <c r="K492" s="460" t="s">
        <v>5435</v>
      </c>
      <c r="M492" s="464"/>
    </row>
    <row r="493" spans="1:13" s="465" customFormat="1" ht="15" customHeight="1" x14ac:dyDescent="0.2">
      <c r="A493" s="459"/>
      <c r="B493" s="453"/>
      <c r="C493" s="454"/>
      <c r="D493" s="489" t="s">
        <v>5204</v>
      </c>
      <c r="E493" s="500" t="s">
        <v>5205</v>
      </c>
      <c r="F493" s="504" t="b">
        <f>IF(総括表!$B$4=総括表!$Q$5,基礎データ貼付用シート!E1039)</f>
        <v>0</v>
      </c>
      <c r="G493" s="487" t="s">
        <v>5201</v>
      </c>
      <c r="H493" s="456">
        <v>0.45</v>
      </c>
      <c r="I493" s="492" t="s">
        <v>5202</v>
      </c>
      <c r="J493" s="493">
        <f t="shared" si="27"/>
        <v>0</v>
      </c>
      <c r="K493" s="460" t="s">
        <v>5356</v>
      </c>
      <c r="M493" s="464"/>
    </row>
    <row r="494" spans="1:13" s="465" customFormat="1" ht="15" customHeight="1" x14ac:dyDescent="0.2">
      <c r="A494" s="459"/>
      <c r="B494" s="451">
        <f>B492+1</f>
        <v>19</v>
      </c>
      <c r="C494" s="452" t="s">
        <v>7099</v>
      </c>
      <c r="D494" s="489" t="s">
        <v>5199</v>
      </c>
      <c r="E494" s="500" t="s">
        <v>5200</v>
      </c>
      <c r="F494" s="504">
        <f>IF(総括表!$B$4=総括表!$Q$4,基礎データ貼付用シート!E1040)</f>
        <v>0</v>
      </c>
      <c r="G494" s="487" t="s">
        <v>5201</v>
      </c>
      <c r="H494" s="456">
        <v>0.45</v>
      </c>
      <c r="I494" s="487" t="s">
        <v>5202</v>
      </c>
      <c r="J494" s="488">
        <f t="shared" si="26"/>
        <v>0</v>
      </c>
      <c r="K494" s="460" t="s">
        <v>5391</v>
      </c>
      <c r="M494" s="464"/>
    </row>
    <row r="495" spans="1:13" s="465" customFormat="1" ht="15" customHeight="1" thickBot="1" x14ac:dyDescent="0.25">
      <c r="A495" s="459"/>
      <c r="B495" s="453"/>
      <c r="C495" s="454"/>
      <c r="D495" s="489" t="s">
        <v>5204</v>
      </c>
      <c r="E495" s="500" t="s">
        <v>5205</v>
      </c>
      <c r="F495" s="504" t="b">
        <f>IF(総括表!$B$4=総括表!$Q$5,基礎データ貼付用シート!E1040)</f>
        <v>0</v>
      </c>
      <c r="G495" s="487" t="s">
        <v>5201</v>
      </c>
      <c r="H495" s="456">
        <v>0.45</v>
      </c>
      <c r="I495" s="492" t="s">
        <v>5202</v>
      </c>
      <c r="J495" s="493">
        <f t="shared" si="26"/>
        <v>0</v>
      </c>
      <c r="K495" s="460" t="s">
        <v>5358</v>
      </c>
      <c r="M495" s="464"/>
    </row>
    <row r="496" spans="1:13" s="465" customFormat="1" ht="15" customHeight="1" x14ac:dyDescent="0.2">
      <c r="A496" s="459"/>
      <c r="B496" s="460" t="s">
        <v>5747</v>
      </c>
      <c r="C496" s="462"/>
      <c r="D496" s="460"/>
      <c r="E496" s="460"/>
      <c r="F496" s="461"/>
      <c r="G496" s="462"/>
      <c r="H496" s="1064" t="s">
        <v>7117</v>
      </c>
      <c r="I496" s="1065"/>
      <c r="J496" s="671"/>
      <c r="K496" s="460"/>
      <c r="M496" s="464"/>
    </row>
    <row r="497" spans="1:13" s="465" customFormat="1" ht="15" customHeight="1" thickBot="1" x14ac:dyDescent="0.25">
      <c r="A497" s="459"/>
      <c r="B497" s="460" t="s">
        <v>5743</v>
      </c>
      <c r="C497" s="460"/>
      <c r="D497" s="460"/>
      <c r="E497" s="460"/>
      <c r="F497" s="461"/>
      <c r="G497" s="460"/>
      <c r="H497" s="1060" t="s">
        <v>5259</v>
      </c>
      <c r="I497" s="1061"/>
      <c r="J497" s="498">
        <f>SUM(J459:J495)</f>
        <v>0</v>
      </c>
      <c r="K497" s="460" t="s">
        <v>5414</v>
      </c>
      <c r="L497" s="465" t="s">
        <v>5573</v>
      </c>
      <c r="M497" s="464"/>
    </row>
    <row r="498" spans="1:13" s="465" customFormat="1" ht="15" customHeight="1" x14ac:dyDescent="0.2">
      <c r="A498" s="459"/>
      <c r="B498" s="460"/>
      <c r="C498" s="460"/>
      <c r="D498" s="460"/>
      <c r="E498" s="460"/>
      <c r="F498" s="461"/>
      <c r="G498" s="460"/>
      <c r="H498" s="462"/>
      <c r="I498" s="462"/>
      <c r="J498" s="461"/>
      <c r="K498" s="460"/>
      <c r="M498" s="464"/>
    </row>
    <row r="499" spans="1:13" s="465" customFormat="1" ht="15" customHeight="1" x14ac:dyDescent="0.2">
      <c r="A499" s="730">
        <v>21</v>
      </c>
      <c r="B499" s="459" t="s">
        <v>5779</v>
      </c>
      <c r="C499" s="467"/>
      <c r="D499" s="467"/>
      <c r="E499" s="467"/>
      <c r="F499" s="466"/>
      <c r="G499" s="467"/>
      <c r="H499" s="467"/>
      <c r="I499" s="467"/>
      <c r="J499" s="466"/>
      <c r="K499" s="467"/>
      <c r="M499" s="464"/>
    </row>
    <row r="500" spans="1:13" s="465" customFormat="1" ht="15" customHeight="1" x14ac:dyDescent="0.2">
      <c r="A500" s="731"/>
      <c r="B500" s="467"/>
      <c r="C500" s="467"/>
      <c r="D500" s="467"/>
      <c r="E500" s="467"/>
      <c r="F500" s="466"/>
      <c r="G500" s="467"/>
      <c r="H500" s="467"/>
      <c r="I500" s="467"/>
      <c r="J500" s="466"/>
      <c r="K500" s="467"/>
      <c r="M500" s="464"/>
    </row>
    <row r="501" spans="1:13" s="465" customFormat="1" ht="15" customHeight="1" x14ac:dyDescent="0.2">
      <c r="A501" s="731"/>
      <c r="B501" s="1062" t="s">
        <v>5193</v>
      </c>
      <c r="C501" s="1063"/>
      <c r="D501" s="1062" t="s">
        <v>5194</v>
      </c>
      <c r="E501" s="1063"/>
      <c r="F501" s="476" t="s">
        <v>5195</v>
      </c>
      <c r="G501" s="477"/>
      <c r="H501" s="477" t="s">
        <v>5196</v>
      </c>
      <c r="I501" s="477"/>
      <c r="J501" s="476" t="s">
        <v>17</v>
      </c>
      <c r="K501" s="460"/>
      <c r="M501" s="464"/>
    </row>
    <row r="502" spans="1:13" s="465" customFormat="1" ht="15" customHeight="1" x14ac:dyDescent="0.2">
      <c r="A502" s="731"/>
      <c r="B502" s="478"/>
      <c r="C502" s="479"/>
      <c r="D502" s="480"/>
      <c r="E502" s="454"/>
      <c r="F502" s="503"/>
      <c r="G502" s="482"/>
      <c r="H502" s="482"/>
      <c r="I502" s="482"/>
      <c r="J502" s="483" t="s">
        <v>5197</v>
      </c>
      <c r="K502" s="460"/>
      <c r="M502" s="464"/>
    </row>
    <row r="503" spans="1:13" ht="15" customHeight="1" x14ac:dyDescent="0.2">
      <c r="A503" s="459"/>
      <c r="B503" s="451">
        <v>1</v>
      </c>
      <c r="C503" s="452" t="s">
        <v>5265</v>
      </c>
      <c r="D503" s="489" t="s">
        <v>5199</v>
      </c>
      <c r="E503" s="500" t="s">
        <v>5200</v>
      </c>
      <c r="F503" s="504">
        <f>IF(総括表!$B$4=総括表!$Q$4,基礎データ貼付用シート!E1041)</f>
        <v>0</v>
      </c>
      <c r="G503" s="487" t="s">
        <v>5201</v>
      </c>
      <c r="H503" s="486">
        <v>0.122</v>
      </c>
      <c r="I503" s="487" t="s">
        <v>5202</v>
      </c>
      <c r="J503" s="488">
        <f t="shared" ref="J503:J523" si="28">ROUND(F503*H503,0)</f>
        <v>0</v>
      </c>
      <c r="K503" s="460" t="s">
        <v>5264</v>
      </c>
      <c r="L503" s="465"/>
    </row>
    <row r="504" spans="1:13" ht="15" customHeight="1" x14ac:dyDescent="0.2">
      <c r="A504" s="459"/>
      <c r="B504" s="451">
        <v>2</v>
      </c>
      <c r="C504" s="452" t="s">
        <v>5198</v>
      </c>
      <c r="D504" s="489" t="s">
        <v>5199</v>
      </c>
      <c r="E504" s="500" t="s">
        <v>5200</v>
      </c>
      <c r="F504" s="504">
        <f>IF(総括表!$B$4=総括表!$Q$4,基礎データ貼付用シート!E1042)</f>
        <v>0</v>
      </c>
      <c r="G504" s="487" t="s">
        <v>5201</v>
      </c>
      <c r="H504" s="486">
        <v>0.13400000000000001</v>
      </c>
      <c r="I504" s="487" t="s">
        <v>5202</v>
      </c>
      <c r="J504" s="488">
        <f t="shared" si="28"/>
        <v>0</v>
      </c>
      <c r="K504" s="460" t="s">
        <v>5266</v>
      </c>
      <c r="L504" s="465"/>
    </row>
    <row r="505" spans="1:13" ht="15" customHeight="1" x14ac:dyDescent="0.2">
      <c r="A505" s="459"/>
      <c r="B505" s="451">
        <v>3</v>
      </c>
      <c r="C505" s="452" t="s">
        <v>5207</v>
      </c>
      <c r="D505" s="489" t="s">
        <v>5199</v>
      </c>
      <c r="E505" s="500" t="s">
        <v>5200</v>
      </c>
      <c r="F505" s="504">
        <f>IF(総括表!$B$4=総括表!$Q$4,基礎データ貼付用シート!E1043)</f>
        <v>0</v>
      </c>
      <c r="G505" s="487" t="s">
        <v>5201</v>
      </c>
      <c r="H505" s="486">
        <v>0.14499999999999999</v>
      </c>
      <c r="I505" s="487" t="s">
        <v>5202</v>
      </c>
      <c r="J505" s="488">
        <f t="shared" si="28"/>
        <v>0</v>
      </c>
      <c r="K505" s="460" t="s">
        <v>5267</v>
      </c>
      <c r="L505" s="465"/>
    </row>
    <row r="506" spans="1:13" s="465" customFormat="1" ht="15" customHeight="1" x14ac:dyDescent="0.2">
      <c r="A506" s="459"/>
      <c r="B506" s="451">
        <v>4</v>
      </c>
      <c r="C506" s="452" t="s">
        <v>5210</v>
      </c>
      <c r="D506" s="489" t="s">
        <v>5199</v>
      </c>
      <c r="E506" s="500" t="s">
        <v>5200</v>
      </c>
      <c r="F506" s="504">
        <f>IF(総括表!$B$4=総括表!$Q$4,基礎データ貼付用シート!E1044)</f>
        <v>0</v>
      </c>
      <c r="G506" s="487" t="s">
        <v>5201</v>
      </c>
      <c r="H506" s="486">
        <v>0.13900000000000001</v>
      </c>
      <c r="I506" s="487" t="s">
        <v>5202</v>
      </c>
      <c r="J506" s="488">
        <f t="shared" si="28"/>
        <v>0</v>
      </c>
      <c r="K506" s="460" t="s">
        <v>5268</v>
      </c>
      <c r="M506" s="464"/>
    </row>
    <row r="507" spans="1:13" s="465" customFormat="1" ht="15" customHeight="1" x14ac:dyDescent="0.2">
      <c r="A507" s="459"/>
      <c r="B507" s="453"/>
      <c r="C507" s="454"/>
      <c r="D507" s="489" t="s">
        <v>5204</v>
      </c>
      <c r="E507" s="500" t="s">
        <v>5205</v>
      </c>
      <c r="F507" s="504" t="b">
        <f>IF(総括表!$B$4=総括表!$Q$5,基礎データ貼付用シート!E1044)</f>
        <v>0</v>
      </c>
      <c r="G507" s="487" t="s">
        <v>5201</v>
      </c>
      <c r="H507" s="491">
        <v>7.0999999999999994E-2</v>
      </c>
      <c r="I507" s="492" t="s">
        <v>5202</v>
      </c>
      <c r="J507" s="493">
        <f t="shared" si="28"/>
        <v>0</v>
      </c>
      <c r="K507" s="460" t="s">
        <v>5269</v>
      </c>
      <c r="M507" s="464"/>
    </row>
    <row r="508" spans="1:13" s="465" customFormat="1" ht="15" customHeight="1" x14ac:dyDescent="0.2">
      <c r="A508" s="459"/>
      <c r="B508" s="451">
        <v>5</v>
      </c>
      <c r="C508" s="452" t="s">
        <v>5213</v>
      </c>
      <c r="D508" s="489" t="s">
        <v>5199</v>
      </c>
      <c r="E508" s="500" t="s">
        <v>5200</v>
      </c>
      <c r="F508" s="504">
        <f>IF(総括表!$B$4=総括表!$Q$4,基礎データ貼付用シート!E1045)</f>
        <v>0</v>
      </c>
      <c r="G508" s="487" t="s">
        <v>5201</v>
      </c>
      <c r="H508" s="486">
        <v>0.14399999999999999</v>
      </c>
      <c r="I508" s="487" t="s">
        <v>5202</v>
      </c>
      <c r="J508" s="488">
        <f t="shared" si="28"/>
        <v>0</v>
      </c>
      <c r="K508" s="460" t="s">
        <v>5270</v>
      </c>
      <c r="M508" s="464"/>
    </row>
    <row r="509" spans="1:13" s="465" customFormat="1" ht="15" customHeight="1" x14ac:dyDescent="0.2">
      <c r="A509" s="459"/>
      <c r="B509" s="453"/>
      <c r="C509" s="454"/>
      <c r="D509" s="489" t="s">
        <v>5204</v>
      </c>
      <c r="E509" s="500" t="s">
        <v>5205</v>
      </c>
      <c r="F509" s="504" t="b">
        <f>IF(総括表!$B$4=総括表!$Q$5,基礎データ貼付用シート!E1045)</f>
        <v>0</v>
      </c>
      <c r="G509" s="487" t="s">
        <v>5201</v>
      </c>
      <c r="H509" s="491">
        <v>9.1999999999999998E-2</v>
      </c>
      <c r="I509" s="492" t="s">
        <v>5202</v>
      </c>
      <c r="J509" s="493">
        <f t="shared" si="28"/>
        <v>0</v>
      </c>
      <c r="K509" s="460" t="s">
        <v>5271</v>
      </c>
      <c r="M509" s="464"/>
    </row>
    <row r="510" spans="1:13" s="465" customFormat="1" ht="15" customHeight="1" x14ac:dyDescent="0.2">
      <c r="A510" s="459"/>
      <c r="B510" s="451">
        <f>B508+1</f>
        <v>6</v>
      </c>
      <c r="C510" s="452" t="s">
        <v>5216</v>
      </c>
      <c r="D510" s="489" t="s">
        <v>5199</v>
      </c>
      <c r="E510" s="500" t="s">
        <v>5200</v>
      </c>
      <c r="F510" s="504">
        <f>IF(総括表!$B$4=総括表!$Q$4,基礎データ貼付用シート!E1046)</f>
        <v>0</v>
      </c>
      <c r="G510" s="487" t="s">
        <v>5201</v>
      </c>
      <c r="H510" s="486">
        <v>0.157</v>
      </c>
      <c r="I510" s="487" t="s">
        <v>5202</v>
      </c>
      <c r="J510" s="488">
        <f t="shared" si="28"/>
        <v>0</v>
      </c>
      <c r="K510" s="460" t="s">
        <v>5272</v>
      </c>
      <c r="M510" s="464"/>
    </row>
    <row r="511" spans="1:13" s="465" customFormat="1" ht="15" customHeight="1" x14ac:dyDescent="0.2">
      <c r="A511" s="459"/>
      <c r="B511" s="453"/>
      <c r="C511" s="454"/>
      <c r="D511" s="489" t="s">
        <v>5204</v>
      </c>
      <c r="E511" s="500" t="s">
        <v>5205</v>
      </c>
      <c r="F511" s="504" t="b">
        <f>IF(総括表!$B$4=総括表!$Q$5,基礎データ貼付用シート!E1046)</f>
        <v>0</v>
      </c>
      <c r="G511" s="487" t="s">
        <v>5201</v>
      </c>
      <c r="H511" s="491">
        <v>0.11</v>
      </c>
      <c r="I511" s="492" t="s">
        <v>5202</v>
      </c>
      <c r="J511" s="493">
        <f t="shared" si="28"/>
        <v>0</v>
      </c>
      <c r="K511" s="460" t="s">
        <v>5273</v>
      </c>
      <c r="M511" s="464"/>
    </row>
    <row r="512" spans="1:13" s="465" customFormat="1" ht="15" customHeight="1" x14ac:dyDescent="0.2">
      <c r="A512" s="459"/>
      <c r="B512" s="451">
        <f>B510+1</f>
        <v>7</v>
      </c>
      <c r="C512" s="452" t="s">
        <v>5219</v>
      </c>
      <c r="D512" s="489" t="s">
        <v>5199</v>
      </c>
      <c r="E512" s="500" t="s">
        <v>5200</v>
      </c>
      <c r="F512" s="504">
        <f>IF(総括表!$B$4=総括表!$Q$4,基礎データ貼付用シート!E1047)</f>
        <v>0</v>
      </c>
      <c r="G512" s="487" t="s">
        <v>5201</v>
      </c>
      <c r="H512" s="486">
        <v>0.16900000000000001</v>
      </c>
      <c r="I512" s="487" t="s">
        <v>5202</v>
      </c>
      <c r="J512" s="488">
        <f t="shared" si="28"/>
        <v>0</v>
      </c>
      <c r="K512" s="460" t="s">
        <v>5330</v>
      </c>
      <c r="M512" s="464"/>
    </row>
    <row r="513" spans="1:13" s="465" customFormat="1" ht="15" customHeight="1" x14ac:dyDescent="0.2">
      <c r="A513" s="459"/>
      <c r="B513" s="453"/>
      <c r="C513" s="454"/>
      <c r="D513" s="489" t="s">
        <v>5204</v>
      </c>
      <c r="E513" s="500" t="s">
        <v>5205</v>
      </c>
      <c r="F513" s="504" t="b">
        <f>IF(総括表!$B$4=総括表!$Q$5,基礎データ貼付用シート!E1047)</f>
        <v>0</v>
      </c>
      <c r="G513" s="487" t="s">
        <v>5201</v>
      </c>
      <c r="H513" s="491">
        <v>0.126</v>
      </c>
      <c r="I513" s="492" t="s">
        <v>5202</v>
      </c>
      <c r="J513" s="493">
        <f t="shared" si="28"/>
        <v>0</v>
      </c>
      <c r="K513" s="460" t="s">
        <v>5331</v>
      </c>
      <c r="M513" s="464"/>
    </row>
    <row r="514" spans="1:13" s="465" customFormat="1" ht="18" customHeight="1" x14ac:dyDescent="0.2">
      <c r="A514" s="459"/>
      <c r="B514" s="451">
        <f>B512+1</f>
        <v>8</v>
      </c>
      <c r="C514" s="452" t="s">
        <v>5222</v>
      </c>
      <c r="D514" s="489" t="s">
        <v>5199</v>
      </c>
      <c r="E514" s="500" t="s">
        <v>5200</v>
      </c>
      <c r="F514" s="504">
        <f>IF(総括表!$B$4=総括表!$Q$4,基礎データ貼付用シート!E1048)</f>
        <v>0</v>
      </c>
      <c r="G514" s="487" t="s">
        <v>5201</v>
      </c>
      <c r="H514" s="486">
        <v>0.184</v>
      </c>
      <c r="I514" s="487" t="s">
        <v>5202</v>
      </c>
      <c r="J514" s="488">
        <f t="shared" si="28"/>
        <v>0</v>
      </c>
      <c r="K514" s="460" t="s">
        <v>5332</v>
      </c>
      <c r="M514" s="464"/>
    </row>
    <row r="515" spans="1:13" s="465" customFormat="1" ht="11.65" customHeight="1" x14ac:dyDescent="0.2">
      <c r="A515" s="459"/>
      <c r="B515" s="453"/>
      <c r="C515" s="454"/>
      <c r="D515" s="489" t="s">
        <v>5204</v>
      </c>
      <c r="E515" s="500" t="s">
        <v>5205</v>
      </c>
      <c r="F515" s="504" t="b">
        <f>IF(総括表!$B$4=総括表!$Q$5,基礎データ貼付用シート!E1048)</f>
        <v>0</v>
      </c>
      <c r="G515" s="487" t="s">
        <v>5201</v>
      </c>
      <c r="H515" s="491">
        <v>0.14499999999999999</v>
      </c>
      <c r="I515" s="492" t="s">
        <v>5202</v>
      </c>
      <c r="J515" s="493">
        <f t="shared" si="28"/>
        <v>0</v>
      </c>
      <c r="K515" s="460" t="s">
        <v>5333</v>
      </c>
      <c r="M515" s="464"/>
    </row>
    <row r="516" spans="1:13" s="465" customFormat="1" ht="15" customHeight="1" x14ac:dyDescent="0.2">
      <c r="A516" s="459"/>
      <c r="B516" s="451">
        <f>B514+1</f>
        <v>9</v>
      </c>
      <c r="C516" s="452" t="s">
        <v>5225</v>
      </c>
      <c r="D516" s="489" t="s">
        <v>5199</v>
      </c>
      <c r="E516" s="500" t="s">
        <v>5200</v>
      </c>
      <c r="F516" s="504">
        <f>IF(総括表!$B$4=総括表!$Q$4,基礎データ貼付用シート!E1049)</f>
        <v>0</v>
      </c>
      <c r="G516" s="487" t="s">
        <v>5201</v>
      </c>
      <c r="H516" s="486">
        <v>0.19800000000000001</v>
      </c>
      <c r="I516" s="487" t="s">
        <v>5202</v>
      </c>
      <c r="J516" s="488">
        <f t="shared" si="28"/>
        <v>0</v>
      </c>
      <c r="K516" s="460" t="s">
        <v>5334</v>
      </c>
      <c r="M516" s="464"/>
    </row>
    <row r="517" spans="1:13" s="465" customFormat="1" ht="15" customHeight="1" x14ac:dyDescent="0.2">
      <c r="A517" s="459"/>
      <c r="B517" s="453"/>
      <c r="C517" s="454"/>
      <c r="D517" s="489" t="s">
        <v>5204</v>
      </c>
      <c r="E517" s="500" t="s">
        <v>5205</v>
      </c>
      <c r="F517" s="504" t="b">
        <f>IF(総括表!$B$4=総括表!$Q$5,基礎データ貼付用シート!E1049)</f>
        <v>0</v>
      </c>
      <c r="G517" s="487" t="s">
        <v>5201</v>
      </c>
      <c r="H517" s="491">
        <v>0.16400000000000001</v>
      </c>
      <c r="I517" s="492" t="s">
        <v>5202</v>
      </c>
      <c r="J517" s="493">
        <f t="shared" si="28"/>
        <v>0</v>
      </c>
      <c r="K517" s="460" t="s">
        <v>5335</v>
      </c>
      <c r="M517" s="464"/>
    </row>
    <row r="518" spans="1:13" s="465" customFormat="1" ht="15" customHeight="1" x14ac:dyDescent="0.2">
      <c r="A518" s="459"/>
      <c r="B518" s="451">
        <f>B516+1</f>
        <v>10</v>
      </c>
      <c r="C518" s="452" t="s">
        <v>5228</v>
      </c>
      <c r="D518" s="489" t="s">
        <v>5199</v>
      </c>
      <c r="E518" s="500" t="s">
        <v>5200</v>
      </c>
      <c r="F518" s="504">
        <f>IF(総括表!$B$4=総括表!$Q$4,基礎データ貼付用シート!E1050)</f>
        <v>0</v>
      </c>
      <c r="G518" s="487" t="s">
        <v>5201</v>
      </c>
      <c r="H518" s="486">
        <v>0.21099999999999999</v>
      </c>
      <c r="I518" s="487" t="s">
        <v>5202</v>
      </c>
      <c r="J518" s="488">
        <f t="shared" si="28"/>
        <v>0</v>
      </c>
      <c r="K518" s="460" t="s">
        <v>5336</v>
      </c>
      <c r="M518" s="464"/>
    </row>
    <row r="519" spans="1:13" s="465" customFormat="1" ht="15" customHeight="1" x14ac:dyDescent="0.2">
      <c r="A519" s="459"/>
      <c r="B519" s="453"/>
      <c r="C519" s="454"/>
      <c r="D519" s="489" t="s">
        <v>5204</v>
      </c>
      <c r="E519" s="500" t="s">
        <v>5205</v>
      </c>
      <c r="F519" s="504" t="b">
        <f>IF(総括表!$B$4=総括表!$Q$5,基礎データ貼付用シート!E1050)</f>
        <v>0</v>
      </c>
      <c r="G519" s="487" t="s">
        <v>5201</v>
      </c>
      <c r="H519" s="491">
        <v>0.182</v>
      </c>
      <c r="I519" s="492" t="s">
        <v>5202</v>
      </c>
      <c r="J519" s="493">
        <f t="shared" si="28"/>
        <v>0</v>
      </c>
      <c r="K519" s="460" t="s">
        <v>5426</v>
      </c>
      <c r="M519" s="464"/>
    </row>
    <row r="520" spans="1:13" s="465" customFormat="1" ht="15" customHeight="1" x14ac:dyDescent="0.2">
      <c r="A520" s="459"/>
      <c r="B520" s="451">
        <f>B518+1</f>
        <v>11</v>
      </c>
      <c r="C520" s="452" t="s">
        <v>5231</v>
      </c>
      <c r="D520" s="489" t="s">
        <v>5199</v>
      </c>
      <c r="E520" s="500" t="s">
        <v>5200</v>
      </c>
      <c r="F520" s="504">
        <f>IF(総括表!$B$4=総括表!$Q$4,基礎データ貼付用シート!E1051)</f>
        <v>0</v>
      </c>
      <c r="G520" s="487" t="s">
        <v>5201</v>
      </c>
      <c r="H520" s="486">
        <v>0.22500000000000001</v>
      </c>
      <c r="I520" s="487" t="s">
        <v>5202</v>
      </c>
      <c r="J520" s="488">
        <f t="shared" si="28"/>
        <v>0</v>
      </c>
      <c r="K520" s="460" t="s">
        <v>5427</v>
      </c>
      <c r="M520" s="464"/>
    </row>
    <row r="521" spans="1:13" s="465" customFormat="1" ht="15" customHeight="1" x14ac:dyDescent="0.2">
      <c r="A521" s="459"/>
      <c r="B521" s="453"/>
      <c r="C521" s="454"/>
      <c r="D521" s="489" t="s">
        <v>5204</v>
      </c>
      <c r="E521" s="500" t="s">
        <v>5205</v>
      </c>
      <c r="F521" s="504" t="b">
        <f>IF(総括表!$B$4=総括表!$Q$5,基礎データ貼付用シート!E1051)</f>
        <v>0</v>
      </c>
      <c r="G521" s="487" t="s">
        <v>5201</v>
      </c>
      <c r="H521" s="491">
        <v>0.19900000000000001</v>
      </c>
      <c r="I521" s="492" t="s">
        <v>5202</v>
      </c>
      <c r="J521" s="493">
        <f t="shared" si="28"/>
        <v>0</v>
      </c>
      <c r="K521" s="460" t="s">
        <v>5339</v>
      </c>
      <c r="M521" s="464"/>
    </row>
    <row r="522" spans="1:13" s="465" customFormat="1" ht="15" customHeight="1" x14ac:dyDescent="0.2">
      <c r="A522" s="459"/>
      <c r="B522" s="451">
        <f>B520+1</f>
        <v>12</v>
      </c>
      <c r="C522" s="452" t="s">
        <v>5234</v>
      </c>
      <c r="D522" s="489" t="s">
        <v>5199</v>
      </c>
      <c r="E522" s="500" t="s">
        <v>5200</v>
      </c>
      <c r="F522" s="504">
        <f>IF(総括表!$B$4=総括表!$Q$4,基礎データ貼付用シート!E1052)</f>
        <v>0</v>
      </c>
      <c r="G522" s="487" t="s">
        <v>5201</v>
      </c>
      <c r="H522" s="486">
        <v>0.23899999999999999</v>
      </c>
      <c r="I522" s="487" t="s">
        <v>5202</v>
      </c>
      <c r="J522" s="488">
        <f t="shared" si="28"/>
        <v>0</v>
      </c>
      <c r="K522" s="460" t="s">
        <v>5429</v>
      </c>
      <c r="M522" s="464"/>
    </row>
    <row r="523" spans="1:13" s="465" customFormat="1" ht="15" customHeight="1" x14ac:dyDescent="0.2">
      <c r="A523" s="459"/>
      <c r="B523" s="453"/>
      <c r="C523" s="454"/>
      <c r="D523" s="489" t="s">
        <v>5204</v>
      </c>
      <c r="E523" s="500" t="s">
        <v>5205</v>
      </c>
      <c r="F523" s="504" t="b">
        <f>IF(総括表!$B$4=総括表!$Q$5,基礎データ貼付用シート!E1052)</f>
        <v>0</v>
      </c>
      <c r="G523" s="487" t="s">
        <v>5201</v>
      </c>
      <c r="H523" s="491">
        <v>0.217</v>
      </c>
      <c r="I523" s="492" t="s">
        <v>5202</v>
      </c>
      <c r="J523" s="493">
        <f t="shared" si="28"/>
        <v>0</v>
      </c>
      <c r="K523" s="460" t="s">
        <v>5341</v>
      </c>
    </row>
    <row r="524" spans="1:13" s="465" customFormat="1" ht="15" customHeight="1" x14ac:dyDescent="0.2">
      <c r="A524" s="459"/>
      <c r="B524" s="451">
        <f>B522+1</f>
        <v>13</v>
      </c>
      <c r="C524" s="452" t="s">
        <v>5237</v>
      </c>
      <c r="D524" s="489" t="s">
        <v>5199</v>
      </c>
      <c r="E524" s="500" t="s">
        <v>5200</v>
      </c>
      <c r="F524" s="504">
        <f>IF(総括表!$B$4=総括表!$Q$4,基礎データ貼付用シート!E1053)</f>
        <v>0</v>
      </c>
      <c r="G524" s="487" t="s">
        <v>5201</v>
      </c>
      <c r="H524" s="486">
        <v>0.252</v>
      </c>
      <c r="I524" s="487" t="s">
        <v>5202</v>
      </c>
      <c r="J524" s="488">
        <f t="shared" ref="J524:J539" si="29">ROUND(F524*H524,0)</f>
        <v>0</v>
      </c>
      <c r="K524" s="460" t="s">
        <v>5430</v>
      </c>
      <c r="M524" s="464"/>
    </row>
    <row r="525" spans="1:13" s="465" customFormat="1" ht="15" customHeight="1" x14ac:dyDescent="0.2">
      <c r="A525" s="459"/>
      <c r="B525" s="453"/>
      <c r="C525" s="454"/>
      <c r="D525" s="489" t="s">
        <v>5204</v>
      </c>
      <c r="E525" s="500" t="s">
        <v>5205</v>
      </c>
      <c r="F525" s="504" t="b">
        <f>IF(総括表!$B$4=総括表!$Q$5,基礎データ貼付用シート!E1053)</f>
        <v>0</v>
      </c>
      <c r="G525" s="487" t="s">
        <v>5201</v>
      </c>
      <c r="H525" s="491">
        <v>0.23499999999999999</v>
      </c>
      <c r="I525" s="492" t="s">
        <v>5202</v>
      </c>
      <c r="J525" s="493">
        <f t="shared" si="29"/>
        <v>0</v>
      </c>
      <c r="K525" s="460" t="s">
        <v>5343</v>
      </c>
    </row>
    <row r="526" spans="1:13" s="465" customFormat="1" ht="15" customHeight="1" x14ac:dyDescent="0.2">
      <c r="A526" s="459"/>
      <c r="B526" s="451">
        <f>B524+1</f>
        <v>14</v>
      </c>
      <c r="C526" s="452" t="s">
        <v>5240</v>
      </c>
      <c r="D526" s="489" t="s">
        <v>5199</v>
      </c>
      <c r="E526" s="500" t="s">
        <v>5200</v>
      </c>
      <c r="F526" s="504">
        <f>IF(総括表!$B$4=総括表!$Q$4,基礎データ貼付用シート!E1054)</f>
        <v>0</v>
      </c>
      <c r="G526" s="487" t="s">
        <v>5201</v>
      </c>
      <c r="H526" s="486">
        <v>0.26600000000000001</v>
      </c>
      <c r="I526" s="487" t="s">
        <v>5202</v>
      </c>
      <c r="J526" s="488">
        <f t="shared" si="29"/>
        <v>0</v>
      </c>
      <c r="K526" s="460" t="s">
        <v>5431</v>
      </c>
    </row>
    <row r="527" spans="1:13" ht="15" customHeight="1" x14ac:dyDescent="0.2">
      <c r="A527" s="459"/>
      <c r="B527" s="453"/>
      <c r="C527" s="454"/>
      <c r="D527" s="489" t="s">
        <v>5204</v>
      </c>
      <c r="E527" s="500" t="s">
        <v>5205</v>
      </c>
      <c r="F527" s="504" t="b">
        <f>IF(総括表!$B$4=総括表!$Q$5,基礎データ貼付用シート!E1054)</f>
        <v>0</v>
      </c>
      <c r="G527" s="487" t="s">
        <v>5201</v>
      </c>
      <c r="H527" s="491">
        <v>0.253</v>
      </c>
      <c r="I527" s="492" t="s">
        <v>5202</v>
      </c>
      <c r="J527" s="493">
        <f t="shared" si="29"/>
        <v>0</v>
      </c>
      <c r="K527" s="460" t="s">
        <v>5345</v>
      </c>
      <c r="L527" s="465"/>
    </row>
    <row r="528" spans="1:13" ht="15" customHeight="1" x14ac:dyDescent="0.2">
      <c r="A528" s="459"/>
      <c r="B528" s="451">
        <f>B526+1</f>
        <v>15</v>
      </c>
      <c r="C528" s="452" t="s">
        <v>5735</v>
      </c>
      <c r="D528" s="489" t="s">
        <v>5199</v>
      </c>
      <c r="E528" s="500" t="s">
        <v>5200</v>
      </c>
      <c r="F528" s="504">
        <f>IF(総括表!$B$4=総括表!$Q$4,基礎データ貼付用シート!E1055)</f>
        <v>0</v>
      </c>
      <c r="G528" s="487" t="s">
        <v>5201</v>
      </c>
      <c r="H528" s="486">
        <v>0.28000000000000003</v>
      </c>
      <c r="I528" s="487" t="s">
        <v>5202</v>
      </c>
      <c r="J528" s="488">
        <f t="shared" si="29"/>
        <v>0</v>
      </c>
      <c r="K528" s="460" t="s">
        <v>5432</v>
      </c>
      <c r="L528" s="465"/>
    </row>
    <row r="529" spans="1:12" s="465" customFormat="1" ht="15" customHeight="1" x14ac:dyDescent="0.2">
      <c r="A529" s="459"/>
      <c r="B529" s="453"/>
      <c r="C529" s="454"/>
      <c r="D529" s="489" t="s">
        <v>5204</v>
      </c>
      <c r="E529" s="500" t="s">
        <v>5205</v>
      </c>
      <c r="F529" s="504" t="b">
        <f>IF(総括表!$B$4=総括表!$Q$5,基礎データ貼付用シート!E1055)</f>
        <v>0</v>
      </c>
      <c r="G529" s="487" t="s">
        <v>5201</v>
      </c>
      <c r="H529" s="491">
        <v>0.27100000000000002</v>
      </c>
      <c r="I529" s="492" t="s">
        <v>5202</v>
      </c>
      <c r="J529" s="493">
        <f t="shared" si="29"/>
        <v>0</v>
      </c>
      <c r="K529" s="460" t="s">
        <v>5347</v>
      </c>
      <c r="L529" s="463"/>
    </row>
    <row r="530" spans="1:12" s="465" customFormat="1" ht="15" customHeight="1" x14ac:dyDescent="0.2">
      <c r="A530" s="459"/>
      <c r="B530" s="451">
        <f>B528+1</f>
        <v>16</v>
      </c>
      <c r="C530" s="452" t="s">
        <v>5736</v>
      </c>
      <c r="D530" s="489" t="s">
        <v>5199</v>
      </c>
      <c r="E530" s="500" t="s">
        <v>5200</v>
      </c>
      <c r="F530" s="504">
        <f>IF(総括表!$B$4=総括表!$Q$4,基礎データ貼付用シート!E1056)</f>
        <v>0</v>
      </c>
      <c r="G530" s="487" t="s">
        <v>5201</v>
      </c>
      <c r="H530" s="486">
        <v>0.28999999999999998</v>
      </c>
      <c r="I530" s="487" t="s">
        <v>5202</v>
      </c>
      <c r="J530" s="488">
        <f t="shared" si="29"/>
        <v>0</v>
      </c>
      <c r="K530" s="460" t="s">
        <v>5433</v>
      </c>
      <c r="L530" s="463"/>
    </row>
    <row r="531" spans="1:12" s="465" customFormat="1" ht="15" customHeight="1" x14ac:dyDescent="0.2">
      <c r="A531" s="459"/>
      <c r="B531" s="453"/>
      <c r="C531" s="454"/>
      <c r="D531" s="489" t="s">
        <v>5204</v>
      </c>
      <c r="E531" s="500" t="s">
        <v>5205</v>
      </c>
      <c r="F531" s="504" t="b">
        <f>IF(総括表!$B$4=総括表!$Q$5,基礎データ貼付用シート!E1056)</f>
        <v>0</v>
      </c>
      <c r="G531" s="487" t="s">
        <v>5201</v>
      </c>
      <c r="H531" s="491">
        <v>0.28499999999999998</v>
      </c>
      <c r="I531" s="492" t="s">
        <v>5202</v>
      </c>
      <c r="J531" s="493">
        <f t="shared" si="29"/>
        <v>0</v>
      </c>
      <c r="K531" s="460" t="s">
        <v>5349</v>
      </c>
      <c r="L531" s="463"/>
    </row>
    <row r="532" spans="1:12" ht="18.75" customHeight="1" x14ac:dyDescent="0.2">
      <c r="A532" s="459"/>
      <c r="B532" s="451">
        <f>B530+1</f>
        <v>17</v>
      </c>
      <c r="C532" s="452" t="s">
        <v>5737</v>
      </c>
      <c r="D532" s="489" t="s">
        <v>5199</v>
      </c>
      <c r="E532" s="500" t="s">
        <v>5200</v>
      </c>
      <c r="F532" s="504">
        <f>IF(総括表!$B$4=総括表!$Q$4,基礎データ貼付用シート!E1057)</f>
        <v>0</v>
      </c>
      <c r="G532" s="487" t="s">
        <v>5201</v>
      </c>
      <c r="H532" s="486">
        <v>0.3</v>
      </c>
      <c r="I532" s="487" t="s">
        <v>5202</v>
      </c>
      <c r="J532" s="488">
        <f t="shared" si="29"/>
        <v>0</v>
      </c>
      <c r="K532" s="460" t="s">
        <v>5434</v>
      </c>
    </row>
    <row r="533" spans="1:12" ht="15" customHeight="1" x14ac:dyDescent="0.2">
      <c r="A533" s="459"/>
      <c r="B533" s="453"/>
      <c r="C533" s="454"/>
      <c r="D533" s="489" t="s">
        <v>5204</v>
      </c>
      <c r="E533" s="500" t="s">
        <v>5205</v>
      </c>
      <c r="F533" s="504" t="b">
        <f>IF(総括表!$B$4=総括表!$Q$5,基礎データ貼付用シート!E1057)</f>
        <v>0</v>
      </c>
      <c r="G533" s="487" t="s">
        <v>5201</v>
      </c>
      <c r="H533" s="491">
        <v>0.3</v>
      </c>
      <c r="I533" s="492" t="s">
        <v>5202</v>
      </c>
      <c r="J533" s="493">
        <f t="shared" si="29"/>
        <v>0</v>
      </c>
      <c r="K533" s="460" t="s">
        <v>5352</v>
      </c>
      <c r="L533" s="465"/>
    </row>
    <row r="534" spans="1:12" ht="15" customHeight="1" x14ac:dyDescent="0.2">
      <c r="A534" s="459"/>
      <c r="B534" s="451">
        <f>B532+1</f>
        <v>18</v>
      </c>
      <c r="C534" s="452" t="s">
        <v>5738</v>
      </c>
      <c r="D534" s="489" t="s">
        <v>5199</v>
      </c>
      <c r="E534" s="500" t="s">
        <v>5200</v>
      </c>
      <c r="F534" s="504">
        <f>IF(総括表!$B$4=総括表!$Q$4,基礎データ貼付用シート!E1058)</f>
        <v>0</v>
      </c>
      <c r="G534" s="487" t="s">
        <v>5201</v>
      </c>
      <c r="H534" s="486">
        <v>0.3</v>
      </c>
      <c r="I534" s="487" t="s">
        <v>5202</v>
      </c>
      <c r="J534" s="488">
        <f t="shared" si="29"/>
        <v>0</v>
      </c>
      <c r="K534" s="460" t="s">
        <v>5403</v>
      </c>
      <c r="L534" s="465"/>
    </row>
    <row r="535" spans="1:12" ht="15" customHeight="1" x14ac:dyDescent="0.2">
      <c r="A535" s="459"/>
      <c r="B535" s="453"/>
      <c r="C535" s="454"/>
      <c r="D535" s="489" t="s">
        <v>5204</v>
      </c>
      <c r="E535" s="500" t="s">
        <v>5205</v>
      </c>
      <c r="F535" s="504" t="b">
        <f>IF(総括表!$B$4=総括表!$Q$5,基礎データ貼付用シート!E1058)</f>
        <v>0</v>
      </c>
      <c r="G535" s="487" t="s">
        <v>5201</v>
      </c>
      <c r="H535" s="491">
        <v>0.3</v>
      </c>
      <c r="I535" s="492" t="s">
        <v>5202</v>
      </c>
      <c r="J535" s="493">
        <f t="shared" si="29"/>
        <v>0</v>
      </c>
      <c r="K535" s="460" t="s">
        <v>5354</v>
      </c>
      <c r="L535" s="465"/>
    </row>
    <row r="536" spans="1:12" ht="15" customHeight="1" x14ac:dyDescent="0.2">
      <c r="A536" s="459"/>
      <c r="B536" s="451">
        <f>B534+1</f>
        <v>19</v>
      </c>
      <c r="C536" s="452" t="s">
        <v>5739</v>
      </c>
      <c r="D536" s="489" t="s">
        <v>5199</v>
      </c>
      <c r="E536" s="500" t="s">
        <v>5200</v>
      </c>
      <c r="F536" s="504">
        <f>IF(総括表!$B$4=総括表!$Q$4,基礎データ貼付用シート!E1059)</f>
        <v>0</v>
      </c>
      <c r="G536" s="487" t="s">
        <v>5201</v>
      </c>
      <c r="H536" s="457">
        <v>0.3</v>
      </c>
      <c r="I536" s="487" t="s">
        <v>5202</v>
      </c>
      <c r="J536" s="488">
        <f t="shared" ref="J536:J537" si="30">ROUND(F536*H536,0)</f>
        <v>0</v>
      </c>
      <c r="K536" s="460" t="s">
        <v>5435</v>
      </c>
      <c r="L536" s="465"/>
    </row>
    <row r="537" spans="1:12" ht="15" customHeight="1" x14ac:dyDescent="0.2">
      <c r="A537" s="459"/>
      <c r="B537" s="453"/>
      <c r="C537" s="454"/>
      <c r="D537" s="489" t="s">
        <v>5204</v>
      </c>
      <c r="E537" s="500" t="s">
        <v>5205</v>
      </c>
      <c r="F537" s="504" t="b">
        <f>IF(総括表!$B$4=総括表!$Q$5,基礎データ貼付用シート!E1059)</f>
        <v>0</v>
      </c>
      <c r="G537" s="487" t="s">
        <v>5201</v>
      </c>
      <c r="H537" s="457">
        <v>0.3</v>
      </c>
      <c r="I537" s="492" t="s">
        <v>5202</v>
      </c>
      <c r="J537" s="493">
        <f t="shared" si="30"/>
        <v>0</v>
      </c>
      <c r="K537" s="460" t="s">
        <v>5356</v>
      </c>
      <c r="L537" s="465"/>
    </row>
    <row r="538" spans="1:12" ht="15" customHeight="1" x14ac:dyDescent="0.2">
      <c r="A538" s="459"/>
      <c r="B538" s="451">
        <f>B536+1</f>
        <v>20</v>
      </c>
      <c r="C538" s="452" t="s">
        <v>7099</v>
      </c>
      <c r="D538" s="489" t="s">
        <v>5199</v>
      </c>
      <c r="E538" s="500" t="s">
        <v>5200</v>
      </c>
      <c r="F538" s="504">
        <f>IF(総括表!$B$4=総括表!$Q$4,基礎データ貼付用シート!E1060)</f>
        <v>0</v>
      </c>
      <c r="G538" s="487" t="s">
        <v>5201</v>
      </c>
      <c r="H538" s="457">
        <v>0.3</v>
      </c>
      <c r="I538" s="487" t="s">
        <v>5202</v>
      </c>
      <c r="J538" s="488">
        <f t="shared" si="29"/>
        <v>0</v>
      </c>
      <c r="K538" s="460" t="s">
        <v>5391</v>
      </c>
      <c r="L538" s="465"/>
    </row>
    <row r="539" spans="1:12" ht="15" customHeight="1" thickBot="1" x14ac:dyDescent="0.25">
      <c r="A539" s="459"/>
      <c r="B539" s="453"/>
      <c r="C539" s="454"/>
      <c r="D539" s="489" t="s">
        <v>5204</v>
      </c>
      <c r="E539" s="500" t="s">
        <v>5205</v>
      </c>
      <c r="F539" s="504" t="b">
        <f>IF(総括表!$B$4=総括表!$Q$5,基礎データ貼付用シート!E1060)</f>
        <v>0</v>
      </c>
      <c r="G539" s="487" t="s">
        <v>5201</v>
      </c>
      <c r="H539" s="457">
        <v>0.3</v>
      </c>
      <c r="I539" s="492" t="s">
        <v>5202</v>
      </c>
      <c r="J539" s="493">
        <f t="shared" si="29"/>
        <v>0</v>
      </c>
      <c r="K539" s="460" t="s">
        <v>5358</v>
      </c>
      <c r="L539" s="465"/>
    </row>
    <row r="540" spans="1:12" ht="15" customHeight="1" x14ac:dyDescent="0.2">
      <c r="A540" s="459"/>
      <c r="B540" s="460" t="s">
        <v>5747</v>
      </c>
      <c r="C540" s="462"/>
      <c r="D540" s="460"/>
      <c r="E540" s="460"/>
      <c r="F540" s="461"/>
      <c r="G540" s="462"/>
      <c r="H540" s="1064" t="s">
        <v>7116</v>
      </c>
      <c r="I540" s="1065"/>
      <c r="J540" s="671"/>
      <c r="K540" s="460"/>
      <c r="L540" s="465"/>
    </row>
    <row r="541" spans="1:12" ht="15" customHeight="1" thickBot="1" x14ac:dyDescent="0.25">
      <c r="A541" s="459"/>
      <c r="B541" s="460" t="s">
        <v>5743</v>
      </c>
      <c r="C541" s="460"/>
      <c r="D541" s="460"/>
      <c r="E541" s="460"/>
      <c r="F541" s="461"/>
      <c r="G541" s="460"/>
      <c r="H541" s="1060" t="s">
        <v>5259</v>
      </c>
      <c r="I541" s="1061"/>
      <c r="J541" s="498">
        <f>SUM(J503:J539)</f>
        <v>0</v>
      </c>
      <c r="K541" s="460" t="s">
        <v>5780</v>
      </c>
      <c r="L541" s="465" t="s">
        <v>5573</v>
      </c>
    </row>
    <row r="542" spans="1:12" ht="15" customHeight="1" x14ac:dyDescent="0.2">
      <c r="A542" s="459"/>
      <c r="B542" s="460"/>
      <c r="C542" s="460"/>
      <c r="D542" s="460"/>
      <c r="E542" s="460"/>
      <c r="F542" s="461"/>
      <c r="G542" s="460"/>
      <c r="H542" s="462"/>
      <c r="I542" s="462"/>
      <c r="J542" s="461"/>
      <c r="K542" s="460"/>
      <c r="L542" s="465"/>
    </row>
    <row r="543" spans="1:12" ht="15" customHeight="1" x14ac:dyDescent="0.2">
      <c r="A543" s="730">
        <v>22</v>
      </c>
      <c r="B543" s="459" t="s">
        <v>5781</v>
      </c>
      <c r="C543" s="467"/>
      <c r="D543" s="467"/>
      <c r="E543" s="467"/>
      <c r="F543" s="466"/>
      <c r="G543" s="467"/>
      <c r="H543" s="467"/>
      <c r="I543" s="467"/>
      <c r="J543" s="466"/>
      <c r="K543" s="467"/>
      <c r="L543" s="465"/>
    </row>
    <row r="544" spans="1:12" ht="15" customHeight="1" x14ac:dyDescent="0.2">
      <c r="A544" s="731"/>
      <c r="B544" s="467"/>
      <c r="C544" s="467"/>
      <c r="D544" s="467"/>
      <c r="E544" s="467"/>
      <c r="F544" s="466"/>
      <c r="G544" s="467"/>
      <c r="H544" s="467"/>
      <c r="I544" s="467"/>
      <c r="J544" s="466"/>
      <c r="K544" s="467"/>
      <c r="L544" s="465"/>
    </row>
    <row r="545" spans="1:12" ht="15" customHeight="1" x14ac:dyDescent="0.2">
      <c r="A545" s="731"/>
      <c r="B545" s="1062" t="s">
        <v>5193</v>
      </c>
      <c r="C545" s="1063"/>
      <c r="D545" s="1062" t="s">
        <v>5194</v>
      </c>
      <c r="E545" s="1063"/>
      <c r="F545" s="476" t="s">
        <v>5195</v>
      </c>
      <c r="G545" s="477"/>
      <c r="H545" s="477" t="s">
        <v>5196</v>
      </c>
      <c r="I545" s="477"/>
      <c r="J545" s="476" t="s">
        <v>17</v>
      </c>
      <c r="K545" s="460"/>
      <c r="L545" s="465"/>
    </row>
    <row r="546" spans="1:12" ht="15" customHeight="1" x14ac:dyDescent="0.2">
      <c r="A546" s="731"/>
      <c r="B546" s="478"/>
      <c r="C546" s="479"/>
      <c r="D546" s="480"/>
      <c r="E546" s="454"/>
      <c r="F546" s="503"/>
      <c r="G546" s="482"/>
      <c r="H546" s="482"/>
      <c r="I546" s="482"/>
      <c r="J546" s="483" t="s">
        <v>5197</v>
      </c>
      <c r="K546" s="460"/>
      <c r="L546" s="465"/>
    </row>
    <row r="547" spans="1:12" ht="15" customHeight="1" x14ac:dyDescent="0.2">
      <c r="A547" s="459"/>
      <c r="B547" s="451">
        <v>1</v>
      </c>
      <c r="C547" s="452" t="s">
        <v>5225</v>
      </c>
      <c r="D547" s="489" t="s">
        <v>5199</v>
      </c>
      <c r="E547" s="500" t="s">
        <v>5200</v>
      </c>
      <c r="F547" s="504">
        <f>IF(総括表!$B$4=総括表!$Q$4,基礎データ貼付用シート!E1009)</f>
        <v>0</v>
      </c>
      <c r="G547" s="487" t="s">
        <v>5201</v>
      </c>
      <c r="H547" s="486">
        <v>0.19800000000000001</v>
      </c>
      <c r="I547" s="487" t="s">
        <v>5202</v>
      </c>
      <c r="J547" s="488">
        <f t="shared" ref="J547:J570" si="31">ROUND(F547*H547,0)</f>
        <v>0</v>
      </c>
      <c r="K547" s="460" t="s">
        <v>5264</v>
      </c>
      <c r="L547" s="465"/>
    </row>
    <row r="548" spans="1:12" ht="15" customHeight="1" x14ac:dyDescent="0.2">
      <c r="A548" s="459"/>
      <c r="B548" s="453"/>
      <c r="C548" s="454"/>
      <c r="D548" s="489" t="s">
        <v>5204</v>
      </c>
      <c r="E548" s="500" t="s">
        <v>5205</v>
      </c>
      <c r="F548" s="504" t="b">
        <f>IF(総括表!$B$4=総括表!$Q$5,基礎データ貼付用シート!E1009)</f>
        <v>0</v>
      </c>
      <c r="G548" s="487" t="s">
        <v>5201</v>
      </c>
      <c r="H548" s="491">
        <v>0.16400000000000001</v>
      </c>
      <c r="I548" s="492" t="s">
        <v>5202</v>
      </c>
      <c r="J548" s="493">
        <f t="shared" si="31"/>
        <v>0</v>
      </c>
      <c r="K548" s="460" t="s">
        <v>5266</v>
      </c>
      <c r="L548" s="465"/>
    </row>
    <row r="549" spans="1:12" ht="15" customHeight="1" x14ac:dyDescent="0.2">
      <c r="A549" s="459"/>
      <c r="B549" s="451">
        <v>2</v>
      </c>
      <c r="C549" s="452" t="s">
        <v>5228</v>
      </c>
      <c r="D549" s="489" t="s">
        <v>5199</v>
      </c>
      <c r="E549" s="500" t="s">
        <v>5200</v>
      </c>
      <c r="F549" s="504">
        <f>IF(総括表!$B$4=総括表!$Q$4,基礎データ貼付用シート!E1010)</f>
        <v>0</v>
      </c>
      <c r="G549" s="487" t="s">
        <v>5201</v>
      </c>
      <c r="H549" s="486">
        <v>0.21099999999999999</v>
      </c>
      <c r="I549" s="487" t="s">
        <v>5202</v>
      </c>
      <c r="J549" s="488">
        <f t="shared" si="31"/>
        <v>0</v>
      </c>
      <c r="K549" s="460" t="s">
        <v>5267</v>
      </c>
      <c r="L549" s="465"/>
    </row>
    <row r="550" spans="1:12" ht="15" customHeight="1" x14ac:dyDescent="0.2">
      <c r="A550" s="459"/>
      <c r="B550" s="453"/>
      <c r="C550" s="454"/>
      <c r="D550" s="489" t="s">
        <v>5204</v>
      </c>
      <c r="E550" s="500" t="s">
        <v>5205</v>
      </c>
      <c r="F550" s="504" t="b">
        <f>IF(総括表!$B$4=総括表!$Q$5,基礎データ貼付用シート!E1010)</f>
        <v>0</v>
      </c>
      <c r="G550" s="487" t="s">
        <v>5201</v>
      </c>
      <c r="H550" s="491">
        <v>0.182</v>
      </c>
      <c r="I550" s="492" t="s">
        <v>5202</v>
      </c>
      <c r="J550" s="493">
        <f t="shared" si="31"/>
        <v>0</v>
      </c>
      <c r="K550" s="460" t="s">
        <v>5268</v>
      </c>
      <c r="L550" s="465"/>
    </row>
    <row r="551" spans="1:12" ht="15" customHeight="1" x14ac:dyDescent="0.2">
      <c r="A551" s="459"/>
      <c r="B551" s="451">
        <v>3</v>
      </c>
      <c r="C551" s="452" t="s">
        <v>5231</v>
      </c>
      <c r="D551" s="489" t="s">
        <v>5199</v>
      </c>
      <c r="E551" s="500" t="s">
        <v>5200</v>
      </c>
      <c r="F551" s="504">
        <f>IF(総括表!$B$4=総括表!$Q$4,基礎データ貼付用シート!E1011)</f>
        <v>0</v>
      </c>
      <c r="G551" s="487" t="s">
        <v>5201</v>
      </c>
      <c r="H551" s="486">
        <v>0.22500000000000001</v>
      </c>
      <c r="I551" s="487" t="s">
        <v>5202</v>
      </c>
      <c r="J551" s="488">
        <f t="shared" si="31"/>
        <v>0</v>
      </c>
      <c r="K551" s="460" t="s">
        <v>5269</v>
      </c>
      <c r="L551" s="465"/>
    </row>
    <row r="552" spans="1:12" ht="15" customHeight="1" x14ac:dyDescent="0.2">
      <c r="A552" s="459"/>
      <c r="B552" s="453"/>
      <c r="C552" s="454"/>
      <c r="D552" s="489" t="s">
        <v>5204</v>
      </c>
      <c r="E552" s="500" t="s">
        <v>5205</v>
      </c>
      <c r="F552" s="504" t="b">
        <f>IF(総括表!$B$4=総括表!$Q$5,基礎データ貼付用シート!E1011)</f>
        <v>0</v>
      </c>
      <c r="G552" s="487" t="s">
        <v>5201</v>
      </c>
      <c r="H552" s="491">
        <v>0.19900000000000001</v>
      </c>
      <c r="I552" s="492" t="s">
        <v>5202</v>
      </c>
      <c r="J552" s="493">
        <f t="shared" si="31"/>
        <v>0</v>
      </c>
      <c r="K552" s="460" t="s">
        <v>5270</v>
      </c>
      <c r="L552" s="465"/>
    </row>
    <row r="553" spans="1:12" ht="15" customHeight="1" x14ac:dyDescent="0.2">
      <c r="A553" s="459"/>
      <c r="B553" s="451">
        <v>4</v>
      </c>
      <c r="C553" s="452" t="s">
        <v>5234</v>
      </c>
      <c r="D553" s="489" t="s">
        <v>5199</v>
      </c>
      <c r="E553" s="500" t="s">
        <v>5200</v>
      </c>
      <c r="F553" s="504">
        <f>IF(総括表!$B$4=総括表!$Q$4,基礎データ貼付用シート!E1012)</f>
        <v>0</v>
      </c>
      <c r="G553" s="487" t="s">
        <v>5201</v>
      </c>
      <c r="H553" s="486">
        <v>0.23899999999999999</v>
      </c>
      <c r="I553" s="487" t="s">
        <v>5202</v>
      </c>
      <c r="J553" s="488">
        <f t="shared" si="31"/>
        <v>0</v>
      </c>
      <c r="K553" s="460" t="s">
        <v>5271</v>
      </c>
      <c r="L553" s="465"/>
    </row>
    <row r="554" spans="1:12" ht="15" customHeight="1" x14ac:dyDescent="0.2">
      <c r="A554" s="459"/>
      <c r="B554" s="453"/>
      <c r="C554" s="454"/>
      <c r="D554" s="489" t="s">
        <v>5204</v>
      </c>
      <c r="E554" s="500" t="s">
        <v>5205</v>
      </c>
      <c r="F554" s="504" t="b">
        <f>IF(総括表!$B$4=総括表!$Q$5,基礎データ貼付用シート!E1012)</f>
        <v>0</v>
      </c>
      <c r="G554" s="487" t="s">
        <v>5201</v>
      </c>
      <c r="H554" s="491">
        <v>0.217</v>
      </c>
      <c r="I554" s="492" t="s">
        <v>5202</v>
      </c>
      <c r="J554" s="493">
        <f t="shared" si="31"/>
        <v>0</v>
      </c>
      <c r="K554" s="460" t="s">
        <v>5272</v>
      </c>
      <c r="L554" s="465"/>
    </row>
    <row r="555" spans="1:12" ht="15" customHeight="1" x14ac:dyDescent="0.2">
      <c r="A555" s="459"/>
      <c r="B555" s="451">
        <f>B553+1</f>
        <v>5</v>
      </c>
      <c r="C555" s="452" t="s">
        <v>5237</v>
      </c>
      <c r="D555" s="489" t="s">
        <v>5199</v>
      </c>
      <c r="E555" s="500" t="s">
        <v>5200</v>
      </c>
      <c r="F555" s="504">
        <f>IF(総括表!$B$4=総括表!$Q$4,基礎データ貼付用シート!E1013)</f>
        <v>0</v>
      </c>
      <c r="G555" s="487" t="s">
        <v>5201</v>
      </c>
      <c r="H555" s="486">
        <v>0.252</v>
      </c>
      <c r="I555" s="487" t="s">
        <v>5202</v>
      </c>
      <c r="J555" s="488">
        <f t="shared" si="31"/>
        <v>0</v>
      </c>
      <c r="K555" s="460" t="s">
        <v>5273</v>
      </c>
      <c r="L555" s="465"/>
    </row>
    <row r="556" spans="1:12" ht="15" customHeight="1" x14ac:dyDescent="0.2">
      <c r="A556" s="459"/>
      <c r="B556" s="453"/>
      <c r="C556" s="454"/>
      <c r="D556" s="489" t="s">
        <v>5204</v>
      </c>
      <c r="E556" s="500" t="s">
        <v>5205</v>
      </c>
      <c r="F556" s="504" t="b">
        <f>IF(総括表!$B$4=総括表!$Q$5,基礎データ貼付用シート!E1013)</f>
        <v>0</v>
      </c>
      <c r="G556" s="487" t="s">
        <v>5201</v>
      </c>
      <c r="H556" s="491">
        <v>0.23499999999999999</v>
      </c>
      <c r="I556" s="492" t="s">
        <v>5202</v>
      </c>
      <c r="J556" s="493">
        <f t="shared" si="31"/>
        <v>0</v>
      </c>
      <c r="K556" s="460" t="s">
        <v>5330</v>
      </c>
      <c r="L556" s="465"/>
    </row>
    <row r="557" spans="1:12" ht="15" customHeight="1" x14ac:dyDescent="0.2">
      <c r="A557" s="459"/>
      <c r="B557" s="451">
        <f>B555+1</f>
        <v>6</v>
      </c>
      <c r="C557" s="452" t="s">
        <v>5240</v>
      </c>
      <c r="D557" s="489" t="s">
        <v>5199</v>
      </c>
      <c r="E557" s="500" t="s">
        <v>5200</v>
      </c>
      <c r="F557" s="504">
        <f>IF(総括表!$B$4=総括表!$Q$4,基礎データ貼付用シート!E1014)</f>
        <v>0</v>
      </c>
      <c r="G557" s="487" t="s">
        <v>5201</v>
      </c>
      <c r="H557" s="486">
        <v>0.26600000000000001</v>
      </c>
      <c r="I557" s="487" t="s">
        <v>5202</v>
      </c>
      <c r="J557" s="488">
        <f t="shared" si="31"/>
        <v>0</v>
      </c>
      <c r="K557" s="460" t="s">
        <v>5331</v>
      </c>
      <c r="L557" s="465"/>
    </row>
    <row r="558" spans="1:12" ht="15" customHeight="1" x14ac:dyDescent="0.2">
      <c r="A558" s="459"/>
      <c r="B558" s="453"/>
      <c r="C558" s="454"/>
      <c r="D558" s="489" t="s">
        <v>5204</v>
      </c>
      <c r="E558" s="500" t="s">
        <v>5205</v>
      </c>
      <c r="F558" s="504" t="b">
        <f>IF(総括表!$B$4=総括表!$Q$5,基礎データ貼付用シート!E1014)</f>
        <v>0</v>
      </c>
      <c r="G558" s="487" t="s">
        <v>5201</v>
      </c>
      <c r="H558" s="491">
        <v>0.253</v>
      </c>
      <c r="I558" s="492" t="s">
        <v>5202</v>
      </c>
      <c r="J558" s="493">
        <f t="shared" si="31"/>
        <v>0</v>
      </c>
      <c r="K558" s="460" t="s">
        <v>5332</v>
      </c>
      <c r="L558" s="465"/>
    </row>
    <row r="559" spans="1:12" ht="15" customHeight="1" x14ac:dyDescent="0.2">
      <c r="A559" s="459"/>
      <c r="B559" s="451">
        <f>B557+1</f>
        <v>7</v>
      </c>
      <c r="C559" s="452" t="s">
        <v>5735</v>
      </c>
      <c r="D559" s="489" t="s">
        <v>5199</v>
      </c>
      <c r="E559" s="500" t="s">
        <v>5200</v>
      </c>
      <c r="F559" s="504">
        <f>IF(総括表!$B$4=総括表!$Q$4,基礎データ貼付用シート!E1015)</f>
        <v>0</v>
      </c>
      <c r="G559" s="487" t="s">
        <v>5201</v>
      </c>
      <c r="H559" s="486">
        <v>0.28000000000000003</v>
      </c>
      <c r="I559" s="487" t="s">
        <v>5202</v>
      </c>
      <c r="J559" s="488">
        <f t="shared" si="31"/>
        <v>0</v>
      </c>
      <c r="K559" s="460" t="s">
        <v>5333</v>
      </c>
      <c r="L559" s="465"/>
    </row>
    <row r="560" spans="1:12" ht="15" customHeight="1" x14ac:dyDescent="0.2">
      <c r="A560" s="459"/>
      <c r="B560" s="453"/>
      <c r="C560" s="454"/>
      <c r="D560" s="489" t="s">
        <v>5204</v>
      </c>
      <c r="E560" s="500" t="s">
        <v>5205</v>
      </c>
      <c r="F560" s="504" t="b">
        <f>IF(総括表!$B$4=総括表!$Q$5,基礎データ貼付用シート!E1015)</f>
        <v>0</v>
      </c>
      <c r="G560" s="487" t="s">
        <v>5201</v>
      </c>
      <c r="H560" s="491">
        <v>0.27100000000000002</v>
      </c>
      <c r="I560" s="492" t="s">
        <v>5202</v>
      </c>
      <c r="J560" s="493">
        <f t="shared" si="31"/>
        <v>0</v>
      </c>
      <c r="K560" s="460" t="s">
        <v>5334</v>
      </c>
    </row>
    <row r="561" spans="1:13" ht="18" customHeight="1" x14ac:dyDescent="0.2">
      <c r="A561" s="459"/>
      <c r="B561" s="451">
        <f>B559+1</f>
        <v>8</v>
      </c>
      <c r="C561" s="452" t="s">
        <v>5736</v>
      </c>
      <c r="D561" s="489" t="s">
        <v>5199</v>
      </c>
      <c r="E561" s="500" t="s">
        <v>5200</v>
      </c>
      <c r="F561" s="504">
        <f>IF(総括表!$B$4=総括表!$Q$4,基礎データ貼付用シート!E1016)</f>
        <v>0</v>
      </c>
      <c r="G561" s="487" t="s">
        <v>5201</v>
      </c>
      <c r="H561" s="486">
        <v>0.28999999999999998</v>
      </c>
      <c r="I561" s="487" t="s">
        <v>5202</v>
      </c>
      <c r="J561" s="488">
        <f t="shared" si="31"/>
        <v>0</v>
      </c>
      <c r="K561" s="460" t="s">
        <v>5335</v>
      </c>
    </row>
    <row r="562" spans="1:13" ht="11.65" customHeight="1" x14ac:dyDescent="0.2">
      <c r="A562" s="459"/>
      <c r="B562" s="453"/>
      <c r="C562" s="454"/>
      <c r="D562" s="489" t="s">
        <v>5204</v>
      </c>
      <c r="E562" s="500" t="s">
        <v>5205</v>
      </c>
      <c r="F562" s="504" t="b">
        <f>IF(総括表!$B$4=総括表!$Q$5,基礎データ貼付用シート!E1016)</f>
        <v>0</v>
      </c>
      <c r="G562" s="487" t="s">
        <v>5201</v>
      </c>
      <c r="H562" s="491">
        <v>0.28499999999999998</v>
      </c>
      <c r="I562" s="492" t="s">
        <v>5202</v>
      </c>
      <c r="J562" s="493">
        <f t="shared" si="31"/>
        <v>0</v>
      </c>
      <c r="K562" s="460" t="s">
        <v>5336</v>
      </c>
      <c r="L562" s="465"/>
    </row>
    <row r="563" spans="1:13" ht="15" customHeight="1" x14ac:dyDescent="0.2">
      <c r="A563" s="459"/>
      <c r="B563" s="451">
        <f>B561+1</f>
        <v>9</v>
      </c>
      <c r="C563" s="452" t="s">
        <v>5737</v>
      </c>
      <c r="D563" s="489" t="s">
        <v>5199</v>
      </c>
      <c r="E563" s="500" t="s">
        <v>5200</v>
      </c>
      <c r="F563" s="504">
        <f>IF(総括表!$B$4=総括表!$Q$4,基礎データ貼付用シート!E1017)</f>
        <v>0</v>
      </c>
      <c r="G563" s="487" t="s">
        <v>5201</v>
      </c>
      <c r="H563" s="486">
        <v>0.3</v>
      </c>
      <c r="I563" s="487" t="s">
        <v>5202</v>
      </c>
      <c r="J563" s="488">
        <f t="shared" si="31"/>
        <v>0</v>
      </c>
      <c r="K563" s="460" t="s">
        <v>5426</v>
      </c>
      <c r="L563" s="465"/>
    </row>
    <row r="564" spans="1:13" ht="15" customHeight="1" x14ac:dyDescent="0.2">
      <c r="A564" s="459"/>
      <c r="B564" s="453"/>
      <c r="C564" s="454"/>
      <c r="D564" s="489" t="s">
        <v>5204</v>
      </c>
      <c r="E564" s="500" t="s">
        <v>5205</v>
      </c>
      <c r="F564" s="504" t="b">
        <f>IF(総括表!$B$4=総括表!$Q$5,基礎データ貼付用シート!E1017)</f>
        <v>0</v>
      </c>
      <c r="G564" s="487" t="s">
        <v>5201</v>
      </c>
      <c r="H564" s="491">
        <v>0.3</v>
      </c>
      <c r="I564" s="492" t="s">
        <v>5202</v>
      </c>
      <c r="J564" s="493">
        <f t="shared" si="31"/>
        <v>0</v>
      </c>
      <c r="K564" s="460" t="s">
        <v>5427</v>
      </c>
      <c r="L564" s="465"/>
    </row>
    <row r="565" spans="1:13" ht="15" customHeight="1" x14ac:dyDescent="0.2">
      <c r="A565" s="459"/>
      <c r="B565" s="451">
        <f>B563+1</f>
        <v>10</v>
      </c>
      <c r="C565" s="452" t="s">
        <v>5738</v>
      </c>
      <c r="D565" s="489" t="s">
        <v>5199</v>
      </c>
      <c r="E565" s="500" t="s">
        <v>5200</v>
      </c>
      <c r="F565" s="504">
        <f>IF(総括表!$B$4=総括表!$Q$4,基礎データ貼付用シート!E1018)</f>
        <v>0</v>
      </c>
      <c r="G565" s="487" t="s">
        <v>5201</v>
      </c>
      <c r="H565" s="486">
        <v>0.3</v>
      </c>
      <c r="I565" s="487" t="s">
        <v>5202</v>
      </c>
      <c r="J565" s="488">
        <f t="shared" si="31"/>
        <v>0</v>
      </c>
      <c r="K565" s="460" t="s">
        <v>5339</v>
      </c>
      <c r="L565" s="465"/>
    </row>
    <row r="566" spans="1:13" ht="15" customHeight="1" x14ac:dyDescent="0.2">
      <c r="A566" s="459"/>
      <c r="B566" s="453"/>
      <c r="C566" s="454"/>
      <c r="D566" s="489" t="s">
        <v>5204</v>
      </c>
      <c r="E566" s="500" t="s">
        <v>5205</v>
      </c>
      <c r="F566" s="504" t="b">
        <f>IF(総括表!$B$4=総括表!$Q$5,基礎データ貼付用シート!E1018)</f>
        <v>0</v>
      </c>
      <c r="G566" s="487" t="s">
        <v>5201</v>
      </c>
      <c r="H566" s="491">
        <v>0.3</v>
      </c>
      <c r="I566" s="492" t="s">
        <v>5202</v>
      </c>
      <c r="J566" s="493">
        <f t="shared" si="31"/>
        <v>0</v>
      </c>
      <c r="K566" s="460" t="s">
        <v>5429</v>
      </c>
    </row>
    <row r="567" spans="1:13" ht="15" customHeight="1" x14ac:dyDescent="0.2">
      <c r="A567" s="459"/>
      <c r="B567" s="451">
        <f>B563+1</f>
        <v>10</v>
      </c>
      <c r="C567" s="452" t="s">
        <v>5739</v>
      </c>
      <c r="D567" s="489" t="s">
        <v>5199</v>
      </c>
      <c r="E567" s="500" t="s">
        <v>5200</v>
      </c>
      <c r="F567" s="504">
        <f>IF(総括表!$B$4=総括表!$Q$4,基礎データ貼付用シート!E1019)</f>
        <v>0</v>
      </c>
      <c r="G567" s="487" t="s">
        <v>5201</v>
      </c>
      <c r="H567" s="456">
        <v>0.3</v>
      </c>
      <c r="I567" s="487" t="s">
        <v>5202</v>
      </c>
      <c r="J567" s="488">
        <f t="shared" ref="J567:J568" si="32">ROUND(F567*H567,0)</f>
        <v>0</v>
      </c>
      <c r="K567" s="460" t="s">
        <v>5341</v>
      </c>
      <c r="L567" s="465"/>
    </row>
    <row r="568" spans="1:13" ht="15" customHeight="1" x14ac:dyDescent="0.2">
      <c r="A568" s="459"/>
      <c r="B568" s="453"/>
      <c r="C568" s="454"/>
      <c r="D568" s="489" t="s">
        <v>5204</v>
      </c>
      <c r="E568" s="500" t="s">
        <v>5205</v>
      </c>
      <c r="F568" s="504" t="b">
        <f>IF(総括表!$B$4=総括表!$Q$5,基礎データ貼付用シート!E1019)</f>
        <v>0</v>
      </c>
      <c r="G568" s="487" t="s">
        <v>5201</v>
      </c>
      <c r="H568" s="456">
        <v>0.3</v>
      </c>
      <c r="I568" s="492" t="s">
        <v>5202</v>
      </c>
      <c r="J568" s="493">
        <f t="shared" si="32"/>
        <v>0</v>
      </c>
      <c r="K568" s="460" t="s">
        <v>5430</v>
      </c>
    </row>
    <row r="569" spans="1:13" ht="15" customHeight="1" x14ac:dyDescent="0.2">
      <c r="A569" s="459"/>
      <c r="B569" s="451">
        <f>B567+1</f>
        <v>11</v>
      </c>
      <c r="C569" s="452" t="s">
        <v>7099</v>
      </c>
      <c r="D569" s="489" t="s">
        <v>5199</v>
      </c>
      <c r="E569" s="500" t="s">
        <v>5200</v>
      </c>
      <c r="F569" s="504">
        <f>IF(総括表!$B$4=総括表!$Q$4,基礎データ貼付用シート!E1020)</f>
        <v>0</v>
      </c>
      <c r="G569" s="487" t="s">
        <v>5201</v>
      </c>
      <c r="H569" s="456">
        <v>0.3</v>
      </c>
      <c r="I569" s="487" t="s">
        <v>5202</v>
      </c>
      <c r="J569" s="488">
        <f t="shared" si="31"/>
        <v>0</v>
      </c>
      <c r="K569" s="460" t="s">
        <v>5343</v>
      </c>
      <c r="L569" s="465"/>
    </row>
    <row r="570" spans="1:13" ht="15" customHeight="1" thickBot="1" x14ac:dyDescent="0.25">
      <c r="A570" s="459"/>
      <c r="B570" s="453"/>
      <c r="C570" s="454"/>
      <c r="D570" s="489" t="s">
        <v>5204</v>
      </c>
      <c r="E570" s="500" t="s">
        <v>5205</v>
      </c>
      <c r="F570" s="504" t="b">
        <f>IF(総括表!$B$4=総括表!$Q$5,基礎データ貼付用シート!E1020)</f>
        <v>0</v>
      </c>
      <c r="G570" s="487" t="s">
        <v>5201</v>
      </c>
      <c r="H570" s="456">
        <v>0.3</v>
      </c>
      <c r="I570" s="492" t="s">
        <v>5202</v>
      </c>
      <c r="J570" s="493">
        <f t="shared" si="31"/>
        <v>0</v>
      </c>
      <c r="K570" s="460" t="s">
        <v>5431</v>
      </c>
    </row>
    <row r="571" spans="1:13" ht="15" customHeight="1" x14ac:dyDescent="0.2">
      <c r="A571" s="459"/>
      <c r="B571" s="460"/>
      <c r="C571" s="462"/>
      <c r="D571" s="460"/>
      <c r="E571" s="460"/>
      <c r="F571" s="461"/>
      <c r="G571" s="462"/>
      <c r="H571" s="1064" t="s">
        <v>7114</v>
      </c>
      <c r="I571" s="1065"/>
      <c r="J571" s="671"/>
      <c r="K571" s="460"/>
    </row>
    <row r="572" spans="1:13" ht="15" customHeight="1" thickBot="1" x14ac:dyDescent="0.25">
      <c r="A572" s="459"/>
      <c r="B572" s="460"/>
      <c r="C572" s="460"/>
      <c r="D572" s="460"/>
      <c r="E572" s="460"/>
      <c r="F572" s="461"/>
      <c r="G572" s="460"/>
      <c r="H572" s="1060" t="s">
        <v>5259</v>
      </c>
      <c r="I572" s="1061"/>
      <c r="J572" s="498">
        <f>SUM(J547:J570)</f>
        <v>0</v>
      </c>
      <c r="K572" s="460" t="s">
        <v>5782</v>
      </c>
      <c r="L572" s="465" t="s">
        <v>5573</v>
      </c>
    </row>
    <row r="573" spans="1:13" ht="15" customHeight="1" x14ac:dyDescent="0.2">
      <c r="A573" s="459"/>
      <c r="B573" s="460"/>
      <c r="C573" s="460"/>
      <c r="D573" s="460"/>
      <c r="E573" s="460"/>
      <c r="F573" s="461"/>
      <c r="G573" s="460"/>
      <c r="H573" s="462"/>
      <c r="I573" s="462"/>
      <c r="J573" s="461"/>
      <c r="K573" s="460"/>
    </row>
    <row r="574" spans="1:13" s="465" customFormat="1" ht="18" customHeight="1" x14ac:dyDescent="0.2">
      <c r="A574" s="458">
        <v>23</v>
      </c>
      <c r="B574" s="459" t="s">
        <v>5783</v>
      </c>
      <c r="C574" s="460"/>
      <c r="D574" s="460"/>
      <c r="E574" s="460"/>
      <c r="F574" s="461"/>
      <c r="G574" s="460"/>
      <c r="H574" s="462"/>
      <c r="I574" s="462"/>
      <c r="J574" s="461"/>
      <c r="K574" s="460"/>
      <c r="L574" s="463"/>
      <c r="M574" s="464"/>
    </row>
    <row r="575" spans="1:13" s="465" customFormat="1" ht="16.149999999999999" customHeight="1" x14ac:dyDescent="0.2">
      <c r="A575" s="459"/>
      <c r="B575" s="459" t="s">
        <v>5784</v>
      </c>
      <c r="C575" s="460"/>
      <c r="D575" s="460"/>
      <c r="E575" s="460"/>
      <c r="F575" s="461"/>
      <c r="G575" s="460"/>
      <c r="H575" s="462"/>
      <c r="I575" s="462"/>
      <c r="J575" s="461"/>
      <c r="K575" s="460"/>
      <c r="L575" s="463"/>
      <c r="M575" s="464"/>
    </row>
    <row r="576" spans="1:13" s="465" customFormat="1" ht="15" customHeight="1" x14ac:dyDescent="0.2">
      <c r="A576" s="459"/>
      <c r="B576" s="460"/>
      <c r="C576" s="460"/>
      <c r="D576" s="460"/>
      <c r="E576" s="460"/>
      <c r="F576" s="461"/>
      <c r="G576" s="460"/>
      <c r="H576" s="462"/>
      <c r="I576" s="462"/>
      <c r="J576" s="461"/>
      <c r="K576" s="460"/>
      <c r="L576" s="463"/>
      <c r="M576" s="464"/>
    </row>
    <row r="577" spans="1:13" s="465" customFormat="1" ht="15" customHeight="1" x14ac:dyDescent="0.2">
      <c r="A577" s="459"/>
      <c r="B577" s="1062" t="s">
        <v>5401</v>
      </c>
      <c r="C577" s="1063"/>
      <c r="D577" s="1062" t="s">
        <v>5194</v>
      </c>
      <c r="E577" s="1063"/>
      <c r="F577" s="476" t="s">
        <v>5402</v>
      </c>
      <c r="G577" s="477"/>
      <c r="H577" s="477" t="s">
        <v>5196</v>
      </c>
      <c r="I577" s="477"/>
      <c r="J577" s="476" t="s">
        <v>17</v>
      </c>
      <c r="K577" s="460"/>
      <c r="L577" s="463"/>
      <c r="M577" s="464"/>
    </row>
    <row r="578" spans="1:13" s="465" customFormat="1" ht="15" customHeight="1" x14ac:dyDescent="0.2">
      <c r="A578" s="459"/>
      <c r="B578" s="478"/>
      <c r="C578" s="479"/>
      <c r="D578" s="480"/>
      <c r="E578" s="454"/>
      <c r="F578" s="503"/>
      <c r="G578" s="482"/>
      <c r="H578" s="482"/>
      <c r="I578" s="482"/>
      <c r="J578" s="672" t="s">
        <v>5197</v>
      </c>
      <c r="K578" s="460"/>
      <c r="M578" s="464"/>
    </row>
    <row r="579" spans="1:13" s="465" customFormat="1" ht="15" customHeight="1" x14ac:dyDescent="0.2">
      <c r="A579" s="459"/>
      <c r="B579" s="451">
        <v>1</v>
      </c>
      <c r="C579" s="452" t="s">
        <v>5739</v>
      </c>
      <c r="D579" s="489" t="s">
        <v>5199</v>
      </c>
      <c r="E579" s="500" t="s">
        <v>5200</v>
      </c>
      <c r="F579" s="504">
        <f>IF(総括表!$B$4=総括表!$Q$4,基礎データ貼付用シート!E1061)</f>
        <v>0</v>
      </c>
      <c r="G579" s="487" t="s">
        <v>5201</v>
      </c>
      <c r="H579" s="456">
        <v>0.45</v>
      </c>
      <c r="I579" s="487" t="s">
        <v>5202</v>
      </c>
      <c r="J579" s="488">
        <f>ROUND(F579*H579,0)</f>
        <v>0</v>
      </c>
      <c r="K579" s="460" t="s">
        <v>5264</v>
      </c>
      <c r="M579" s="464"/>
    </row>
    <row r="580" spans="1:13" s="465" customFormat="1" ht="15" customHeight="1" x14ac:dyDescent="0.2">
      <c r="A580" s="459"/>
      <c r="B580" s="453"/>
      <c r="C580" s="454"/>
      <c r="D580" s="489" t="s">
        <v>5204</v>
      </c>
      <c r="E580" s="500" t="s">
        <v>5205</v>
      </c>
      <c r="F580" s="504" t="b">
        <f>IF(総括表!$B$4=総括表!$Q$5,基礎データ貼付用シート!E1061)</f>
        <v>0</v>
      </c>
      <c r="G580" s="487" t="s">
        <v>5201</v>
      </c>
      <c r="H580" s="456">
        <v>0.45</v>
      </c>
      <c r="I580" s="492" t="s">
        <v>5202</v>
      </c>
      <c r="J580" s="493">
        <f>ROUND(F580*H580,0)</f>
        <v>0</v>
      </c>
      <c r="K580" s="460" t="s">
        <v>5266</v>
      </c>
      <c r="M580" s="464"/>
    </row>
    <row r="581" spans="1:13" s="465" customFormat="1" ht="15" customHeight="1" x14ac:dyDescent="0.2">
      <c r="A581" s="459"/>
      <c r="B581" s="451">
        <v>1</v>
      </c>
      <c r="C581" s="452" t="s">
        <v>7099</v>
      </c>
      <c r="D581" s="489" t="s">
        <v>5199</v>
      </c>
      <c r="E581" s="500" t="s">
        <v>5200</v>
      </c>
      <c r="F581" s="504">
        <f>IF(総括表!$B$4=総括表!$Q$4,基礎データ貼付用シート!E1062)</f>
        <v>0</v>
      </c>
      <c r="G581" s="487" t="s">
        <v>5201</v>
      </c>
      <c r="H581" s="456">
        <v>0.45</v>
      </c>
      <c r="I581" s="487" t="s">
        <v>5202</v>
      </c>
      <c r="J581" s="488">
        <f>ROUND(F581*H581,0)</f>
        <v>0</v>
      </c>
      <c r="K581" s="460" t="s">
        <v>5267</v>
      </c>
      <c r="M581" s="464"/>
    </row>
    <row r="582" spans="1:13" s="465" customFormat="1" ht="15" customHeight="1" thickBot="1" x14ac:dyDescent="0.25">
      <c r="A582" s="459"/>
      <c r="B582" s="453"/>
      <c r="C582" s="454"/>
      <c r="D582" s="489" t="s">
        <v>5204</v>
      </c>
      <c r="E582" s="500" t="s">
        <v>5205</v>
      </c>
      <c r="F582" s="504" t="b">
        <f>IF(総括表!$B$4=総括表!$Q$5,基礎データ貼付用シート!E1062)</f>
        <v>0</v>
      </c>
      <c r="G582" s="487" t="s">
        <v>5201</v>
      </c>
      <c r="H582" s="456">
        <v>0.45</v>
      </c>
      <c r="I582" s="492" t="s">
        <v>5202</v>
      </c>
      <c r="J582" s="493">
        <f>ROUND(F582*H582,0)</f>
        <v>0</v>
      </c>
      <c r="K582" s="460" t="s">
        <v>5268</v>
      </c>
      <c r="M582" s="464"/>
    </row>
    <row r="583" spans="1:13" s="465" customFormat="1" ht="15" customHeight="1" x14ac:dyDescent="0.2">
      <c r="A583" s="459"/>
      <c r="B583" s="460"/>
      <c r="C583" s="462"/>
      <c r="D583" s="460"/>
      <c r="E583" s="460"/>
      <c r="F583" s="461"/>
      <c r="G583" s="462"/>
      <c r="H583" s="1064" t="s">
        <v>6503</v>
      </c>
      <c r="I583" s="1065"/>
      <c r="J583" s="671"/>
      <c r="K583" s="460"/>
      <c r="M583" s="464"/>
    </row>
    <row r="584" spans="1:13" s="465" customFormat="1" ht="15" customHeight="1" thickBot="1" x14ac:dyDescent="0.25">
      <c r="A584" s="459"/>
      <c r="B584" s="460"/>
      <c r="C584" s="462"/>
      <c r="D584" s="460"/>
      <c r="E584" s="460"/>
      <c r="F584" s="461"/>
      <c r="G584" s="462"/>
      <c r="H584" s="1060" t="s">
        <v>5259</v>
      </c>
      <c r="I584" s="1061"/>
      <c r="J584" s="498">
        <f>SUM(J579:J582)</f>
        <v>0</v>
      </c>
      <c r="K584" s="460" t="s">
        <v>5451</v>
      </c>
      <c r="L584" s="465" t="s">
        <v>5573</v>
      </c>
      <c r="M584" s="464"/>
    </row>
    <row r="585" spans="1:13" s="465" customFormat="1" ht="15" customHeight="1" x14ac:dyDescent="0.2">
      <c r="A585" s="459"/>
      <c r="B585" s="460"/>
      <c r="C585" s="462"/>
      <c r="D585" s="460"/>
      <c r="E585" s="460"/>
      <c r="F585" s="461"/>
      <c r="G585" s="462"/>
      <c r="H585" s="512"/>
      <c r="I585" s="462"/>
      <c r="J585" s="461"/>
      <c r="K585" s="460"/>
      <c r="M585" s="464"/>
    </row>
    <row r="586" spans="1:13" ht="15" customHeight="1" thickBot="1" x14ac:dyDescent="0.25">
      <c r="A586" s="732" t="s">
        <v>5785</v>
      </c>
      <c r="B586" s="513" t="s">
        <v>5786</v>
      </c>
      <c r="C586" s="513"/>
      <c r="D586" s="513"/>
      <c r="E586" s="513"/>
      <c r="F586" s="470"/>
      <c r="G586" s="459"/>
      <c r="H586" s="459" t="s">
        <v>5328</v>
      </c>
      <c r="I586" s="459"/>
      <c r="J586" s="470"/>
      <c r="K586" s="459"/>
    </row>
    <row r="587" spans="1:13" ht="15" customHeight="1" thickTop="1" thickBot="1" x14ac:dyDescent="0.25">
      <c r="A587" s="730"/>
      <c r="B587" s="513" t="s">
        <v>7118</v>
      </c>
      <c r="C587" s="513"/>
      <c r="D587" s="513"/>
      <c r="E587" s="513"/>
      <c r="F587" s="471"/>
      <c r="G587" s="472" t="s">
        <v>5201</v>
      </c>
      <c r="H587" s="473">
        <v>0.6</v>
      </c>
      <c r="I587" s="472" t="s">
        <v>5202</v>
      </c>
      <c r="J587" s="474">
        <f>ROUND(F587*H587,0)</f>
        <v>0</v>
      </c>
      <c r="K587" s="460" t="s">
        <v>5454</v>
      </c>
      <c r="L587" s="465" t="s">
        <v>5573</v>
      </c>
    </row>
    <row r="588" spans="1:13" ht="15" customHeight="1" thickTop="1" x14ac:dyDescent="0.2">
      <c r="A588" s="459"/>
      <c r="B588" s="460"/>
      <c r="C588" s="460"/>
      <c r="D588" s="460"/>
      <c r="E588" s="460"/>
      <c r="F588" s="461"/>
      <c r="G588" s="460"/>
      <c r="H588" s="462"/>
      <c r="I588" s="462"/>
      <c r="J588" s="461"/>
      <c r="K588" s="460"/>
    </row>
    <row r="589" spans="1:13" ht="15" customHeight="1" x14ac:dyDescent="0.2">
      <c r="A589" s="467"/>
      <c r="B589" s="467"/>
      <c r="C589" s="514"/>
      <c r="D589" s="514"/>
      <c r="E589" s="514"/>
      <c r="F589" s="466"/>
      <c r="G589" s="467"/>
      <c r="H589" s="467"/>
      <c r="I589" s="467"/>
      <c r="J589" s="466"/>
      <c r="K589" s="467"/>
    </row>
    <row r="590" spans="1:13" ht="15" customHeight="1" thickBot="1" x14ac:dyDescent="0.25">
      <c r="A590" s="732" t="s">
        <v>5787</v>
      </c>
      <c r="B590" s="513" t="s">
        <v>5788</v>
      </c>
      <c r="C590" s="513"/>
      <c r="D590" s="513"/>
      <c r="E590" s="513"/>
      <c r="F590" s="470"/>
      <c r="G590" s="459"/>
      <c r="H590" s="515" t="s">
        <v>5789</v>
      </c>
      <c r="I590" s="459"/>
      <c r="J590" s="459" t="s">
        <v>5328</v>
      </c>
      <c r="K590" s="459"/>
    </row>
    <row r="591" spans="1:13" ht="15" customHeight="1" thickTop="1" thickBot="1" x14ac:dyDescent="0.25">
      <c r="A591" s="730"/>
      <c r="B591" s="513" t="s">
        <v>7118</v>
      </c>
      <c r="C591" s="513"/>
      <c r="D591" s="513"/>
      <c r="E591" s="513"/>
      <c r="F591" s="471"/>
      <c r="G591" s="472" t="s">
        <v>5201</v>
      </c>
      <c r="H591" s="516"/>
      <c r="I591" s="472" t="s">
        <v>5201</v>
      </c>
      <c r="J591" s="517">
        <v>0.28499999999999998</v>
      </c>
      <c r="K591" s="460"/>
    </row>
    <row r="592" spans="1:13" ht="15" customHeight="1" thickTop="1" thickBot="1" x14ac:dyDescent="0.25">
      <c r="A592" s="730"/>
      <c r="B592" s="514"/>
      <c r="C592" s="514"/>
      <c r="D592" s="514"/>
      <c r="E592" s="514"/>
      <c r="F592" s="461"/>
      <c r="G592" s="462"/>
      <c r="H592" s="515" t="s">
        <v>5790</v>
      </c>
      <c r="I592" s="462"/>
      <c r="J592" s="461"/>
      <c r="K592" s="460"/>
    </row>
    <row r="593" spans="1:12" ht="15" customHeight="1" thickBot="1" x14ac:dyDescent="0.25">
      <c r="A593" s="459"/>
      <c r="B593" s="460"/>
      <c r="C593" s="460"/>
      <c r="D593" s="460"/>
      <c r="E593" s="460"/>
      <c r="F593" s="461"/>
      <c r="G593" s="458"/>
      <c r="H593" s="462"/>
      <c r="I593" s="458" t="s">
        <v>5202</v>
      </c>
      <c r="J593" s="474">
        <f>ROUND(F591*H591*J591,0)</f>
        <v>0</v>
      </c>
      <c r="K593" s="460" t="s">
        <v>5461</v>
      </c>
      <c r="L593" s="465" t="s">
        <v>5573</v>
      </c>
    </row>
    <row r="594" spans="1:12" ht="15" customHeight="1" x14ac:dyDescent="0.2">
      <c r="A594" s="459"/>
      <c r="B594" s="460"/>
      <c r="C594" s="460"/>
      <c r="D594" s="460"/>
      <c r="E594" s="460"/>
      <c r="F594" s="461"/>
      <c r="G594" s="460"/>
      <c r="H594" s="518"/>
      <c r="I594" s="462"/>
      <c r="J594" s="461"/>
      <c r="K594" s="460"/>
    </row>
    <row r="595" spans="1:12" ht="15" customHeight="1" thickBot="1" x14ac:dyDescent="0.25">
      <c r="A595" s="459"/>
      <c r="B595" s="460"/>
      <c r="C595" s="460"/>
      <c r="D595" s="460"/>
      <c r="E595" s="460"/>
      <c r="F595" s="461"/>
      <c r="G595" s="460"/>
      <c r="H595" s="462"/>
      <c r="I595" s="462"/>
      <c r="J595" s="461"/>
      <c r="K595" s="460"/>
    </row>
    <row r="596" spans="1:12" ht="15" customHeight="1" x14ac:dyDescent="0.2">
      <c r="A596" s="459"/>
      <c r="B596" s="460"/>
      <c r="C596" s="460"/>
      <c r="D596" s="460"/>
      <c r="E596" s="460"/>
      <c r="F596" s="461"/>
      <c r="G596" s="460"/>
      <c r="H596" s="1064" t="s">
        <v>5791</v>
      </c>
      <c r="I596" s="1065"/>
      <c r="J596" s="671"/>
      <c r="K596" s="460"/>
    </row>
    <row r="597" spans="1:12" ht="15" customHeight="1" thickBot="1" x14ac:dyDescent="0.25">
      <c r="A597" s="467"/>
      <c r="B597" s="467"/>
      <c r="C597" s="467"/>
      <c r="D597" s="467"/>
      <c r="E597" s="467"/>
      <c r="F597" s="466"/>
      <c r="G597" s="467"/>
      <c r="H597" s="1066" t="s">
        <v>5792</v>
      </c>
      <c r="I597" s="1067"/>
      <c r="J597" s="498">
        <f>SUMIF(L8:L593,"*",J8:J593)</f>
        <v>0</v>
      </c>
      <c r="K597" s="460" t="s">
        <v>44</v>
      </c>
    </row>
  </sheetData>
  <sheetProtection autoFilter="0"/>
  <customSheetViews>
    <customSheetView guid="{0FF53720-42B0-4B1A-A491-0089CDA29CCF}"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1"/>
      <headerFooter alignWithMargins="0"/>
    </customSheetView>
    <customSheetView guid="{1F81339A-CB4E-4CB3-ABCA-C25ADEC8B9AC}"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2"/>
      <headerFooter alignWithMargins="0"/>
    </customSheetView>
    <customSheetView guid="{87FB8462-6403-4F20-8080-1AF11B55B90C}"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3"/>
      <headerFooter alignWithMargins="0"/>
    </customSheetView>
    <customSheetView guid="{3B4A68D1-1B68-46E4-B8BF-4F65CEA2EB4B}"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4"/>
      <headerFooter alignWithMargins="0"/>
    </customSheetView>
    <customSheetView guid="{3DDC5261-2F80-4A3C-AB53-F803DE8B7615}"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5"/>
      <headerFooter alignWithMargins="0"/>
    </customSheetView>
    <customSheetView guid="{44914D11-FA26-4FFB-9D64-353FA38F5634}"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6"/>
      <headerFooter alignWithMargins="0"/>
    </customSheetView>
    <customSheetView guid="{6580A8AE-FA6B-4B5A-83A0-1CF78E68E0A6}"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7"/>
      <headerFooter alignWithMargins="0"/>
    </customSheetView>
    <customSheetView guid="{33BE930D-9EAB-4AFB-BDCD-43112CB50749}"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8"/>
      <headerFooter alignWithMargins="0"/>
    </customSheetView>
    <customSheetView guid="{0B613FCD-ABCC-41BB-9177-F54C998CD9E2}"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9"/>
      <headerFooter alignWithMargins="0"/>
    </customSheetView>
    <customSheetView guid="{B71A276C-C16D-4248-B875-8414D93978D3}" scale="130" showPageBreaks="1" printArea="1" view="pageBreakPreview">
      <pane ySplit="1" topLeftCell="A38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10"/>
      <headerFooter alignWithMargins="0"/>
    </customSheetView>
    <customSheetView guid="{EE5E2BC8-B1EB-4466-BA38-D89D5EC0095B}"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11"/>
      <headerFooter alignWithMargins="0"/>
    </customSheetView>
    <customSheetView guid="{60A3B263-4602-4F01-9F3F-2B992FCD2F0D}"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 right="0" top="0" bottom="0" header="0" footer="0"/>
      <pageSetup paperSize="9" scale="92" orientation="portrait" r:id="rId12"/>
      <headerFooter alignWithMargins="0"/>
    </customSheetView>
    <customSheetView guid="{4501AAA6-52C2-4DE0-8371-DF05BC835EB0}"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 right="0" top="0" bottom="0" header="0" footer="0"/>
      <pageSetup paperSize="9" scale="92" orientation="portrait" r:id="rId13"/>
      <headerFooter alignWithMargins="0"/>
    </customSheetView>
    <customSheetView guid="{994C6250-FA50-4C22-9B36-67FD48252EA7}"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 right="0" top="0" bottom="0" header="0" footer="0"/>
      <pageSetup paperSize="9" scale="92" orientation="portrait" r:id="rId14"/>
      <headerFooter alignWithMargins="0"/>
    </customSheetView>
    <customSheetView guid="{589CC1DC-63E7-447D-98B0-3ACFA594E418}"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 right="0" top="0" bottom="0" header="0" footer="0"/>
      <pageSetup paperSize="9" scale="92" orientation="portrait" r:id="rId15"/>
      <headerFooter alignWithMargins="0"/>
    </customSheetView>
    <customSheetView guid="{C992E83C-24A9-4447-9C08-4F6D58B78F8B}" scale="130" showPageBreaks="1" printArea="1" view="pageBreakPreview">
      <pane ySplit="1" topLeftCell="A47"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 right="0" top="0" bottom="0" header="0" footer="0"/>
      <pageSetup paperSize="9" scale="92" orientation="portrait" r:id="rId16"/>
      <headerFooter alignWithMargins="0"/>
    </customSheetView>
    <customSheetView guid="{3C9FE015-CE13-4E3B-ACAB-8D7E22E34744}"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17"/>
      <headerFooter alignWithMargins="0"/>
    </customSheetView>
    <customSheetView guid="{7EEBD42C-6D62-4B33-B7C1-B904E6629538}"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18"/>
      <headerFooter alignWithMargins="0"/>
    </customSheetView>
    <customSheetView guid="{C8B40DBF-EDE0-406A-8960-74B2A681CE9F}"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19"/>
      <headerFooter alignWithMargins="0"/>
    </customSheetView>
    <customSheetView guid="{A0BA9017-E5F3-4B91-9F5C-F0F36F625BCB}"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20"/>
      <headerFooter alignWithMargins="0"/>
    </customSheetView>
  </customSheetViews>
  <mergeCells count="101">
    <mergeCell ref="B426:C426"/>
    <mergeCell ref="D426:E426"/>
    <mergeCell ref="B448:C448"/>
    <mergeCell ref="D448:E448"/>
    <mergeCell ref="H362:I362"/>
    <mergeCell ref="B368:C368"/>
    <mergeCell ref="D368:E368"/>
    <mergeCell ref="H375:I375"/>
    <mergeCell ref="H363:I363"/>
    <mergeCell ref="B381:C381"/>
    <mergeCell ref="D381:E381"/>
    <mergeCell ref="H399:I399"/>
    <mergeCell ref="H400:I400"/>
    <mergeCell ref="H442:I442"/>
    <mergeCell ref="H443:I443"/>
    <mergeCell ref="H452:I452"/>
    <mergeCell ref="H453:I453"/>
    <mergeCell ref="A1:B1"/>
    <mergeCell ref="C1:E1"/>
    <mergeCell ref="I1:K1"/>
    <mergeCell ref="B6:E8"/>
    <mergeCell ref="B13:C13"/>
    <mergeCell ref="D13:E13"/>
    <mergeCell ref="H55:I55"/>
    <mergeCell ref="B125:C125"/>
    <mergeCell ref="D125:E125"/>
    <mergeCell ref="D127:E127"/>
    <mergeCell ref="H56:I56"/>
    <mergeCell ref="B67:C67"/>
    <mergeCell ref="D67:E67"/>
    <mergeCell ref="D129:E129"/>
    <mergeCell ref="D130:E130"/>
    <mergeCell ref="H110:I110"/>
    <mergeCell ref="B116:C116"/>
    <mergeCell ref="H374:I374"/>
    <mergeCell ref="H420:I420"/>
    <mergeCell ref="B404:C404"/>
    <mergeCell ref="D404:E404"/>
    <mergeCell ref="H421:I421"/>
    <mergeCell ref="D116:E116"/>
    <mergeCell ref="H120:I120"/>
    <mergeCell ref="H121:I121"/>
    <mergeCell ref="B195:C195"/>
    <mergeCell ref="D195:E195"/>
    <mergeCell ref="H206:I206"/>
    <mergeCell ref="B179:C179"/>
    <mergeCell ref="H174:I174"/>
    <mergeCell ref="B60:E62"/>
    <mergeCell ref="H109:I109"/>
    <mergeCell ref="H207:I207"/>
    <mergeCell ref="D132:E132"/>
    <mergeCell ref="D133:E133"/>
    <mergeCell ref="D134:E134"/>
    <mergeCell ref="D128:E128"/>
    <mergeCell ref="D131:E131"/>
    <mergeCell ref="D135:E135"/>
    <mergeCell ref="D136:E136"/>
    <mergeCell ref="H175:I175"/>
    <mergeCell ref="D179:E179"/>
    <mergeCell ref="H190:I190"/>
    <mergeCell ref="H191:I191"/>
    <mergeCell ref="B212:C212"/>
    <mergeCell ref="D212:E212"/>
    <mergeCell ref="H251:I251"/>
    <mergeCell ref="B256:C256"/>
    <mergeCell ref="D256:E256"/>
    <mergeCell ref="H339:I339"/>
    <mergeCell ref="B344:C344"/>
    <mergeCell ref="D344:E344"/>
    <mergeCell ref="H293:I293"/>
    <mergeCell ref="B298:C298"/>
    <mergeCell ref="D298:E298"/>
    <mergeCell ref="H304:I304"/>
    <mergeCell ref="H305:I305"/>
    <mergeCell ref="B310:C310"/>
    <mergeCell ref="D310:E310"/>
    <mergeCell ref="H314:I314"/>
    <mergeCell ref="H315:I315"/>
    <mergeCell ref="B320:C320"/>
    <mergeCell ref="D320:E320"/>
    <mergeCell ref="H338:I338"/>
    <mergeCell ref="H250:I250"/>
    <mergeCell ref="H292:I292"/>
    <mergeCell ref="H541:I541"/>
    <mergeCell ref="B545:C545"/>
    <mergeCell ref="D545:E545"/>
    <mergeCell ref="H596:I596"/>
    <mergeCell ref="H597:I597"/>
    <mergeCell ref="B457:C457"/>
    <mergeCell ref="D457:E457"/>
    <mergeCell ref="H496:I496"/>
    <mergeCell ref="H497:I497"/>
    <mergeCell ref="B501:C501"/>
    <mergeCell ref="D501:E501"/>
    <mergeCell ref="H572:I572"/>
    <mergeCell ref="B577:C577"/>
    <mergeCell ref="D577:E577"/>
    <mergeCell ref="H583:I583"/>
    <mergeCell ref="H584:I584"/>
    <mergeCell ref="H540:I540"/>
    <mergeCell ref="H571:I571"/>
  </mergeCells>
  <phoneticPr fontId="3"/>
  <pageMargins left="0.98425196850393704" right="0.59055118110236227" top="0.98425196850393704" bottom="0.78740157480314965" header="0.51181102362204722" footer="0.51181102362204722"/>
  <pageSetup paperSize="9" scale="44" orientation="portrait" r:id="rId21"/>
  <headerFooter alignWithMargins="0"/>
  <rowBreaks count="10" manualBreakCount="10">
    <brk id="56" max="10" man="1"/>
    <brk id="110" max="10" man="1"/>
    <brk id="121" max="10" man="1"/>
    <brk id="191" max="10" man="1"/>
    <brk id="251" max="10" man="1"/>
    <brk id="293" max="10" man="1"/>
    <brk id="363" max="10" man="1"/>
    <brk id="400" max="10" man="1"/>
    <brk id="497" max="10" man="1"/>
    <brk id="572"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pageSetUpPr fitToPage="1"/>
  </sheetPr>
  <dimension ref="A1:M365"/>
  <sheetViews>
    <sheetView view="pageBreakPreview" topLeftCell="A349" zoomScaleNormal="85" zoomScaleSheetLayoutView="100" workbookViewId="0">
      <selection activeCell="O13" sqref="O13"/>
    </sheetView>
  </sheetViews>
  <sheetFormatPr defaultColWidth="9" defaultRowHeight="18.75" customHeight="1" x14ac:dyDescent="0.2"/>
  <cols>
    <col min="1" max="1" width="3.90625" style="1" customWidth="1"/>
    <col min="2" max="2" width="4.453125" style="1" customWidth="1"/>
    <col min="3" max="3" width="7.453125" style="1" bestFit="1" customWidth="1"/>
    <col min="4" max="5" width="10.453125" style="1" customWidth="1"/>
    <col min="6" max="6" width="22.7265625" style="6" customWidth="1"/>
    <col min="7" max="7" width="2" style="1" bestFit="1" customWidth="1"/>
    <col min="8" max="8" width="11.90625" style="22" customWidth="1"/>
    <col min="9" max="9" width="2" style="1" bestFit="1" customWidth="1"/>
    <col min="10" max="10" width="11.90625" style="6" customWidth="1"/>
    <col min="11" max="11" width="4" style="1" customWidth="1"/>
    <col min="12" max="12" width="4.36328125" style="1" customWidth="1"/>
    <col min="13" max="16384" width="9" style="1"/>
  </cols>
  <sheetData>
    <row r="1" spans="1:13" ht="18.75" customHeight="1" x14ac:dyDescent="0.2">
      <c r="A1" s="987" t="s">
        <v>5189</v>
      </c>
      <c r="B1" s="988"/>
      <c r="C1" s="987" t="s">
        <v>46</v>
      </c>
      <c r="D1" s="989"/>
      <c r="E1" s="988"/>
      <c r="F1" s="89"/>
      <c r="G1" s="76"/>
      <c r="H1" s="395" t="s">
        <v>5191</v>
      </c>
      <c r="I1" s="990">
        <f>総括表!H4</f>
        <v>0</v>
      </c>
      <c r="J1" s="990"/>
      <c r="K1" s="990"/>
      <c r="L1" s="76"/>
    </row>
    <row r="2" spans="1:13" ht="18.75" customHeight="1" x14ac:dyDescent="0.2">
      <c r="A2" s="76"/>
      <c r="B2" s="76"/>
      <c r="C2" s="76"/>
      <c r="D2" s="76"/>
      <c r="E2" s="76"/>
      <c r="F2" s="89"/>
      <c r="G2" s="76"/>
      <c r="H2" s="95"/>
      <c r="I2" s="76"/>
      <c r="J2" s="137"/>
      <c r="K2" s="76"/>
      <c r="L2" s="76"/>
    </row>
    <row r="3" spans="1:13" ht="18.75" customHeight="1" x14ac:dyDescent="0.2">
      <c r="A3" s="77" t="s">
        <v>18</v>
      </c>
      <c r="B3" s="71" t="s">
        <v>5793</v>
      </c>
      <c r="C3" s="76"/>
      <c r="D3" s="76"/>
      <c r="E3" s="76"/>
      <c r="F3" s="89"/>
      <c r="G3" s="76"/>
      <c r="H3" s="95"/>
      <c r="I3" s="76"/>
      <c r="J3" s="89"/>
      <c r="K3" s="76"/>
      <c r="L3" s="76"/>
    </row>
    <row r="4" spans="1:13" ht="11.25" customHeight="1" x14ac:dyDescent="0.2">
      <c r="A4" s="78"/>
      <c r="B4" s="76"/>
      <c r="C4" s="76"/>
      <c r="D4" s="76"/>
      <c r="E4" s="76"/>
      <c r="F4" s="89" t="s">
        <v>5794</v>
      </c>
      <c r="G4" s="76"/>
      <c r="H4" s="95"/>
      <c r="I4" s="76"/>
      <c r="J4" s="89"/>
      <c r="K4" s="76"/>
      <c r="L4" s="76"/>
    </row>
    <row r="5" spans="1:13" ht="11.25" customHeight="1" x14ac:dyDescent="0.2">
      <c r="A5" s="78"/>
      <c r="B5" s="1040" t="s">
        <v>7349</v>
      </c>
      <c r="C5" s="1040"/>
      <c r="D5" s="1040"/>
      <c r="E5" s="1040"/>
      <c r="F5" s="89"/>
      <c r="G5" s="76"/>
      <c r="H5" s="95"/>
      <c r="I5" s="76"/>
      <c r="J5" s="89"/>
      <c r="K5" s="76"/>
      <c r="L5" s="76"/>
    </row>
    <row r="6" spans="1:13" s="3" customFormat="1" ht="15" customHeight="1" thickBot="1" x14ac:dyDescent="0.25">
      <c r="A6" s="77"/>
      <c r="B6" s="1040"/>
      <c r="C6" s="1040"/>
      <c r="D6" s="1040"/>
      <c r="E6" s="1040"/>
      <c r="F6" s="90"/>
      <c r="G6" s="71"/>
      <c r="H6" s="97" t="s">
        <v>5328</v>
      </c>
      <c r="I6" s="71"/>
      <c r="J6" s="90"/>
      <c r="K6" s="71"/>
      <c r="L6" s="71"/>
    </row>
    <row r="7" spans="1:13" s="3" customFormat="1" ht="18.75" customHeight="1" thickTop="1" thickBot="1" x14ac:dyDescent="0.25">
      <c r="A7" s="77"/>
      <c r="B7" s="1040"/>
      <c r="C7" s="1040"/>
      <c r="D7" s="1040"/>
      <c r="E7" s="1040"/>
      <c r="F7" s="35"/>
      <c r="G7" s="34" t="s">
        <v>5201</v>
      </c>
      <c r="H7" s="581">
        <v>0.6</v>
      </c>
      <c r="I7" s="34" t="s">
        <v>5202</v>
      </c>
      <c r="J7" s="94">
        <f>ROUND(F7*H7,0)</f>
        <v>0</v>
      </c>
      <c r="K7" s="66" t="s">
        <v>5260</v>
      </c>
      <c r="L7" s="3" t="s">
        <v>5201</v>
      </c>
    </row>
    <row r="8" spans="1:13" ht="15" customHeight="1" thickTop="1" x14ac:dyDescent="0.2">
      <c r="A8" s="78"/>
      <c r="B8" s="76"/>
      <c r="C8" s="76"/>
      <c r="D8" s="76"/>
      <c r="E8" s="76"/>
      <c r="F8" s="89"/>
      <c r="G8" s="76"/>
      <c r="H8" s="95"/>
      <c r="I8" s="76"/>
      <c r="J8" s="91" t="s">
        <v>5382</v>
      </c>
      <c r="K8" s="76"/>
      <c r="L8" s="76"/>
    </row>
    <row r="9" spans="1:13" ht="11.25" customHeight="1" x14ac:dyDescent="0.2">
      <c r="A9" s="78"/>
      <c r="B9" s="76"/>
      <c r="C9" s="76"/>
      <c r="D9" s="76"/>
      <c r="E9" s="76"/>
      <c r="F9" s="89"/>
      <c r="G9" s="76"/>
      <c r="H9" s="95"/>
      <c r="I9" s="76"/>
      <c r="J9" s="89"/>
      <c r="K9" s="76"/>
      <c r="L9" s="76"/>
    </row>
    <row r="10" spans="1:13" ht="18.75" customHeight="1" x14ac:dyDescent="0.2">
      <c r="A10" s="77" t="s">
        <v>22</v>
      </c>
      <c r="B10" s="71" t="s">
        <v>5795</v>
      </c>
      <c r="C10" s="76"/>
      <c r="D10" s="76"/>
      <c r="E10" s="76"/>
      <c r="F10" s="89"/>
      <c r="G10" s="76"/>
      <c r="H10" s="95"/>
      <c r="I10" s="76"/>
      <c r="J10" s="89"/>
      <c r="K10" s="76"/>
      <c r="L10" s="76"/>
    </row>
    <row r="11" spans="1:13" ht="11.25" customHeight="1" x14ac:dyDescent="0.2">
      <c r="A11" s="78"/>
      <c r="B11" s="76"/>
      <c r="C11" s="76"/>
      <c r="D11" s="76"/>
      <c r="E11" s="76"/>
      <c r="F11" s="89"/>
      <c r="G11" s="76"/>
      <c r="H11" s="95"/>
      <c r="I11" s="76"/>
      <c r="J11" s="89"/>
      <c r="K11" s="76"/>
      <c r="L11" s="76"/>
    </row>
    <row r="12" spans="1:13" ht="15" customHeight="1" x14ac:dyDescent="0.2">
      <c r="A12" s="78"/>
      <c r="B12" s="1040" t="s">
        <v>7350</v>
      </c>
      <c r="C12" s="1040"/>
      <c r="D12" s="1040"/>
      <c r="E12" s="1040"/>
      <c r="F12" s="89"/>
      <c r="G12" s="76"/>
      <c r="H12" s="95"/>
      <c r="I12" s="76"/>
      <c r="J12" s="89"/>
      <c r="K12" s="76"/>
      <c r="L12" s="76"/>
    </row>
    <row r="13" spans="1:13" s="3" customFormat="1" ht="15" customHeight="1" thickBot="1" x14ac:dyDescent="0.25">
      <c r="A13" s="77"/>
      <c r="B13" s="1040"/>
      <c r="C13" s="1040"/>
      <c r="D13" s="1040"/>
      <c r="E13" s="1040"/>
      <c r="F13" s="90"/>
      <c r="G13" s="71"/>
      <c r="H13" s="97" t="s">
        <v>5328</v>
      </c>
      <c r="I13" s="71"/>
      <c r="J13" s="90"/>
      <c r="K13" s="71"/>
      <c r="L13" s="71"/>
    </row>
    <row r="14" spans="1:13" s="3" customFormat="1" ht="18.75" customHeight="1" thickTop="1" thickBot="1" x14ac:dyDescent="0.25">
      <c r="A14" s="77"/>
      <c r="B14" s="1040"/>
      <c r="C14" s="1040"/>
      <c r="D14" s="1040"/>
      <c r="E14" s="1040"/>
      <c r="F14" s="35"/>
      <c r="G14" s="34" t="s">
        <v>5201</v>
      </c>
      <c r="H14" s="581">
        <v>1</v>
      </c>
      <c r="I14" s="34" t="s">
        <v>5202</v>
      </c>
      <c r="J14" s="94">
        <f>ROUND(F14*H14,0)</f>
        <v>0</v>
      </c>
      <c r="K14" s="66" t="s">
        <v>5275</v>
      </c>
      <c r="L14" s="3" t="s">
        <v>5201</v>
      </c>
      <c r="M14" s="1"/>
    </row>
    <row r="15" spans="1:13" ht="15" customHeight="1" thickTop="1" x14ac:dyDescent="0.2">
      <c r="A15" s="78"/>
      <c r="B15" s="76"/>
      <c r="C15" s="76"/>
      <c r="D15" s="76"/>
      <c r="E15" s="76"/>
      <c r="F15" s="89"/>
      <c r="G15" s="76"/>
      <c r="H15" s="95"/>
      <c r="I15" s="76"/>
      <c r="J15" s="91" t="s">
        <v>5382</v>
      </c>
      <c r="K15" s="76"/>
      <c r="L15" s="76"/>
    </row>
    <row r="16" spans="1:13" ht="11.25" customHeight="1" x14ac:dyDescent="0.2">
      <c r="A16" s="78"/>
      <c r="B16" s="76"/>
      <c r="C16" s="76"/>
      <c r="D16" s="76"/>
      <c r="E16" s="76"/>
      <c r="F16" s="89"/>
      <c r="G16" s="76"/>
      <c r="H16" s="95"/>
      <c r="I16" s="76"/>
      <c r="J16" s="89"/>
      <c r="K16" s="76"/>
      <c r="L16" s="76"/>
    </row>
    <row r="17" spans="1:12" ht="18.75" customHeight="1" x14ac:dyDescent="0.2">
      <c r="A17" s="77" t="s">
        <v>26</v>
      </c>
      <c r="B17" s="71" t="s">
        <v>5796</v>
      </c>
      <c r="C17" s="76"/>
      <c r="D17" s="76"/>
      <c r="E17" s="76"/>
      <c r="F17" s="89"/>
      <c r="G17" s="76"/>
      <c r="H17" s="95"/>
      <c r="I17" s="76"/>
      <c r="J17" s="89"/>
      <c r="K17" s="76"/>
      <c r="L17" s="76"/>
    </row>
    <row r="18" spans="1:12" ht="11.25" customHeight="1" x14ac:dyDescent="0.2">
      <c r="A18" s="78"/>
      <c r="B18" s="76"/>
      <c r="C18" s="76"/>
      <c r="D18" s="76"/>
      <c r="E18" s="76"/>
      <c r="F18" s="89"/>
      <c r="G18" s="76"/>
      <c r="H18" s="95"/>
      <c r="I18" s="76"/>
      <c r="J18" s="89"/>
      <c r="K18" s="76"/>
      <c r="L18" s="76"/>
    </row>
    <row r="19" spans="1:12" ht="11.25" customHeight="1" x14ac:dyDescent="0.2">
      <c r="A19" s="78"/>
      <c r="B19" s="1040" t="s">
        <v>7351</v>
      </c>
      <c r="C19" s="1040"/>
      <c r="D19" s="1040"/>
      <c r="E19" s="1040"/>
      <c r="F19" s="89"/>
      <c r="G19" s="76"/>
      <c r="H19" s="95"/>
      <c r="I19" s="76"/>
      <c r="J19" s="89"/>
      <c r="K19" s="76"/>
      <c r="L19" s="76"/>
    </row>
    <row r="20" spans="1:12" s="3" customFormat="1" ht="15" customHeight="1" thickBot="1" x14ac:dyDescent="0.25">
      <c r="A20" s="77"/>
      <c r="B20" s="1040"/>
      <c r="C20" s="1040"/>
      <c r="D20" s="1040"/>
      <c r="E20" s="1040"/>
      <c r="F20" s="90"/>
      <c r="G20" s="71"/>
      <c r="H20" s="97" t="s">
        <v>5328</v>
      </c>
      <c r="I20" s="71"/>
      <c r="J20" s="90"/>
      <c r="K20" s="71"/>
      <c r="L20" s="71"/>
    </row>
    <row r="21" spans="1:12" s="3" customFormat="1" ht="18.75" customHeight="1" thickTop="1" thickBot="1" x14ac:dyDescent="0.25">
      <c r="A21" s="77"/>
      <c r="B21" s="1040"/>
      <c r="C21" s="1040"/>
      <c r="D21" s="1040"/>
      <c r="E21" s="1040"/>
      <c r="F21" s="35"/>
      <c r="G21" s="34" t="s">
        <v>5201</v>
      </c>
      <c r="H21" s="581">
        <v>0.7</v>
      </c>
      <c r="I21" s="34" t="s">
        <v>5202</v>
      </c>
      <c r="J21" s="94">
        <f>ROUND(F21*H21,0)</f>
        <v>0</v>
      </c>
      <c r="K21" s="66" t="s">
        <v>5277</v>
      </c>
      <c r="L21" s="3" t="s">
        <v>5201</v>
      </c>
    </row>
    <row r="22" spans="1:12" ht="15" customHeight="1" thickTop="1" x14ac:dyDescent="0.2">
      <c r="A22" s="78"/>
      <c r="B22" s="76"/>
      <c r="C22" s="76"/>
      <c r="D22" s="76"/>
      <c r="E22" s="76"/>
      <c r="F22" s="89"/>
      <c r="G22" s="76"/>
      <c r="H22" s="95"/>
      <c r="I22" s="76"/>
      <c r="J22" s="91" t="s">
        <v>5382</v>
      </c>
      <c r="K22" s="76"/>
      <c r="L22" s="76"/>
    </row>
    <row r="23" spans="1:12" ht="11.25" customHeight="1" x14ac:dyDescent="0.2">
      <c r="A23" s="78"/>
      <c r="B23" s="76"/>
      <c r="C23" s="76"/>
      <c r="D23" s="76"/>
      <c r="E23" s="76"/>
      <c r="F23" s="89"/>
      <c r="G23" s="76"/>
      <c r="H23" s="95"/>
      <c r="I23" s="76"/>
      <c r="J23" s="89"/>
      <c r="K23" s="76"/>
      <c r="L23" s="76"/>
    </row>
    <row r="24" spans="1:12" s="3" customFormat="1" ht="15" customHeight="1" thickBot="1" x14ac:dyDescent="0.25">
      <c r="A24" s="77"/>
      <c r="B24" s="1040" t="s">
        <v>7352</v>
      </c>
      <c r="C24" s="1040"/>
      <c r="D24" s="1040"/>
      <c r="E24" s="1040"/>
      <c r="F24" s="90"/>
      <c r="G24" s="71"/>
      <c r="H24" s="97" t="s">
        <v>5328</v>
      </c>
      <c r="I24" s="71"/>
      <c r="J24" s="90"/>
      <c r="K24" s="71"/>
      <c r="L24" s="71"/>
    </row>
    <row r="25" spans="1:12" s="3" customFormat="1" ht="18.75" customHeight="1" thickTop="1" thickBot="1" x14ac:dyDescent="0.25">
      <c r="A25" s="77"/>
      <c r="B25" s="1040"/>
      <c r="C25" s="1040"/>
      <c r="D25" s="1040"/>
      <c r="E25" s="1040"/>
      <c r="F25" s="35"/>
      <c r="G25" s="34" t="s">
        <v>5201</v>
      </c>
      <c r="H25" s="581">
        <v>0.5</v>
      </c>
      <c r="I25" s="34" t="s">
        <v>5202</v>
      </c>
      <c r="J25" s="94">
        <f>ROUND(F25*H25,0)</f>
        <v>0</v>
      </c>
      <c r="K25" s="66" t="s">
        <v>5279</v>
      </c>
      <c r="L25" s="3" t="s">
        <v>5201</v>
      </c>
    </row>
    <row r="26" spans="1:12" ht="15" customHeight="1" thickTop="1" x14ac:dyDescent="0.2">
      <c r="A26" s="78"/>
      <c r="B26" s="76"/>
      <c r="C26" s="76"/>
      <c r="D26" s="76"/>
      <c r="E26" s="76"/>
      <c r="F26" s="89"/>
      <c r="G26" s="76"/>
      <c r="H26" s="95"/>
      <c r="I26" s="76"/>
      <c r="J26" s="91" t="s">
        <v>5382</v>
      </c>
      <c r="K26" s="76"/>
      <c r="L26" s="76"/>
    </row>
    <row r="27" spans="1:12" ht="11.25" customHeight="1" x14ac:dyDescent="0.2">
      <c r="A27" s="78"/>
      <c r="B27" s="1040" t="s">
        <v>7353</v>
      </c>
      <c r="C27" s="1040"/>
      <c r="D27" s="1040"/>
      <c r="E27" s="1040"/>
      <c r="F27" s="89"/>
      <c r="G27" s="76"/>
      <c r="H27" s="95"/>
      <c r="I27" s="76"/>
      <c r="J27" s="89"/>
      <c r="K27" s="76"/>
      <c r="L27" s="76"/>
    </row>
    <row r="28" spans="1:12" s="3" customFormat="1" ht="18.75" customHeight="1" thickBot="1" x14ac:dyDescent="0.25">
      <c r="A28" s="77"/>
      <c r="B28" s="1040"/>
      <c r="C28" s="1040"/>
      <c r="D28" s="1040"/>
      <c r="E28" s="1040"/>
      <c r="F28" s="90"/>
      <c r="G28" s="71"/>
      <c r="H28" s="97" t="s">
        <v>5328</v>
      </c>
      <c r="I28" s="71"/>
      <c r="J28" s="90"/>
      <c r="K28" s="71"/>
      <c r="L28" s="71"/>
    </row>
    <row r="29" spans="1:12" s="3" customFormat="1" ht="18.75" customHeight="1" thickTop="1" thickBot="1" x14ac:dyDescent="0.25">
      <c r="A29" s="77"/>
      <c r="B29" s="1040"/>
      <c r="C29" s="1040"/>
      <c r="D29" s="1040"/>
      <c r="E29" s="1040"/>
      <c r="F29" s="35"/>
      <c r="G29" s="34" t="s">
        <v>5201</v>
      </c>
      <c r="H29" s="581">
        <v>0.3</v>
      </c>
      <c r="I29" s="34" t="s">
        <v>5202</v>
      </c>
      <c r="J29" s="94">
        <f>ROUND(F29*H29,0)</f>
        <v>0</v>
      </c>
      <c r="K29" s="66" t="s">
        <v>5285</v>
      </c>
      <c r="L29" s="3" t="s">
        <v>5201</v>
      </c>
    </row>
    <row r="30" spans="1:12" ht="15" customHeight="1" thickTop="1" x14ac:dyDescent="0.2">
      <c r="A30" s="78"/>
      <c r="B30" s="76"/>
      <c r="C30" s="76"/>
      <c r="D30" s="76"/>
      <c r="E30" s="76"/>
      <c r="F30" s="89"/>
      <c r="G30" s="76"/>
      <c r="H30" s="95"/>
      <c r="I30" s="76"/>
      <c r="J30" s="91" t="s">
        <v>5382</v>
      </c>
      <c r="K30" s="76"/>
      <c r="L30" s="76"/>
    </row>
    <row r="31" spans="1:12" ht="15" customHeight="1" x14ac:dyDescent="0.2">
      <c r="A31" s="78"/>
      <c r="B31" s="76"/>
      <c r="C31" s="76" t="s">
        <v>5794</v>
      </c>
      <c r="D31" s="76"/>
      <c r="E31" s="76"/>
      <c r="F31" s="89"/>
      <c r="G31" s="76"/>
      <c r="H31" s="95"/>
      <c r="I31" s="76"/>
      <c r="J31" s="89"/>
      <c r="K31" s="76"/>
      <c r="L31" s="76"/>
    </row>
    <row r="32" spans="1:12" ht="15" customHeight="1" x14ac:dyDescent="0.2">
      <c r="A32" s="78"/>
      <c r="B32" s="76"/>
      <c r="C32" s="76"/>
      <c r="D32" s="76"/>
      <c r="E32" s="76"/>
      <c r="F32" s="89"/>
      <c r="G32" s="76"/>
      <c r="H32" s="95"/>
      <c r="I32" s="76"/>
      <c r="J32" s="89"/>
      <c r="K32" s="76"/>
      <c r="L32" s="76"/>
    </row>
    <row r="33" spans="1:12" ht="15" customHeight="1" x14ac:dyDescent="0.2">
      <c r="A33" s="78"/>
      <c r="B33" s="76"/>
      <c r="C33" s="76"/>
      <c r="D33" s="76"/>
      <c r="E33" s="76"/>
      <c r="F33" s="89"/>
      <c r="G33" s="76"/>
      <c r="H33" s="95"/>
      <c r="I33" s="76"/>
      <c r="J33" s="89"/>
      <c r="K33" s="76"/>
      <c r="L33" s="76"/>
    </row>
    <row r="34" spans="1:12" ht="18.75" customHeight="1" x14ac:dyDescent="0.2">
      <c r="A34" s="77" t="s">
        <v>32</v>
      </c>
      <c r="B34" s="71" t="s">
        <v>5797</v>
      </c>
      <c r="C34" s="76"/>
      <c r="D34" s="76"/>
      <c r="E34" s="76"/>
      <c r="F34" s="89"/>
      <c r="G34" s="76"/>
      <c r="H34" s="95"/>
      <c r="I34" s="76"/>
      <c r="J34" s="89"/>
      <c r="K34" s="76"/>
      <c r="L34" s="76"/>
    </row>
    <row r="35" spans="1:12" ht="15" customHeight="1" x14ac:dyDescent="0.2">
      <c r="A35" s="78"/>
      <c r="B35" s="76"/>
      <c r="C35" s="76"/>
      <c r="D35" s="76"/>
      <c r="E35" s="76"/>
      <c r="F35" s="89"/>
      <c r="G35" s="76"/>
      <c r="H35" s="95"/>
      <c r="I35" s="76"/>
      <c r="J35" s="89"/>
      <c r="K35" s="76"/>
      <c r="L35" s="76"/>
    </row>
    <row r="36" spans="1:12" ht="15" customHeight="1" x14ac:dyDescent="0.2">
      <c r="A36" s="78"/>
      <c r="B36" s="991" t="s">
        <v>5193</v>
      </c>
      <c r="C36" s="992"/>
      <c r="D36" s="991" t="s">
        <v>5194</v>
      </c>
      <c r="E36" s="992"/>
      <c r="F36" s="127" t="s">
        <v>5195</v>
      </c>
      <c r="G36" s="213"/>
      <c r="H36" s="132" t="s">
        <v>5196</v>
      </c>
      <c r="I36" s="213"/>
      <c r="J36" s="127" t="s">
        <v>17</v>
      </c>
      <c r="K36" s="66"/>
      <c r="L36" s="76"/>
    </row>
    <row r="37" spans="1:12" ht="15" customHeight="1" x14ac:dyDescent="0.2">
      <c r="A37" s="78"/>
      <c r="B37" s="294"/>
      <c r="C37" s="289"/>
      <c r="D37" s="229"/>
      <c r="E37" s="286"/>
      <c r="F37" s="168"/>
      <c r="G37" s="143"/>
      <c r="H37" s="285"/>
      <c r="I37" s="143"/>
      <c r="J37" s="92" t="s">
        <v>5197</v>
      </c>
      <c r="K37" s="66"/>
      <c r="L37" s="76"/>
    </row>
    <row r="38" spans="1:12" s="3" customFormat="1" ht="15" customHeight="1" x14ac:dyDescent="0.2">
      <c r="A38" s="71"/>
      <c r="B38" s="139">
        <v>1</v>
      </c>
      <c r="C38" s="63" t="s">
        <v>5390</v>
      </c>
      <c r="D38" s="589" t="s">
        <v>5798</v>
      </c>
      <c r="E38" s="396"/>
      <c r="F38" s="150">
        <f>+基礎データ貼付用シート!E1063</f>
        <v>0</v>
      </c>
      <c r="G38" s="147" t="s">
        <v>5201</v>
      </c>
      <c r="H38" s="146">
        <v>3.6999999999999998E-2</v>
      </c>
      <c r="I38" s="147" t="s">
        <v>5202</v>
      </c>
      <c r="J38" s="148">
        <f t="shared" ref="J38:J52" si="0">ROUND(F38*H38,0)</f>
        <v>0</v>
      </c>
      <c r="K38" s="66" t="s">
        <v>5264</v>
      </c>
      <c r="L38" s="71"/>
    </row>
    <row r="39" spans="1:12" s="3" customFormat="1" ht="15" customHeight="1" x14ac:dyDescent="0.2">
      <c r="A39" s="71"/>
      <c r="B39" s="139">
        <v>2</v>
      </c>
      <c r="C39" s="63" t="s">
        <v>5371</v>
      </c>
      <c r="D39" s="589" t="s">
        <v>5798</v>
      </c>
      <c r="E39" s="396"/>
      <c r="F39" s="150">
        <f>+基礎データ貼付用シート!E1064</f>
        <v>0</v>
      </c>
      <c r="G39" s="147" t="s">
        <v>5201</v>
      </c>
      <c r="H39" s="146">
        <v>7.4999999999999997E-2</v>
      </c>
      <c r="I39" s="147" t="s">
        <v>5202</v>
      </c>
      <c r="J39" s="148">
        <f t="shared" si="0"/>
        <v>0</v>
      </c>
      <c r="K39" s="66" t="s">
        <v>5266</v>
      </c>
      <c r="L39" s="71"/>
    </row>
    <row r="40" spans="1:12" s="3" customFormat="1" ht="15" customHeight="1" x14ac:dyDescent="0.2">
      <c r="A40" s="71"/>
      <c r="B40" s="139">
        <v>3</v>
      </c>
      <c r="C40" s="63" t="s">
        <v>5372</v>
      </c>
      <c r="D40" s="589" t="s">
        <v>5798</v>
      </c>
      <c r="E40" s="396"/>
      <c r="F40" s="150">
        <f>+基礎データ貼付用シート!E1065</f>
        <v>0</v>
      </c>
      <c r="G40" s="147" t="s">
        <v>5201</v>
      </c>
      <c r="H40" s="146">
        <v>0.104</v>
      </c>
      <c r="I40" s="147" t="s">
        <v>5202</v>
      </c>
      <c r="J40" s="148">
        <f t="shared" si="0"/>
        <v>0</v>
      </c>
      <c r="K40" s="66" t="s">
        <v>5267</v>
      </c>
      <c r="L40" s="71"/>
    </row>
    <row r="41" spans="1:12" s="3" customFormat="1" ht="15" customHeight="1" x14ac:dyDescent="0.2">
      <c r="A41" s="71"/>
      <c r="B41" s="139">
        <v>4</v>
      </c>
      <c r="C41" s="63" t="s">
        <v>5373</v>
      </c>
      <c r="D41" s="589" t="s">
        <v>5798</v>
      </c>
      <c r="E41" s="396"/>
      <c r="F41" s="150">
        <f>+基礎データ貼付用シート!E1066</f>
        <v>0</v>
      </c>
      <c r="G41" s="147" t="s">
        <v>5201</v>
      </c>
      <c r="H41" s="146">
        <v>0.106</v>
      </c>
      <c r="I41" s="147" t="s">
        <v>5202</v>
      </c>
      <c r="J41" s="148">
        <f t="shared" si="0"/>
        <v>0</v>
      </c>
      <c r="K41" s="66" t="s">
        <v>5799</v>
      </c>
      <c r="L41" s="71"/>
    </row>
    <row r="42" spans="1:12" s="3" customFormat="1" ht="15" customHeight="1" x14ac:dyDescent="0.2">
      <c r="A42" s="71"/>
      <c r="B42" s="235"/>
      <c r="C42" s="110"/>
      <c r="D42" s="589" t="s">
        <v>5800</v>
      </c>
      <c r="E42" s="396"/>
      <c r="F42" s="150">
        <f>+基礎データ貼付用シート!E1067</f>
        <v>0</v>
      </c>
      <c r="G42" s="147" t="s">
        <v>5201</v>
      </c>
      <c r="H42" s="146">
        <v>4.4999999999999998E-2</v>
      </c>
      <c r="I42" s="147" t="s">
        <v>5202</v>
      </c>
      <c r="J42" s="148">
        <f t="shared" si="0"/>
        <v>0</v>
      </c>
      <c r="K42" s="66" t="s">
        <v>5562</v>
      </c>
      <c r="L42" s="71"/>
    </row>
    <row r="43" spans="1:12" s="3" customFormat="1" ht="15" customHeight="1" x14ac:dyDescent="0.2">
      <c r="A43" s="71"/>
      <c r="B43" s="235"/>
      <c r="C43" s="110"/>
      <c r="D43" s="589" t="s">
        <v>5801</v>
      </c>
      <c r="E43" s="396"/>
      <c r="F43" s="150">
        <f>+基礎データ貼付用シート!E1068</f>
        <v>0</v>
      </c>
      <c r="G43" s="147" t="s">
        <v>5201</v>
      </c>
      <c r="H43" s="146">
        <v>4.4999999999999998E-2</v>
      </c>
      <c r="I43" s="147" t="s">
        <v>5202</v>
      </c>
      <c r="J43" s="148">
        <f t="shared" si="0"/>
        <v>0</v>
      </c>
      <c r="K43" s="66" t="s">
        <v>5270</v>
      </c>
      <c r="L43" s="71"/>
    </row>
    <row r="44" spans="1:12" s="3" customFormat="1" ht="15" customHeight="1" x14ac:dyDescent="0.2">
      <c r="A44" s="71"/>
      <c r="B44" s="67"/>
      <c r="C44" s="286"/>
      <c r="D44" s="589" t="s">
        <v>5802</v>
      </c>
      <c r="E44" s="396"/>
      <c r="F44" s="150">
        <f>+基礎データ貼付用シート!E1069</f>
        <v>0</v>
      </c>
      <c r="G44" s="147" t="s">
        <v>5201</v>
      </c>
      <c r="H44" s="146">
        <v>0.03</v>
      </c>
      <c r="I44" s="147" t="s">
        <v>5202</v>
      </c>
      <c r="J44" s="148">
        <f t="shared" si="0"/>
        <v>0</v>
      </c>
      <c r="K44" s="66" t="s">
        <v>5271</v>
      </c>
      <c r="L44" s="71"/>
    </row>
    <row r="45" spans="1:12" s="3" customFormat="1" ht="15" customHeight="1" x14ac:dyDescent="0.2">
      <c r="A45" s="71"/>
      <c r="B45" s="139">
        <v>5</v>
      </c>
      <c r="C45" s="63" t="s">
        <v>5263</v>
      </c>
      <c r="D45" s="589" t="s">
        <v>5798</v>
      </c>
      <c r="E45" s="396"/>
      <c r="F45" s="150">
        <f>+基礎データ貼付用シート!E1070</f>
        <v>0</v>
      </c>
      <c r="G45" s="147" t="s">
        <v>5201</v>
      </c>
      <c r="H45" s="146">
        <v>8.6999999999999994E-2</v>
      </c>
      <c r="I45" s="147" t="s">
        <v>5202</v>
      </c>
      <c r="J45" s="148">
        <f t="shared" si="0"/>
        <v>0</v>
      </c>
      <c r="K45" s="66" t="s">
        <v>5272</v>
      </c>
      <c r="L45" s="71"/>
    </row>
    <row r="46" spans="1:12" s="3" customFormat="1" ht="15" customHeight="1" x14ac:dyDescent="0.2">
      <c r="A46" s="71"/>
      <c r="B46" s="235"/>
      <c r="C46" s="110"/>
      <c r="D46" s="589" t="s">
        <v>5800</v>
      </c>
      <c r="E46" s="396"/>
      <c r="F46" s="150">
        <f>+基礎データ貼付用シート!E1071</f>
        <v>0</v>
      </c>
      <c r="G46" s="147" t="s">
        <v>5201</v>
      </c>
      <c r="H46" s="146">
        <v>3.6999999999999998E-2</v>
      </c>
      <c r="I46" s="147" t="s">
        <v>5202</v>
      </c>
      <c r="J46" s="148">
        <f t="shared" si="0"/>
        <v>0</v>
      </c>
      <c r="K46" s="66" t="s">
        <v>5273</v>
      </c>
      <c r="L46" s="71"/>
    </row>
    <row r="47" spans="1:12" s="3" customFormat="1" ht="15" customHeight="1" x14ac:dyDescent="0.2">
      <c r="A47" s="71"/>
      <c r="B47" s="235"/>
      <c r="C47" s="110"/>
      <c r="D47" s="589" t="s">
        <v>5801</v>
      </c>
      <c r="E47" s="396"/>
      <c r="F47" s="150">
        <f>+基礎データ貼付用シート!E1072</f>
        <v>0</v>
      </c>
      <c r="G47" s="147" t="s">
        <v>5201</v>
      </c>
      <c r="H47" s="146">
        <v>3.6999999999999998E-2</v>
      </c>
      <c r="I47" s="147" t="s">
        <v>5202</v>
      </c>
      <c r="J47" s="148">
        <f t="shared" si="0"/>
        <v>0</v>
      </c>
      <c r="K47" s="66" t="s">
        <v>5330</v>
      </c>
      <c r="L47" s="71"/>
    </row>
    <row r="48" spans="1:12" s="3" customFormat="1" ht="15" customHeight="1" x14ac:dyDescent="0.2">
      <c r="A48" s="71"/>
      <c r="B48" s="67"/>
      <c r="C48" s="286"/>
      <c r="D48" s="589" t="s">
        <v>5802</v>
      </c>
      <c r="E48" s="396"/>
      <c r="F48" s="150">
        <f>+基礎データ貼付用シート!E1073</f>
        <v>0</v>
      </c>
      <c r="G48" s="147" t="s">
        <v>5201</v>
      </c>
      <c r="H48" s="146">
        <v>2.5000000000000001E-2</v>
      </c>
      <c r="I48" s="147" t="s">
        <v>5202</v>
      </c>
      <c r="J48" s="148">
        <f t="shared" si="0"/>
        <v>0</v>
      </c>
      <c r="K48" s="66" t="s">
        <v>5331</v>
      </c>
      <c r="L48" s="71"/>
    </row>
    <row r="49" spans="1:12" s="3" customFormat="1" ht="15" customHeight="1" x14ac:dyDescent="0.2">
      <c r="A49" s="71"/>
      <c r="B49" s="139">
        <v>6</v>
      </c>
      <c r="C49" s="63" t="s">
        <v>5265</v>
      </c>
      <c r="D49" s="152" t="s">
        <v>5798</v>
      </c>
      <c r="E49" s="529" t="s">
        <v>5200</v>
      </c>
      <c r="F49" s="150">
        <f>IF(総括表!$B$4=総括表!$Q$4,基礎データ貼付用シート!E1074)</f>
        <v>0</v>
      </c>
      <c r="G49" s="147" t="s">
        <v>5201</v>
      </c>
      <c r="H49" s="146">
        <v>0.25800000000000001</v>
      </c>
      <c r="I49" s="147" t="s">
        <v>5202</v>
      </c>
      <c r="J49" s="148">
        <f t="shared" si="0"/>
        <v>0</v>
      </c>
      <c r="K49" s="66" t="s">
        <v>5332</v>
      </c>
      <c r="L49" s="71"/>
    </row>
    <row r="50" spans="1:12" s="3" customFormat="1" ht="15" customHeight="1" x14ac:dyDescent="0.2">
      <c r="A50" s="71"/>
      <c r="B50" s="235"/>
      <c r="C50" s="110"/>
      <c r="D50" s="98"/>
      <c r="E50" s="529" t="s">
        <v>5205</v>
      </c>
      <c r="F50" s="150" t="b">
        <f>IF(総括表!$B$4=総括表!$Q$5,基礎データ貼付用シート!E1074)</f>
        <v>0</v>
      </c>
      <c r="G50" s="147" t="s">
        <v>5201</v>
      </c>
      <c r="H50" s="146">
        <v>9.9000000000000005E-2</v>
      </c>
      <c r="I50" s="147" t="s">
        <v>5202</v>
      </c>
      <c r="J50" s="148">
        <f t="shared" si="0"/>
        <v>0</v>
      </c>
      <c r="K50" s="66" t="s">
        <v>5333</v>
      </c>
      <c r="L50" s="71"/>
    </row>
    <row r="51" spans="1:12" s="3" customFormat="1" ht="15" customHeight="1" x14ac:dyDescent="0.2">
      <c r="A51" s="71"/>
      <c r="B51" s="235"/>
      <c r="C51" s="110"/>
      <c r="D51" s="152" t="s">
        <v>5800</v>
      </c>
      <c r="E51" s="529" t="s">
        <v>5200</v>
      </c>
      <c r="F51" s="150">
        <f>IF(総括表!$B$4=総括表!$Q$4,基礎データ貼付用シート!E1075)</f>
        <v>0</v>
      </c>
      <c r="G51" s="147" t="s">
        <v>5201</v>
      </c>
      <c r="H51" s="146">
        <v>0.111</v>
      </c>
      <c r="I51" s="147" t="s">
        <v>5202</v>
      </c>
      <c r="J51" s="148">
        <f t="shared" si="0"/>
        <v>0</v>
      </c>
      <c r="K51" s="66" t="s">
        <v>5334</v>
      </c>
      <c r="L51" s="71"/>
    </row>
    <row r="52" spans="1:12" s="3" customFormat="1" ht="15" customHeight="1" x14ac:dyDescent="0.2">
      <c r="A52" s="71"/>
      <c r="B52" s="235"/>
      <c r="C52" s="110"/>
      <c r="D52" s="98"/>
      <c r="E52" s="529" t="s">
        <v>5205</v>
      </c>
      <c r="F52" s="150" t="b">
        <f>IF(総括表!$B$4=総括表!$Q$5,基礎データ貼付用シート!E1075)</f>
        <v>0</v>
      </c>
      <c r="G52" s="147" t="s">
        <v>5201</v>
      </c>
      <c r="H52" s="146">
        <v>4.2999999999999997E-2</v>
      </c>
      <c r="I52" s="147" t="s">
        <v>5202</v>
      </c>
      <c r="J52" s="148">
        <f t="shared" si="0"/>
        <v>0</v>
      </c>
      <c r="K52" s="66" t="s">
        <v>5335</v>
      </c>
      <c r="L52" s="71"/>
    </row>
    <row r="53" spans="1:12" s="3" customFormat="1" ht="15" customHeight="1" x14ac:dyDescent="0.2">
      <c r="A53" s="71"/>
      <c r="B53" s="235"/>
      <c r="C53" s="110"/>
      <c r="D53" s="152" t="s">
        <v>5801</v>
      </c>
      <c r="E53" s="529" t="s">
        <v>5200</v>
      </c>
      <c r="F53" s="150">
        <f>IF(総括表!$B$4=総括表!$Q$4,基礎データ貼付用シート!E1076)</f>
        <v>0</v>
      </c>
      <c r="G53" s="147" t="s">
        <v>5201</v>
      </c>
      <c r="H53" s="146">
        <v>0.111</v>
      </c>
      <c r="I53" s="147" t="s">
        <v>5202</v>
      </c>
      <c r="J53" s="148">
        <f t="shared" ref="J53:J95" si="1">ROUND(F53*H53,0)</f>
        <v>0</v>
      </c>
      <c r="K53" s="66" t="s">
        <v>5336</v>
      </c>
      <c r="L53" s="71"/>
    </row>
    <row r="54" spans="1:12" s="3" customFormat="1" ht="15" customHeight="1" x14ac:dyDescent="0.2">
      <c r="A54" s="71"/>
      <c r="B54" s="235"/>
      <c r="C54" s="110"/>
      <c r="D54" s="98"/>
      <c r="E54" s="529" t="s">
        <v>5205</v>
      </c>
      <c r="F54" s="150" t="b">
        <f>IF(総括表!$B$4=総括表!$Q$5,基礎データ貼付用シート!E1076)</f>
        <v>0</v>
      </c>
      <c r="G54" s="147" t="s">
        <v>5201</v>
      </c>
      <c r="H54" s="146">
        <v>4.2999999999999997E-2</v>
      </c>
      <c r="I54" s="147" t="s">
        <v>5202</v>
      </c>
      <c r="J54" s="148">
        <f t="shared" si="1"/>
        <v>0</v>
      </c>
      <c r="K54" s="66" t="s">
        <v>5426</v>
      </c>
      <c r="L54" s="71"/>
    </row>
    <row r="55" spans="1:12" s="3" customFormat="1" ht="15" customHeight="1" x14ac:dyDescent="0.2">
      <c r="A55" s="71"/>
      <c r="B55" s="235"/>
      <c r="C55" s="110"/>
      <c r="D55" s="152" t="s">
        <v>5802</v>
      </c>
      <c r="E55" s="529" t="s">
        <v>5200</v>
      </c>
      <c r="F55" s="150">
        <f>IF(総括表!$B$4=総括表!$Q$4,基礎データ貼付用シート!E1077)</f>
        <v>0</v>
      </c>
      <c r="G55" s="147" t="s">
        <v>5201</v>
      </c>
      <c r="H55" s="146">
        <v>7.3999999999999996E-2</v>
      </c>
      <c r="I55" s="147" t="s">
        <v>5202</v>
      </c>
      <c r="J55" s="148">
        <f t="shared" si="1"/>
        <v>0</v>
      </c>
      <c r="K55" s="66" t="s">
        <v>5427</v>
      </c>
      <c r="L55" s="71"/>
    </row>
    <row r="56" spans="1:12" s="3" customFormat="1" ht="15" customHeight="1" x14ac:dyDescent="0.2">
      <c r="A56" s="71"/>
      <c r="B56" s="67"/>
      <c r="C56" s="286"/>
      <c r="D56" s="98"/>
      <c r="E56" s="529" t="s">
        <v>5205</v>
      </c>
      <c r="F56" s="150" t="b">
        <f>IF(総括表!$B$4=総括表!$Q$5,基礎データ貼付用シート!E1077)</f>
        <v>0</v>
      </c>
      <c r="G56" s="147" t="s">
        <v>5201</v>
      </c>
      <c r="H56" s="146">
        <v>2.8000000000000001E-2</v>
      </c>
      <c r="I56" s="147" t="s">
        <v>5202</v>
      </c>
      <c r="J56" s="148">
        <f t="shared" si="1"/>
        <v>0</v>
      </c>
      <c r="K56" s="66" t="s">
        <v>5339</v>
      </c>
      <c r="L56" s="71"/>
    </row>
    <row r="57" spans="1:12" s="3" customFormat="1" ht="15" customHeight="1" x14ac:dyDescent="0.2">
      <c r="A57" s="71"/>
      <c r="B57" s="139">
        <v>7</v>
      </c>
      <c r="C57" s="63" t="s">
        <v>5198</v>
      </c>
      <c r="D57" s="152" t="s">
        <v>5798</v>
      </c>
      <c r="E57" s="529" t="s">
        <v>5200</v>
      </c>
      <c r="F57" s="150">
        <f>IF(総括表!$B$4=総括表!$Q$4,基礎データ貼付用シート!E1078)</f>
        <v>0</v>
      </c>
      <c r="G57" s="147" t="s">
        <v>5201</v>
      </c>
      <c r="H57" s="146">
        <v>0.28299999999999997</v>
      </c>
      <c r="I57" s="147" t="s">
        <v>5202</v>
      </c>
      <c r="J57" s="148">
        <f t="shared" si="1"/>
        <v>0</v>
      </c>
      <c r="K57" s="66" t="s">
        <v>5429</v>
      </c>
      <c r="L57" s="71"/>
    </row>
    <row r="58" spans="1:12" s="3" customFormat="1" ht="15" customHeight="1" x14ac:dyDescent="0.2">
      <c r="A58" s="71"/>
      <c r="B58" s="235"/>
      <c r="C58" s="110"/>
      <c r="D58" s="98"/>
      <c r="E58" s="529" t="s">
        <v>5205</v>
      </c>
      <c r="F58" s="150" t="b">
        <f>IF(総括表!$B$4=総括表!$Q$5,基礎データ貼付用シート!E1078)</f>
        <v>0</v>
      </c>
      <c r="G58" s="147" t="s">
        <v>5201</v>
      </c>
      <c r="H58" s="146">
        <v>0.13600000000000001</v>
      </c>
      <c r="I58" s="147" t="s">
        <v>5202</v>
      </c>
      <c r="J58" s="148">
        <f t="shared" si="1"/>
        <v>0</v>
      </c>
      <c r="K58" s="66" t="s">
        <v>5341</v>
      </c>
      <c r="L58" s="71"/>
    </row>
    <row r="59" spans="1:12" s="3" customFormat="1" ht="15" customHeight="1" x14ac:dyDescent="0.2">
      <c r="A59" s="71"/>
      <c r="B59" s="235"/>
      <c r="C59" s="110"/>
      <c r="D59" s="152" t="s">
        <v>5800</v>
      </c>
      <c r="E59" s="529" t="s">
        <v>5200</v>
      </c>
      <c r="F59" s="150">
        <f>IF(総括表!$B$4=総括表!$Q$4,基礎データ貼付用シート!E1079)</f>
        <v>0</v>
      </c>
      <c r="G59" s="147" t="s">
        <v>5201</v>
      </c>
      <c r="H59" s="146">
        <v>0.121</v>
      </c>
      <c r="I59" s="147" t="s">
        <v>5202</v>
      </c>
      <c r="J59" s="148">
        <f t="shared" si="1"/>
        <v>0</v>
      </c>
      <c r="K59" s="66" t="s">
        <v>5430</v>
      </c>
      <c r="L59" s="71"/>
    </row>
    <row r="60" spans="1:12" s="3" customFormat="1" ht="15" customHeight="1" x14ac:dyDescent="0.2">
      <c r="A60" s="71"/>
      <c r="B60" s="235"/>
      <c r="C60" s="110"/>
      <c r="D60" s="98"/>
      <c r="E60" s="529" t="s">
        <v>5205</v>
      </c>
      <c r="F60" s="150" t="b">
        <f>IF(総括表!$B$4=総括表!$Q$5,基礎データ貼付用シート!E1079)</f>
        <v>0</v>
      </c>
      <c r="G60" s="147" t="s">
        <v>5201</v>
      </c>
      <c r="H60" s="146">
        <v>5.8000000000000003E-2</v>
      </c>
      <c r="I60" s="147" t="s">
        <v>5202</v>
      </c>
      <c r="J60" s="148">
        <f t="shared" si="1"/>
        <v>0</v>
      </c>
      <c r="K60" s="66" t="s">
        <v>5343</v>
      </c>
      <c r="L60" s="71"/>
    </row>
    <row r="61" spans="1:12" s="3" customFormat="1" ht="15" customHeight="1" x14ac:dyDescent="0.2">
      <c r="A61" s="71"/>
      <c r="B61" s="235"/>
      <c r="C61" s="110"/>
      <c r="D61" s="152" t="s">
        <v>5801</v>
      </c>
      <c r="E61" s="529" t="s">
        <v>5200</v>
      </c>
      <c r="F61" s="150">
        <f>IF(総括表!$B$4=総括表!$Q$4,基礎データ貼付用シート!E1080)</f>
        <v>0</v>
      </c>
      <c r="G61" s="147" t="s">
        <v>5201</v>
      </c>
      <c r="H61" s="146">
        <v>0.121</v>
      </c>
      <c r="I61" s="147" t="s">
        <v>5202</v>
      </c>
      <c r="J61" s="148">
        <f t="shared" si="1"/>
        <v>0</v>
      </c>
      <c r="K61" s="66" t="s">
        <v>5431</v>
      </c>
      <c r="L61" s="71"/>
    </row>
    <row r="62" spans="1:12" s="3" customFormat="1" ht="15" customHeight="1" x14ac:dyDescent="0.2">
      <c r="A62" s="71"/>
      <c r="B62" s="235"/>
      <c r="C62" s="110"/>
      <c r="D62" s="98"/>
      <c r="E62" s="529" t="s">
        <v>5205</v>
      </c>
      <c r="F62" s="150" t="b">
        <f>IF(総括表!$B$4=総括表!$Q$5,基礎データ貼付用シート!E1080)</f>
        <v>0</v>
      </c>
      <c r="G62" s="147" t="s">
        <v>5201</v>
      </c>
      <c r="H62" s="146">
        <v>5.8000000000000003E-2</v>
      </c>
      <c r="I62" s="147" t="s">
        <v>5202</v>
      </c>
      <c r="J62" s="148">
        <f t="shared" si="1"/>
        <v>0</v>
      </c>
      <c r="K62" s="66" t="s">
        <v>5345</v>
      </c>
      <c r="L62" s="71"/>
    </row>
    <row r="63" spans="1:12" s="3" customFormat="1" ht="15" customHeight="1" x14ac:dyDescent="0.2">
      <c r="A63" s="71"/>
      <c r="B63" s="235"/>
      <c r="C63" s="110"/>
      <c r="D63" s="152" t="s">
        <v>5802</v>
      </c>
      <c r="E63" s="529" t="s">
        <v>5200</v>
      </c>
      <c r="F63" s="150">
        <f>IF(総括表!$B$4=総括表!$Q$4,基礎データ貼付用シート!E1081)</f>
        <v>0</v>
      </c>
      <c r="G63" s="147" t="s">
        <v>5201</v>
      </c>
      <c r="H63" s="146">
        <v>8.1000000000000003E-2</v>
      </c>
      <c r="I63" s="147" t="s">
        <v>5202</v>
      </c>
      <c r="J63" s="148">
        <f t="shared" si="1"/>
        <v>0</v>
      </c>
      <c r="K63" s="66" t="s">
        <v>5432</v>
      </c>
      <c r="L63" s="71"/>
    </row>
    <row r="64" spans="1:12" s="3" customFormat="1" ht="15" customHeight="1" x14ac:dyDescent="0.2">
      <c r="A64" s="71"/>
      <c r="B64" s="235"/>
      <c r="C64" s="110"/>
      <c r="D64" s="98"/>
      <c r="E64" s="529" t="s">
        <v>5205</v>
      </c>
      <c r="F64" s="150" t="b">
        <f>IF(総括表!$B$4=総括表!$Q$5,基礎データ貼付用シート!E1081)</f>
        <v>0</v>
      </c>
      <c r="G64" s="147" t="s">
        <v>5201</v>
      </c>
      <c r="H64" s="146">
        <v>3.9E-2</v>
      </c>
      <c r="I64" s="147" t="s">
        <v>5202</v>
      </c>
      <c r="J64" s="148">
        <f t="shared" si="1"/>
        <v>0</v>
      </c>
      <c r="K64" s="66" t="s">
        <v>5347</v>
      </c>
      <c r="L64" s="71"/>
    </row>
    <row r="65" spans="1:12" s="3" customFormat="1" ht="15" customHeight="1" x14ac:dyDescent="0.2">
      <c r="A65" s="71"/>
      <c r="B65" s="235"/>
      <c r="C65" s="110"/>
      <c r="D65" s="224" t="s">
        <v>5803</v>
      </c>
      <c r="E65" s="529" t="s">
        <v>5200</v>
      </c>
      <c r="F65" s="150">
        <f>IF(総括表!$B$4=総括表!$Q$4,基礎データ貼付用シート!E1082)</f>
        <v>0</v>
      </c>
      <c r="G65" s="147" t="s">
        <v>5201</v>
      </c>
      <c r="H65" s="146">
        <v>0.44500000000000001</v>
      </c>
      <c r="I65" s="147" t="s">
        <v>5202</v>
      </c>
      <c r="J65" s="148">
        <f>ROUND(F65*H65,0)</f>
        <v>0</v>
      </c>
      <c r="K65" s="66" t="s">
        <v>5433</v>
      </c>
      <c r="L65" s="71"/>
    </row>
    <row r="66" spans="1:12" s="3" customFormat="1" ht="15" customHeight="1" x14ac:dyDescent="0.2">
      <c r="A66" s="71"/>
      <c r="B66" s="139">
        <v>8</v>
      </c>
      <c r="C66" s="63" t="s">
        <v>5207</v>
      </c>
      <c r="D66" s="152" t="s">
        <v>5798</v>
      </c>
      <c r="E66" s="529" t="s">
        <v>5200</v>
      </c>
      <c r="F66" s="150">
        <f>IF(総括表!$B$4=総括表!$Q$4,基礎データ貼付用シート!E1083)</f>
        <v>0</v>
      </c>
      <c r="G66" s="147" t="s">
        <v>5201</v>
      </c>
      <c r="H66" s="146">
        <v>0.314</v>
      </c>
      <c r="I66" s="147" t="s">
        <v>5202</v>
      </c>
      <c r="J66" s="148">
        <f t="shared" si="1"/>
        <v>0</v>
      </c>
      <c r="K66" s="66" t="s">
        <v>5349</v>
      </c>
      <c r="L66" s="71"/>
    </row>
    <row r="67" spans="1:12" s="3" customFormat="1" ht="15" customHeight="1" x14ac:dyDescent="0.2">
      <c r="A67" s="71"/>
      <c r="B67" s="235"/>
      <c r="C67" s="110"/>
      <c r="D67" s="98"/>
      <c r="E67" s="529" t="s">
        <v>5205</v>
      </c>
      <c r="F67" s="150" t="b">
        <f>IF(総括表!$B$4=総括表!$Q$5,基礎データ貼付用シート!E1083)</f>
        <v>0</v>
      </c>
      <c r="G67" s="147" t="s">
        <v>5201</v>
      </c>
      <c r="H67" s="146">
        <v>0.154</v>
      </c>
      <c r="I67" s="147" t="s">
        <v>5202</v>
      </c>
      <c r="J67" s="148">
        <f t="shared" si="1"/>
        <v>0</v>
      </c>
      <c r="K67" s="66" t="s">
        <v>5434</v>
      </c>
      <c r="L67" s="71"/>
    </row>
    <row r="68" spans="1:12" s="3" customFormat="1" ht="15" customHeight="1" x14ac:dyDescent="0.2">
      <c r="A68" s="71"/>
      <c r="B68" s="235"/>
      <c r="C68" s="110"/>
      <c r="D68" s="152" t="s">
        <v>5800</v>
      </c>
      <c r="E68" s="529" t="s">
        <v>5200</v>
      </c>
      <c r="F68" s="150">
        <f>IF(総括表!$B$4=総括表!$Q$4,基礎データ貼付用シート!E1084)</f>
        <v>0</v>
      </c>
      <c r="G68" s="147" t="s">
        <v>5201</v>
      </c>
      <c r="H68" s="146">
        <v>0.13500000000000001</v>
      </c>
      <c r="I68" s="147" t="s">
        <v>5202</v>
      </c>
      <c r="J68" s="148">
        <f>ROUND(F68*H68,0)</f>
        <v>0</v>
      </c>
      <c r="K68" s="66" t="s">
        <v>5352</v>
      </c>
      <c r="L68" s="71"/>
    </row>
    <row r="69" spans="1:12" s="3" customFormat="1" ht="15" customHeight="1" x14ac:dyDescent="0.2">
      <c r="A69" s="71"/>
      <c r="B69" s="235"/>
      <c r="C69" s="110"/>
      <c r="D69" s="98"/>
      <c r="E69" s="529" t="s">
        <v>5205</v>
      </c>
      <c r="F69" s="150" t="b">
        <f>IF(総括表!$B$4=総括表!$Q$5,基礎データ貼付用シート!E1084)</f>
        <v>0</v>
      </c>
      <c r="G69" s="147" t="s">
        <v>5201</v>
      </c>
      <c r="H69" s="146">
        <v>6.6000000000000003E-2</v>
      </c>
      <c r="I69" s="147" t="s">
        <v>5202</v>
      </c>
      <c r="J69" s="148">
        <f>ROUND(F69*H69,0)</f>
        <v>0</v>
      </c>
      <c r="K69" s="66" t="s">
        <v>5403</v>
      </c>
      <c r="L69" s="71"/>
    </row>
    <row r="70" spans="1:12" s="3" customFormat="1" ht="15" customHeight="1" x14ac:dyDescent="0.2">
      <c r="A70" s="71"/>
      <c r="B70" s="235"/>
      <c r="C70" s="110"/>
      <c r="D70" s="152" t="s">
        <v>5801</v>
      </c>
      <c r="E70" s="529" t="s">
        <v>5200</v>
      </c>
      <c r="F70" s="150">
        <f>IF(総括表!$B$4=総括表!$Q$4,基礎データ貼付用シート!E1085)</f>
        <v>0</v>
      </c>
      <c r="G70" s="147" t="s">
        <v>5201</v>
      </c>
      <c r="H70" s="146">
        <v>0.13500000000000001</v>
      </c>
      <c r="I70" s="147" t="s">
        <v>5202</v>
      </c>
      <c r="J70" s="148">
        <f>ROUND(F70*H70,0)</f>
        <v>0</v>
      </c>
      <c r="K70" s="66" t="s">
        <v>5354</v>
      </c>
      <c r="L70" s="71"/>
    </row>
    <row r="71" spans="1:12" s="3" customFormat="1" ht="15" customHeight="1" x14ac:dyDescent="0.2">
      <c r="A71" s="71"/>
      <c r="B71" s="235"/>
      <c r="C71" s="110"/>
      <c r="D71" s="98"/>
      <c r="E71" s="529" t="s">
        <v>5205</v>
      </c>
      <c r="F71" s="150" t="b">
        <f>IF(総括表!$B$4=総括表!$Q$5,基礎データ貼付用シート!E1085)</f>
        <v>0</v>
      </c>
      <c r="G71" s="147" t="s">
        <v>5201</v>
      </c>
      <c r="H71" s="146">
        <v>6.6000000000000003E-2</v>
      </c>
      <c r="I71" s="147" t="s">
        <v>5202</v>
      </c>
      <c r="J71" s="148">
        <f t="shared" si="1"/>
        <v>0</v>
      </c>
      <c r="K71" s="66" t="s">
        <v>5435</v>
      </c>
      <c r="L71" s="71"/>
    </row>
    <row r="72" spans="1:12" s="3" customFormat="1" ht="15" customHeight="1" x14ac:dyDescent="0.2">
      <c r="A72" s="71"/>
      <c r="B72" s="235"/>
      <c r="C72" s="110"/>
      <c r="D72" s="152" t="s">
        <v>5802</v>
      </c>
      <c r="E72" s="529" t="s">
        <v>5200</v>
      </c>
      <c r="F72" s="150">
        <f>IF(総括表!$B$4=総括表!$Q$4,基礎データ貼付用シート!E1086)</f>
        <v>0</v>
      </c>
      <c r="G72" s="147" t="s">
        <v>5201</v>
      </c>
      <c r="H72" s="146">
        <v>0.09</v>
      </c>
      <c r="I72" s="147" t="s">
        <v>5202</v>
      </c>
      <c r="J72" s="148">
        <f t="shared" si="1"/>
        <v>0</v>
      </c>
      <c r="K72" s="66" t="s">
        <v>5356</v>
      </c>
      <c r="L72" s="71"/>
    </row>
    <row r="73" spans="1:12" s="3" customFormat="1" ht="15" customHeight="1" x14ac:dyDescent="0.2">
      <c r="A73" s="71"/>
      <c r="B73" s="235"/>
      <c r="C73" s="110"/>
      <c r="D73" s="98"/>
      <c r="E73" s="529" t="s">
        <v>5205</v>
      </c>
      <c r="F73" s="150" t="b">
        <f>IF(総括表!$B$4=総括表!$Q$5,基礎データ貼付用シート!E1086)</f>
        <v>0</v>
      </c>
      <c r="G73" s="147" t="s">
        <v>5201</v>
      </c>
      <c r="H73" s="146">
        <v>4.3999999999999997E-2</v>
      </c>
      <c r="I73" s="147" t="s">
        <v>5202</v>
      </c>
      <c r="J73" s="148">
        <f t="shared" si="1"/>
        <v>0</v>
      </c>
      <c r="K73" s="66" t="s">
        <v>5391</v>
      </c>
      <c r="L73" s="71"/>
    </row>
    <row r="74" spans="1:12" s="3" customFormat="1" ht="15" customHeight="1" x14ac:dyDescent="0.2">
      <c r="A74" s="71"/>
      <c r="B74" s="235"/>
      <c r="C74" s="110"/>
      <c r="D74" s="224" t="s">
        <v>5803</v>
      </c>
      <c r="E74" s="529" t="s">
        <v>5200</v>
      </c>
      <c r="F74" s="150">
        <f>IF(総括表!$B$4=総括表!$Q$4,基礎データ貼付用シート!E1087)</f>
        <v>0</v>
      </c>
      <c r="G74" s="147" t="s">
        <v>5201</v>
      </c>
      <c r="H74" s="146">
        <v>0.48199999999999998</v>
      </c>
      <c r="I74" s="147" t="s">
        <v>5202</v>
      </c>
      <c r="J74" s="148">
        <f t="shared" si="1"/>
        <v>0</v>
      </c>
      <c r="K74" s="66" t="s">
        <v>5358</v>
      </c>
      <c r="L74" s="71"/>
    </row>
    <row r="75" spans="1:12" s="3" customFormat="1" ht="15" customHeight="1" x14ac:dyDescent="0.2">
      <c r="A75" s="71"/>
      <c r="B75" s="139">
        <v>9</v>
      </c>
      <c r="C75" s="63" t="s">
        <v>5210</v>
      </c>
      <c r="D75" s="152" t="s">
        <v>5798</v>
      </c>
      <c r="E75" s="529" t="s">
        <v>5200</v>
      </c>
      <c r="F75" s="150">
        <f>IF(総括表!$B$4=総括表!$Q$4,基礎データ貼付用シート!E1088)</f>
        <v>0</v>
      </c>
      <c r="G75" s="147" t="s">
        <v>5201</v>
      </c>
      <c r="H75" s="146">
        <v>0.32400000000000001</v>
      </c>
      <c r="I75" s="147" t="s">
        <v>5202</v>
      </c>
      <c r="J75" s="148">
        <f t="shared" si="1"/>
        <v>0</v>
      </c>
      <c r="K75" s="66" t="s">
        <v>5359</v>
      </c>
      <c r="L75" s="71"/>
    </row>
    <row r="76" spans="1:12" s="3" customFormat="1" ht="15" customHeight="1" x14ac:dyDescent="0.2">
      <c r="A76" s="71"/>
      <c r="B76" s="235"/>
      <c r="C76" s="110"/>
      <c r="D76" s="98"/>
      <c r="E76" s="529" t="s">
        <v>5205</v>
      </c>
      <c r="F76" s="150" t="b">
        <f>IF(総括表!$B$4=総括表!$Q$5,基礎データ貼付用シート!E1088)</f>
        <v>0</v>
      </c>
      <c r="G76" s="147" t="s">
        <v>5201</v>
      </c>
      <c r="H76" s="146">
        <v>0.23899999999999999</v>
      </c>
      <c r="I76" s="147" t="s">
        <v>5202</v>
      </c>
      <c r="J76" s="148">
        <f t="shared" si="1"/>
        <v>0</v>
      </c>
      <c r="K76" s="66" t="s">
        <v>5436</v>
      </c>
      <c r="L76" s="71"/>
    </row>
    <row r="77" spans="1:12" s="3" customFormat="1" ht="15" customHeight="1" x14ac:dyDescent="0.2">
      <c r="A77" s="71"/>
      <c r="B77" s="235"/>
      <c r="C77" s="110"/>
      <c r="D77" s="152" t="s">
        <v>5800</v>
      </c>
      <c r="E77" s="529" t="s">
        <v>5200</v>
      </c>
      <c r="F77" s="150">
        <f>IF(総括表!$B$4=総括表!$Q$4,基礎データ貼付用シート!E1089)</f>
        <v>0</v>
      </c>
      <c r="G77" s="147" t="s">
        <v>5201</v>
      </c>
      <c r="H77" s="146">
        <v>0.13900000000000001</v>
      </c>
      <c r="I77" s="147" t="s">
        <v>5202</v>
      </c>
      <c r="J77" s="148">
        <f t="shared" si="1"/>
        <v>0</v>
      </c>
      <c r="K77" s="66" t="s">
        <v>5361</v>
      </c>
      <c r="L77" s="71"/>
    </row>
    <row r="78" spans="1:12" s="3" customFormat="1" ht="15" customHeight="1" x14ac:dyDescent="0.2">
      <c r="A78" s="71"/>
      <c r="B78" s="235"/>
      <c r="C78" s="110"/>
      <c r="D78" s="98"/>
      <c r="E78" s="529" t="s">
        <v>5205</v>
      </c>
      <c r="F78" s="150" t="b">
        <f>IF(総括表!$B$4=総括表!$Q$5,基礎データ貼付用シート!E1089)</f>
        <v>0</v>
      </c>
      <c r="G78" s="147" t="s">
        <v>5201</v>
      </c>
      <c r="H78" s="146">
        <v>0.10299999999999999</v>
      </c>
      <c r="I78" s="147" t="s">
        <v>5202</v>
      </c>
      <c r="J78" s="148">
        <f t="shared" si="1"/>
        <v>0</v>
      </c>
      <c r="K78" s="66" t="s">
        <v>5604</v>
      </c>
      <c r="L78" s="71"/>
    </row>
    <row r="79" spans="1:12" s="3" customFormat="1" ht="15" customHeight="1" x14ac:dyDescent="0.2">
      <c r="A79" s="71"/>
      <c r="B79" s="235"/>
      <c r="C79" s="110"/>
      <c r="D79" s="152" t="s">
        <v>5801</v>
      </c>
      <c r="E79" s="529" t="s">
        <v>5200</v>
      </c>
      <c r="F79" s="150">
        <f>IF(総括表!$B$4=総括表!$Q$4,基礎データ貼付用シート!E1090)</f>
        <v>0</v>
      </c>
      <c r="G79" s="147" t="s">
        <v>5201</v>
      </c>
      <c r="H79" s="146">
        <v>0.13900000000000001</v>
      </c>
      <c r="I79" s="147" t="s">
        <v>5202</v>
      </c>
      <c r="J79" s="148">
        <f t="shared" si="1"/>
        <v>0</v>
      </c>
      <c r="K79" s="66" t="s">
        <v>5605</v>
      </c>
      <c r="L79" s="71"/>
    </row>
    <row r="80" spans="1:12" s="3" customFormat="1" ht="15" customHeight="1" x14ac:dyDescent="0.2">
      <c r="A80" s="71"/>
      <c r="B80" s="235"/>
      <c r="C80" s="110"/>
      <c r="D80" s="98"/>
      <c r="E80" s="529" t="s">
        <v>5205</v>
      </c>
      <c r="F80" s="150" t="b">
        <f>IF(総括表!$B$4=総括表!$Q$5,基礎データ貼付用シート!E1090)</f>
        <v>0</v>
      </c>
      <c r="G80" s="147" t="s">
        <v>5201</v>
      </c>
      <c r="H80" s="146">
        <v>0.10299999999999999</v>
      </c>
      <c r="I80" s="147" t="s">
        <v>5202</v>
      </c>
      <c r="J80" s="148">
        <f t="shared" si="1"/>
        <v>0</v>
      </c>
      <c r="K80" s="66" t="s">
        <v>5444</v>
      </c>
      <c r="L80" s="71"/>
    </row>
    <row r="81" spans="1:12" s="3" customFormat="1" ht="15" customHeight="1" x14ac:dyDescent="0.2">
      <c r="A81" s="71"/>
      <c r="B81" s="235"/>
      <c r="C81" s="110"/>
      <c r="D81" s="152" t="s">
        <v>5802</v>
      </c>
      <c r="E81" s="529" t="s">
        <v>5200</v>
      </c>
      <c r="F81" s="150">
        <f>IF(総括表!$B$4=総括表!$Q$4,基礎データ貼付用シート!E1091)</f>
        <v>0</v>
      </c>
      <c r="G81" s="147" t="s">
        <v>5201</v>
      </c>
      <c r="H81" s="146">
        <v>9.2999999999999999E-2</v>
      </c>
      <c r="I81" s="147" t="s">
        <v>5202</v>
      </c>
      <c r="J81" s="148">
        <f t="shared" si="1"/>
        <v>0</v>
      </c>
      <c r="K81" s="66" t="s">
        <v>5445</v>
      </c>
      <c r="L81" s="71"/>
    </row>
    <row r="82" spans="1:12" s="3" customFormat="1" ht="15" customHeight="1" x14ac:dyDescent="0.2">
      <c r="A82" s="71"/>
      <c r="B82" s="235"/>
      <c r="C82" s="110"/>
      <c r="D82" s="98"/>
      <c r="E82" s="529" t="s">
        <v>5205</v>
      </c>
      <c r="F82" s="150" t="b">
        <f>IF(総括表!$B$4=総括表!$Q$5,基礎データ貼付用シート!E1091)</f>
        <v>0</v>
      </c>
      <c r="G82" s="147" t="s">
        <v>5201</v>
      </c>
      <c r="H82" s="146">
        <v>6.8000000000000005E-2</v>
      </c>
      <c r="I82" s="147" t="s">
        <v>5202</v>
      </c>
      <c r="J82" s="148">
        <f t="shared" si="1"/>
        <v>0</v>
      </c>
      <c r="K82" s="66" t="s">
        <v>5448</v>
      </c>
      <c r="L82" s="71"/>
    </row>
    <row r="83" spans="1:12" s="3" customFormat="1" ht="15" customHeight="1" x14ac:dyDescent="0.2">
      <c r="A83" s="71"/>
      <c r="B83" s="235"/>
      <c r="C83" s="110"/>
      <c r="D83" s="152" t="s">
        <v>5804</v>
      </c>
      <c r="E83" s="529" t="s">
        <v>5200</v>
      </c>
      <c r="F83" s="150">
        <f>IF(総括表!$B$4=総括表!$Q$4,基礎データ貼付用シート!E1092)</f>
        <v>0</v>
      </c>
      <c r="G83" s="147" t="s">
        <v>5201</v>
      </c>
      <c r="H83" s="146">
        <v>0.46200000000000002</v>
      </c>
      <c r="I83" s="147" t="s">
        <v>5202</v>
      </c>
      <c r="J83" s="148">
        <f t="shared" si="1"/>
        <v>0</v>
      </c>
      <c r="K83" s="66" t="s">
        <v>5482</v>
      </c>
      <c r="L83" s="71"/>
    </row>
    <row r="84" spans="1:12" s="3" customFormat="1" ht="15" customHeight="1" x14ac:dyDescent="0.2">
      <c r="A84" s="71"/>
      <c r="B84" s="67"/>
      <c r="C84" s="286"/>
      <c r="D84" s="98" t="s">
        <v>5805</v>
      </c>
      <c r="E84" s="529" t="s">
        <v>5205</v>
      </c>
      <c r="F84" s="150" t="b">
        <f>IF(総括表!$B$4=総括表!$Q$5,基礎データ貼付用シート!E1092)</f>
        <v>0</v>
      </c>
      <c r="G84" s="147" t="s">
        <v>5201</v>
      </c>
      <c r="H84" s="146">
        <v>0.23599999999999999</v>
      </c>
      <c r="I84" s="147" t="s">
        <v>5202</v>
      </c>
      <c r="J84" s="148">
        <f t="shared" si="1"/>
        <v>0</v>
      </c>
      <c r="K84" s="66" t="s">
        <v>5483</v>
      </c>
      <c r="L84" s="71"/>
    </row>
    <row r="85" spans="1:12" s="3" customFormat="1" ht="15" customHeight="1" x14ac:dyDescent="0.2">
      <c r="A85" s="71"/>
      <c r="B85" s="139">
        <v>10</v>
      </c>
      <c r="C85" s="63" t="s">
        <v>5213</v>
      </c>
      <c r="D85" s="152" t="s">
        <v>5798</v>
      </c>
      <c r="E85" s="529" t="s">
        <v>5200</v>
      </c>
      <c r="F85" s="150">
        <f>IF(総括表!$B$4=総括表!$Q$4,基礎データ貼付用シート!E1093)</f>
        <v>0</v>
      </c>
      <c r="G85" s="147" t="s">
        <v>5201</v>
      </c>
      <c r="H85" s="146">
        <v>0.35299999999999998</v>
      </c>
      <c r="I85" s="147" t="s">
        <v>5202</v>
      </c>
      <c r="J85" s="148">
        <f t="shared" si="1"/>
        <v>0</v>
      </c>
      <c r="K85" s="66" t="s">
        <v>5484</v>
      </c>
      <c r="L85" s="71"/>
    </row>
    <row r="86" spans="1:12" s="3" customFormat="1" ht="15" customHeight="1" x14ac:dyDescent="0.2">
      <c r="A86" s="71"/>
      <c r="B86" s="235"/>
      <c r="C86" s="110"/>
      <c r="D86" s="98"/>
      <c r="E86" s="529" t="s">
        <v>5205</v>
      </c>
      <c r="F86" s="150" t="b">
        <f>IF(総括表!$B$4=総括表!$Q$5,基礎データ貼付用シート!E1093)</f>
        <v>0</v>
      </c>
      <c r="G86" s="147" t="s">
        <v>5201</v>
      </c>
      <c r="H86" s="146">
        <v>0.28399999999999997</v>
      </c>
      <c r="I86" s="147" t="s">
        <v>5202</v>
      </c>
      <c r="J86" s="148">
        <f t="shared" si="1"/>
        <v>0</v>
      </c>
      <c r="K86" s="66" t="s">
        <v>5485</v>
      </c>
      <c r="L86" s="71"/>
    </row>
    <row r="87" spans="1:12" s="3" customFormat="1" ht="15" customHeight="1" x14ac:dyDescent="0.2">
      <c r="A87" s="71"/>
      <c r="B87" s="235"/>
      <c r="C87" s="110"/>
      <c r="D87" s="152" t="s">
        <v>5800</v>
      </c>
      <c r="E87" s="529" t="s">
        <v>5200</v>
      </c>
      <c r="F87" s="150">
        <f>IF(総括表!$B$4=総括表!$Q$4,基礎データ貼付用シート!E1094)</f>
        <v>0</v>
      </c>
      <c r="G87" s="147" t="s">
        <v>5201</v>
      </c>
      <c r="H87" s="146">
        <v>0.152</v>
      </c>
      <c r="I87" s="147" t="s">
        <v>5202</v>
      </c>
      <c r="J87" s="148">
        <f t="shared" si="1"/>
        <v>0</v>
      </c>
      <c r="K87" s="66" t="s">
        <v>5486</v>
      </c>
      <c r="L87" s="71"/>
    </row>
    <row r="88" spans="1:12" s="3" customFormat="1" ht="15" customHeight="1" x14ac:dyDescent="0.2">
      <c r="A88" s="71"/>
      <c r="B88" s="235"/>
      <c r="C88" s="110"/>
      <c r="D88" s="98"/>
      <c r="E88" s="529" t="s">
        <v>5205</v>
      </c>
      <c r="F88" s="150" t="b">
        <f>IF(総括表!$B$4=総括表!$Q$5,基礎データ貼付用シート!E1094)</f>
        <v>0</v>
      </c>
      <c r="G88" s="147" t="s">
        <v>5201</v>
      </c>
      <c r="H88" s="146">
        <v>0.122</v>
      </c>
      <c r="I88" s="147" t="s">
        <v>5202</v>
      </c>
      <c r="J88" s="148">
        <f t="shared" si="1"/>
        <v>0</v>
      </c>
      <c r="K88" s="66" t="s">
        <v>5487</v>
      </c>
      <c r="L88" s="71"/>
    </row>
    <row r="89" spans="1:12" s="3" customFormat="1" ht="15" customHeight="1" x14ac:dyDescent="0.2">
      <c r="A89" s="71"/>
      <c r="B89" s="235"/>
      <c r="C89" s="110"/>
      <c r="D89" s="152" t="s">
        <v>5801</v>
      </c>
      <c r="E89" s="529" t="s">
        <v>5200</v>
      </c>
      <c r="F89" s="150">
        <f>IF(総括表!$B$4=総括表!$Q$4,基礎データ貼付用シート!E1095)</f>
        <v>0</v>
      </c>
      <c r="G89" s="147" t="s">
        <v>5201</v>
      </c>
      <c r="H89" s="146">
        <v>0.152</v>
      </c>
      <c r="I89" s="147" t="s">
        <v>5202</v>
      </c>
      <c r="J89" s="148">
        <f t="shared" si="1"/>
        <v>0</v>
      </c>
      <c r="K89" s="66" t="s">
        <v>5488</v>
      </c>
      <c r="L89" s="71"/>
    </row>
    <row r="90" spans="1:12" s="3" customFormat="1" ht="15" customHeight="1" x14ac:dyDescent="0.2">
      <c r="A90" s="71"/>
      <c r="B90" s="235"/>
      <c r="C90" s="110"/>
      <c r="D90" s="98"/>
      <c r="E90" s="529" t="s">
        <v>5205</v>
      </c>
      <c r="F90" s="150" t="b">
        <f>IF(総括表!$B$4=総括表!$Q$5,基礎データ貼付用シート!E1095)</f>
        <v>0</v>
      </c>
      <c r="G90" s="147" t="s">
        <v>5201</v>
      </c>
      <c r="H90" s="146">
        <v>0.122</v>
      </c>
      <c r="I90" s="147" t="s">
        <v>5202</v>
      </c>
      <c r="J90" s="148">
        <f t="shared" si="1"/>
        <v>0</v>
      </c>
      <c r="K90" s="66" t="s">
        <v>5489</v>
      </c>
      <c r="L90" s="71"/>
    </row>
    <row r="91" spans="1:12" s="3" customFormat="1" ht="15" customHeight="1" x14ac:dyDescent="0.2">
      <c r="A91" s="71"/>
      <c r="B91" s="235"/>
      <c r="C91" s="110"/>
      <c r="D91" s="152" t="s">
        <v>5802</v>
      </c>
      <c r="E91" s="529" t="s">
        <v>5200</v>
      </c>
      <c r="F91" s="150">
        <f>IF(総括表!$B$4=総括表!$Q$4,基礎データ貼付用シート!E1097)</f>
        <v>0</v>
      </c>
      <c r="G91" s="147" t="s">
        <v>5201</v>
      </c>
      <c r="H91" s="146">
        <v>0.10100000000000001</v>
      </c>
      <c r="I91" s="147" t="s">
        <v>5202</v>
      </c>
      <c r="J91" s="148">
        <f t="shared" si="1"/>
        <v>0</v>
      </c>
      <c r="K91" s="66" t="s">
        <v>5490</v>
      </c>
      <c r="L91" s="71"/>
    </row>
    <row r="92" spans="1:12" s="3" customFormat="1" ht="15" customHeight="1" x14ac:dyDescent="0.2">
      <c r="A92" s="71"/>
      <c r="B92" s="235"/>
      <c r="C92" s="110"/>
      <c r="D92" s="98"/>
      <c r="E92" s="529" t="s">
        <v>5205</v>
      </c>
      <c r="F92" s="150" t="b">
        <f>IF(総括表!$B$4=総括表!$Q$5,基礎データ貼付用シート!E1097)</f>
        <v>0</v>
      </c>
      <c r="G92" s="147" t="s">
        <v>5201</v>
      </c>
      <c r="H92" s="146">
        <v>8.1000000000000003E-2</v>
      </c>
      <c r="I92" s="147" t="s">
        <v>5202</v>
      </c>
      <c r="J92" s="148">
        <f t="shared" si="1"/>
        <v>0</v>
      </c>
      <c r="K92" s="66" t="s">
        <v>5491</v>
      </c>
      <c r="L92" s="71"/>
    </row>
    <row r="93" spans="1:12" s="3" customFormat="1" ht="15" customHeight="1" x14ac:dyDescent="0.2">
      <c r="A93" s="71"/>
      <c r="B93" s="235"/>
      <c r="C93" s="110"/>
      <c r="D93" s="152" t="s">
        <v>5804</v>
      </c>
      <c r="E93" s="529" t="s">
        <v>5200</v>
      </c>
      <c r="F93" s="150">
        <f>IF(総括表!$B$4=総括表!$Q$4,基礎データ貼付用シート!E1098)</f>
        <v>0</v>
      </c>
      <c r="G93" s="147" t="s">
        <v>5201</v>
      </c>
      <c r="H93" s="146">
        <v>0.47899999999999998</v>
      </c>
      <c r="I93" s="147" t="s">
        <v>5202</v>
      </c>
      <c r="J93" s="148">
        <f t="shared" si="1"/>
        <v>0</v>
      </c>
      <c r="K93" s="66" t="s">
        <v>5492</v>
      </c>
      <c r="L93" s="71"/>
    </row>
    <row r="94" spans="1:12" s="3" customFormat="1" ht="15" customHeight="1" x14ac:dyDescent="0.2">
      <c r="A94" s="71"/>
      <c r="B94" s="235"/>
      <c r="C94" s="110"/>
      <c r="D94" s="98" t="s">
        <v>5805</v>
      </c>
      <c r="E94" s="529" t="s">
        <v>5205</v>
      </c>
      <c r="F94" s="150" t="b">
        <f>IF(総括表!$B$4=総括表!$Q$5,基礎データ貼付用シート!E1098)</f>
        <v>0</v>
      </c>
      <c r="G94" s="147" t="s">
        <v>5201</v>
      </c>
      <c r="H94" s="146">
        <v>0.30599999999999999</v>
      </c>
      <c r="I94" s="147" t="s">
        <v>5202</v>
      </c>
      <c r="J94" s="148">
        <f t="shared" si="1"/>
        <v>0</v>
      </c>
      <c r="K94" s="66" t="s">
        <v>5493</v>
      </c>
      <c r="L94" s="71"/>
    </row>
    <row r="95" spans="1:12" s="3" customFormat="1" ht="15" customHeight="1" x14ac:dyDescent="0.2">
      <c r="A95" s="71"/>
      <c r="B95" s="235"/>
      <c r="C95" s="110"/>
      <c r="D95" s="152" t="s">
        <v>5806</v>
      </c>
      <c r="E95" s="529" t="s">
        <v>5200</v>
      </c>
      <c r="F95" s="150">
        <f>IF(総括表!$B$4=総括表!$Q$4,基礎データ貼付用シート!E1096)</f>
        <v>0</v>
      </c>
      <c r="G95" s="147" t="s">
        <v>5201</v>
      </c>
      <c r="H95" s="146">
        <v>0.152</v>
      </c>
      <c r="I95" s="147" t="s">
        <v>5202</v>
      </c>
      <c r="J95" s="148">
        <f t="shared" si="1"/>
        <v>0</v>
      </c>
      <c r="K95" s="66" t="s">
        <v>5494</v>
      </c>
      <c r="L95" s="71"/>
    </row>
    <row r="96" spans="1:12" s="3" customFormat="1" ht="15" customHeight="1" x14ac:dyDescent="0.2">
      <c r="A96" s="71"/>
      <c r="B96" s="141"/>
      <c r="C96" s="142"/>
      <c r="D96" s="98" t="s">
        <v>5807</v>
      </c>
      <c r="E96" s="529" t="s">
        <v>5205</v>
      </c>
      <c r="F96" s="150" t="b">
        <f>IF(総括表!$B$4=総括表!$Q$5,基礎データ貼付用シート!E1096)</f>
        <v>0</v>
      </c>
      <c r="G96" s="147" t="s">
        <v>5201</v>
      </c>
      <c r="H96" s="146">
        <v>0.122</v>
      </c>
      <c r="I96" s="147" t="s">
        <v>5202</v>
      </c>
      <c r="J96" s="148">
        <f t="shared" ref="J96:J115" si="2">ROUND(F96*H96,0)</f>
        <v>0</v>
      </c>
      <c r="K96" s="66" t="s">
        <v>5495</v>
      </c>
      <c r="L96" s="71"/>
    </row>
    <row r="97" spans="1:12" s="3" customFormat="1" ht="15" customHeight="1" x14ac:dyDescent="0.2">
      <c r="A97" s="71"/>
      <c r="B97" s="139">
        <v>11</v>
      </c>
      <c r="C97" s="63" t="s">
        <v>5216</v>
      </c>
      <c r="D97" s="152" t="s">
        <v>5798</v>
      </c>
      <c r="E97" s="529" t="s">
        <v>5200</v>
      </c>
      <c r="F97" s="150">
        <f>IF(総括表!$B$4=総括表!$Q$4,基礎データ貼付用シート!E1099)</f>
        <v>0</v>
      </c>
      <c r="G97" s="147" t="s">
        <v>5201</v>
      </c>
      <c r="H97" s="146">
        <v>0.38200000000000001</v>
      </c>
      <c r="I97" s="147" t="s">
        <v>5202</v>
      </c>
      <c r="J97" s="148">
        <f t="shared" si="2"/>
        <v>0</v>
      </c>
      <c r="K97" s="66" t="s">
        <v>5496</v>
      </c>
      <c r="L97" s="71"/>
    </row>
    <row r="98" spans="1:12" s="3" customFormat="1" ht="15" customHeight="1" x14ac:dyDescent="0.2">
      <c r="A98" s="71"/>
      <c r="B98" s="235"/>
      <c r="C98" s="110"/>
      <c r="D98" s="98"/>
      <c r="E98" s="529" t="s">
        <v>5205</v>
      </c>
      <c r="F98" s="150" t="b">
        <f>IF(総括表!$B$4=総括表!$Q$5,基礎データ貼付用シート!E1099)</f>
        <v>0</v>
      </c>
      <c r="G98" s="147" t="s">
        <v>5201</v>
      </c>
      <c r="H98" s="146">
        <v>0.318</v>
      </c>
      <c r="I98" s="147" t="s">
        <v>5202</v>
      </c>
      <c r="J98" s="148">
        <f t="shared" si="2"/>
        <v>0</v>
      </c>
      <c r="K98" s="66" t="s">
        <v>5497</v>
      </c>
      <c r="L98" s="71"/>
    </row>
    <row r="99" spans="1:12" s="3" customFormat="1" ht="15" customHeight="1" x14ac:dyDescent="0.2">
      <c r="A99" s="71"/>
      <c r="B99" s="235"/>
      <c r="C99" s="110"/>
      <c r="D99" s="152" t="s">
        <v>5800</v>
      </c>
      <c r="E99" s="529" t="s">
        <v>5200</v>
      </c>
      <c r="F99" s="150">
        <f>IF(総括表!$B$4=総括表!$Q$4,基礎データ貼付用シート!E1100)</f>
        <v>0</v>
      </c>
      <c r="G99" s="147" t="s">
        <v>5201</v>
      </c>
      <c r="H99" s="146">
        <v>0.16400000000000001</v>
      </c>
      <c r="I99" s="147" t="s">
        <v>5202</v>
      </c>
      <c r="J99" s="148">
        <f t="shared" si="2"/>
        <v>0</v>
      </c>
      <c r="K99" s="66" t="s">
        <v>5606</v>
      </c>
      <c r="L99" s="71"/>
    </row>
    <row r="100" spans="1:12" s="3" customFormat="1" ht="15" customHeight="1" x14ac:dyDescent="0.2">
      <c r="A100" s="71"/>
      <c r="B100" s="235"/>
      <c r="C100" s="110"/>
      <c r="D100" s="98"/>
      <c r="E100" s="529" t="s">
        <v>5205</v>
      </c>
      <c r="F100" s="150" t="b">
        <f>IF(総括表!$B$4=総括表!$Q$5,基礎データ貼付用シート!E1100)</f>
        <v>0</v>
      </c>
      <c r="G100" s="147" t="s">
        <v>5201</v>
      </c>
      <c r="H100" s="146">
        <v>0.13600000000000001</v>
      </c>
      <c r="I100" s="147" t="s">
        <v>5202</v>
      </c>
      <c r="J100" s="148">
        <f t="shared" si="2"/>
        <v>0</v>
      </c>
      <c r="K100" s="66" t="s">
        <v>5607</v>
      </c>
      <c r="L100" s="71"/>
    </row>
    <row r="101" spans="1:12" s="3" customFormat="1" ht="15" customHeight="1" x14ac:dyDescent="0.2">
      <c r="A101" s="71"/>
      <c r="B101" s="235"/>
      <c r="C101" s="110"/>
      <c r="D101" s="152" t="s">
        <v>5801</v>
      </c>
      <c r="E101" s="529" t="s">
        <v>5200</v>
      </c>
      <c r="F101" s="150">
        <f>IF(総括表!$B$4=総括表!$Q$4,基礎データ貼付用シート!E1101)</f>
        <v>0</v>
      </c>
      <c r="G101" s="147" t="s">
        <v>5201</v>
      </c>
      <c r="H101" s="146">
        <v>0.16400000000000001</v>
      </c>
      <c r="I101" s="147" t="s">
        <v>5202</v>
      </c>
      <c r="J101" s="148">
        <f t="shared" si="2"/>
        <v>0</v>
      </c>
      <c r="K101" s="66" t="s">
        <v>5608</v>
      </c>
      <c r="L101" s="71"/>
    </row>
    <row r="102" spans="1:12" s="3" customFormat="1" ht="15" customHeight="1" x14ac:dyDescent="0.2">
      <c r="A102" s="71"/>
      <c r="B102" s="235"/>
      <c r="C102" s="110"/>
      <c r="D102" s="98"/>
      <c r="E102" s="529" t="s">
        <v>5205</v>
      </c>
      <c r="F102" s="150" t="b">
        <f>IF(総括表!$B$4=総括表!$Q$5,基礎データ貼付用シート!E1101)</f>
        <v>0</v>
      </c>
      <c r="G102" s="147" t="s">
        <v>5201</v>
      </c>
      <c r="H102" s="146">
        <v>0.13600000000000001</v>
      </c>
      <c r="I102" s="147" t="s">
        <v>5202</v>
      </c>
      <c r="J102" s="148">
        <f t="shared" si="2"/>
        <v>0</v>
      </c>
      <c r="K102" s="66" t="s">
        <v>5609</v>
      </c>
      <c r="L102" s="71"/>
    </row>
    <row r="103" spans="1:12" s="3" customFormat="1" ht="15" customHeight="1" x14ac:dyDescent="0.2">
      <c r="A103" s="71"/>
      <c r="B103" s="235"/>
      <c r="C103" s="110"/>
      <c r="D103" s="152" t="s">
        <v>5802</v>
      </c>
      <c r="E103" s="529" t="s">
        <v>5200</v>
      </c>
      <c r="F103" s="150">
        <f>IF(総括表!$B$4=総括表!$Q$4,基礎データ貼付用シート!E1103)</f>
        <v>0</v>
      </c>
      <c r="G103" s="147" t="s">
        <v>5201</v>
      </c>
      <c r="H103" s="146">
        <v>0.109</v>
      </c>
      <c r="I103" s="147" t="s">
        <v>5202</v>
      </c>
      <c r="J103" s="148">
        <f t="shared" si="2"/>
        <v>0</v>
      </c>
      <c r="K103" s="66" t="s">
        <v>5610</v>
      </c>
      <c r="L103" s="71"/>
    </row>
    <row r="104" spans="1:12" s="3" customFormat="1" ht="15" customHeight="1" x14ac:dyDescent="0.2">
      <c r="A104" s="71"/>
      <c r="B104" s="235"/>
      <c r="C104" s="110"/>
      <c r="D104" s="98"/>
      <c r="E104" s="529" t="s">
        <v>5205</v>
      </c>
      <c r="F104" s="150" t="b">
        <f>IF(総括表!$B$4=総括表!$Q$5,基礎データ貼付用シート!E1103)</f>
        <v>0</v>
      </c>
      <c r="G104" s="147" t="s">
        <v>5201</v>
      </c>
      <c r="H104" s="146">
        <v>9.0999999999999998E-2</v>
      </c>
      <c r="I104" s="147" t="s">
        <v>5202</v>
      </c>
      <c r="J104" s="148">
        <f t="shared" si="2"/>
        <v>0</v>
      </c>
      <c r="K104" s="66" t="s">
        <v>5611</v>
      </c>
      <c r="L104" s="71"/>
    </row>
    <row r="105" spans="1:12" s="3" customFormat="1" ht="15" customHeight="1" x14ac:dyDescent="0.2">
      <c r="A105" s="71"/>
      <c r="B105" s="235"/>
      <c r="C105" s="110"/>
      <c r="D105" s="152" t="s">
        <v>5804</v>
      </c>
      <c r="E105" s="529" t="s">
        <v>5200</v>
      </c>
      <c r="F105" s="150">
        <f>IF(総括表!$B$4=総括表!$Q$4,基礎データ貼付用シート!E1112)</f>
        <v>0</v>
      </c>
      <c r="G105" s="147" t="s">
        <v>5201</v>
      </c>
      <c r="H105" s="146">
        <v>0.52300000000000002</v>
      </c>
      <c r="I105" s="147" t="s">
        <v>5202</v>
      </c>
      <c r="J105" s="148">
        <f t="shared" si="2"/>
        <v>0</v>
      </c>
      <c r="K105" s="66" t="s">
        <v>5612</v>
      </c>
      <c r="L105" s="71"/>
    </row>
    <row r="106" spans="1:12" s="3" customFormat="1" ht="15" customHeight="1" x14ac:dyDescent="0.2">
      <c r="A106" s="71"/>
      <c r="B106" s="235"/>
      <c r="C106" s="110"/>
      <c r="D106" s="98" t="s">
        <v>5805</v>
      </c>
      <c r="E106" s="529" t="s">
        <v>5205</v>
      </c>
      <c r="F106" s="150" t="b">
        <f>IF(総括表!$B$4=総括表!$Q$5,基礎データ貼付用シート!E1112)</f>
        <v>0</v>
      </c>
      <c r="G106" s="147" t="s">
        <v>5201</v>
      </c>
      <c r="H106" s="146">
        <v>0.36699999999999999</v>
      </c>
      <c r="I106" s="147" t="s">
        <v>5202</v>
      </c>
      <c r="J106" s="148">
        <f t="shared" si="2"/>
        <v>0</v>
      </c>
      <c r="K106" s="66" t="s">
        <v>5613</v>
      </c>
      <c r="L106" s="71"/>
    </row>
    <row r="107" spans="1:12" s="3" customFormat="1" ht="15" customHeight="1" x14ac:dyDescent="0.2">
      <c r="A107" s="71"/>
      <c r="B107" s="235"/>
      <c r="C107" s="110"/>
      <c r="D107" s="152" t="s">
        <v>5806</v>
      </c>
      <c r="E107" s="529" t="s">
        <v>5200</v>
      </c>
      <c r="F107" s="150">
        <f>IF(総括表!$B$4=総括表!$Q$4,基礎データ貼付用シート!E1102)</f>
        <v>0</v>
      </c>
      <c r="G107" s="147" t="s">
        <v>5201</v>
      </c>
      <c r="H107" s="146">
        <v>0.16400000000000001</v>
      </c>
      <c r="I107" s="147" t="s">
        <v>5202</v>
      </c>
      <c r="J107" s="148">
        <f t="shared" si="2"/>
        <v>0</v>
      </c>
      <c r="K107" s="66" t="s">
        <v>5614</v>
      </c>
      <c r="L107" s="71"/>
    </row>
    <row r="108" spans="1:12" s="3" customFormat="1" ht="15" customHeight="1" x14ac:dyDescent="0.2">
      <c r="A108" s="71"/>
      <c r="B108" s="141"/>
      <c r="C108" s="142"/>
      <c r="D108" s="98" t="s">
        <v>5807</v>
      </c>
      <c r="E108" s="529" t="s">
        <v>5205</v>
      </c>
      <c r="F108" s="150" t="b">
        <f>IF(総括表!$B$4=総括表!$Q$5,基礎データ貼付用シート!E1102)</f>
        <v>0</v>
      </c>
      <c r="G108" s="147" t="s">
        <v>5201</v>
      </c>
      <c r="H108" s="146">
        <v>0.13600000000000001</v>
      </c>
      <c r="I108" s="147" t="s">
        <v>5202</v>
      </c>
      <c r="J108" s="148">
        <f t="shared" si="2"/>
        <v>0</v>
      </c>
      <c r="K108" s="66" t="s">
        <v>5615</v>
      </c>
      <c r="L108" s="71"/>
    </row>
    <row r="109" spans="1:12" s="3" customFormat="1" ht="15" customHeight="1" x14ac:dyDescent="0.2">
      <c r="A109" s="71"/>
      <c r="B109" s="139">
        <v>12</v>
      </c>
      <c r="C109" s="63" t="s">
        <v>5219</v>
      </c>
      <c r="D109" s="152" t="s">
        <v>5798</v>
      </c>
      <c r="E109" s="529" t="s">
        <v>5200</v>
      </c>
      <c r="F109" s="150">
        <f>IF(総括表!$B$4=総括表!$Q$4,基礎データ貼付用シート!E1113)</f>
        <v>0</v>
      </c>
      <c r="G109" s="147" t="s">
        <v>5201</v>
      </c>
      <c r="H109" s="146">
        <v>0.40899999999999997</v>
      </c>
      <c r="I109" s="147" t="s">
        <v>5202</v>
      </c>
      <c r="J109" s="148">
        <f t="shared" si="2"/>
        <v>0</v>
      </c>
      <c r="K109" s="66" t="s">
        <v>5616</v>
      </c>
      <c r="L109" s="71"/>
    </row>
    <row r="110" spans="1:12" s="3" customFormat="1" ht="15" customHeight="1" x14ac:dyDescent="0.2">
      <c r="A110" s="71"/>
      <c r="B110" s="235"/>
      <c r="C110" s="110"/>
      <c r="D110" s="98"/>
      <c r="E110" s="529" t="s">
        <v>5205</v>
      </c>
      <c r="F110" s="150" t="b">
        <f>IF(総括表!$B$4=総括表!$Q$5,基礎データ貼付用シート!E1113)</f>
        <v>0</v>
      </c>
      <c r="G110" s="147" t="s">
        <v>5201</v>
      </c>
      <c r="H110" s="146">
        <v>0.35099999999999998</v>
      </c>
      <c r="I110" s="147" t="s">
        <v>5202</v>
      </c>
      <c r="J110" s="148">
        <f t="shared" si="2"/>
        <v>0</v>
      </c>
      <c r="K110" s="66" t="s">
        <v>5618</v>
      </c>
      <c r="L110" s="71"/>
    </row>
    <row r="111" spans="1:12" s="3" customFormat="1" ht="15" customHeight="1" x14ac:dyDescent="0.2">
      <c r="A111" s="71"/>
      <c r="B111" s="235"/>
      <c r="C111" s="110"/>
      <c r="D111" s="152" t="s">
        <v>5800</v>
      </c>
      <c r="E111" s="529" t="s">
        <v>5200</v>
      </c>
      <c r="F111" s="150">
        <f>IF(総括表!$B$4=総括表!$Q$4,基礎データ貼付用シート!E1114)</f>
        <v>0</v>
      </c>
      <c r="G111" s="147" t="s">
        <v>5201</v>
      </c>
      <c r="H111" s="146">
        <v>0.17499999999999999</v>
      </c>
      <c r="I111" s="147" t="s">
        <v>5202</v>
      </c>
      <c r="J111" s="148">
        <f t="shared" si="2"/>
        <v>0</v>
      </c>
      <c r="K111" s="66" t="s">
        <v>5619</v>
      </c>
      <c r="L111" s="71"/>
    </row>
    <row r="112" spans="1:12" s="3" customFormat="1" ht="15" customHeight="1" x14ac:dyDescent="0.2">
      <c r="A112" s="71"/>
      <c r="B112" s="235"/>
      <c r="C112" s="110"/>
      <c r="D112" s="98"/>
      <c r="E112" s="529" t="s">
        <v>5205</v>
      </c>
      <c r="F112" s="150" t="b">
        <f>IF(総括表!$B$4=総括表!$Q$5,基礎データ貼付用シート!E1114)</f>
        <v>0</v>
      </c>
      <c r="G112" s="147" t="s">
        <v>5201</v>
      </c>
      <c r="H112" s="146">
        <v>0.151</v>
      </c>
      <c r="I112" s="147" t="s">
        <v>5202</v>
      </c>
      <c r="J112" s="148">
        <f t="shared" si="2"/>
        <v>0</v>
      </c>
      <c r="K112" s="66" t="s">
        <v>5620</v>
      </c>
      <c r="L112" s="71"/>
    </row>
    <row r="113" spans="1:12" s="3" customFormat="1" ht="15" customHeight="1" x14ac:dyDescent="0.2">
      <c r="A113" s="71"/>
      <c r="B113" s="235"/>
      <c r="C113" s="110"/>
      <c r="D113" s="152" t="s">
        <v>5801</v>
      </c>
      <c r="E113" s="529" t="s">
        <v>5200</v>
      </c>
      <c r="F113" s="150">
        <f>IF(総括表!$B$4=総括表!$Q$4,基礎データ貼付用シート!E1115)</f>
        <v>0</v>
      </c>
      <c r="G113" s="147" t="s">
        <v>5201</v>
      </c>
      <c r="H113" s="146">
        <v>0.17499999999999999</v>
      </c>
      <c r="I113" s="147" t="s">
        <v>5202</v>
      </c>
      <c r="J113" s="148">
        <f t="shared" si="2"/>
        <v>0</v>
      </c>
      <c r="K113" s="66" t="s">
        <v>5621</v>
      </c>
      <c r="L113" s="71"/>
    </row>
    <row r="114" spans="1:12" s="3" customFormat="1" ht="15" customHeight="1" x14ac:dyDescent="0.2">
      <c r="A114" s="71"/>
      <c r="B114" s="235"/>
      <c r="C114" s="110"/>
      <c r="D114" s="98"/>
      <c r="E114" s="529" t="s">
        <v>5205</v>
      </c>
      <c r="F114" s="150" t="b">
        <f>IF(総括表!$B$4=総括表!$Q$5,基礎データ貼付用シート!E1115)</f>
        <v>0</v>
      </c>
      <c r="G114" s="147" t="s">
        <v>5201</v>
      </c>
      <c r="H114" s="146">
        <v>0.151</v>
      </c>
      <c r="I114" s="147" t="s">
        <v>5202</v>
      </c>
      <c r="J114" s="148">
        <f t="shared" si="2"/>
        <v>0</v>
      </c>
      <c r="K114" s="66" t="s">
        <v>5622</v>
      </c>
      <c r="L114" s="71"/>
    </row>
    <row r="115" spans="1:12" s="3" customFormat="1" ht="15" customHeight="1" x14ac:dyDescent="0.2">
      <c r="A115" s="71"/>
      <c r="B115" s="235"/>
      <c r="C115" s="110"/>
      <c r="D115" s="152" t="s">
        <v>5802</v>
      </c>
      <c r="E115" s="529" t="s">
        <v>5200</v>
      </c>
      <c r="F115" s="150">
        <f>IF(総括表!$B$4=総括表!$Q$4,基礎データ貼付用シート!E1117)</f>
        <v>0</v>
      </c>
      <c r="G115" s="147" t="s">
        <v>5201</v>
      </c>
      <c r="H115" s="146">
        <v>0.11700000000000001</v>
      </c>
      <c r="I115" s="147" t="s">
        <v>5202</v>
      </c>
      <c r="J115" s="148">
        <f t="shared" si="2"/>
        <v>0</v>
      </c>
      <c r="K115" s="66" t="s">
        <v>5623</v>
      </c>
      <c r="L115" s="71"/>
    </row>
    <row r="116" spans="1:12" s="3" customFormat="1" ht="15" customHeight="1" x14ac:dyDescent="0.2">
      <c r="A116" s="71"/>
      <c r="B116" s="235"/>
      <c r="C116" s="110"/>
      <c r="D116" s="98"/>
      <c r="E116" s="529" t="s">
        <v>5205</v>
      </c>
      <c r="F116" s="150" t="b">
        <f>IF(総括表!$B$4=総括表!$Q$5,基礎データ貼付用シート!E1117)</f>
        <v>0</v>
      </c>
      <c r="G116" s="147" t="s">
        <v>5201</v>
      </c>
      <c r="H116" s="146">
        <v>0.1</v>
      </c>
      <c r="I116" s="147" t="s">
        <v>5202</v>
      </c>
      <c r="J116" s="148">
        <f>ROUND(F116*H116,0)</f>
        <v>0</v>
      </c>
      <c r="K116" s="66" t="s">
        <v>5624</v>
      </c>
      <c r="L116" s="71"/>
    </row>
    <row r="117" spans="1:12" s="3" customFormat="1" ht="15" customHeight="1" x14ac:dyDescent="0.2">
      <c r="A117" s="71"/>
      <c r="B117" s="235"/>
      <c r="C117" s="110"/>
      <c r="D117" s="152" t="s">
        <v>5806</v>
      </c>
      <c r="E117" s="529" t="s">
        <v>5200</v>
      </c>
      <c r="F117" s="150">
        <f>IF(総括表!$B$4=総括表!$Q$4,基礎データ貼付用シート!E1116)</f>
        <v>0</v>
      </c>
      <c r="G117" s="147" t="s">
        <v>5201</v>
      </c>
      <c r="H117" s="146">
        <v>0.17499999999999999</v>
      </c>
      <c r="I117" s="147" t="s">
        <v>5202</v>
      </c>
      <c r="J117" s="148">
        <f>ROUND(F117*H117,0)</f>
        <v>0</v>
      </c>
      <c r="K117" s="66" t="s">
        <v>5625</v>
      </c>
      <c r="L117" s="71"/>
    </row>
    <row r="118" spans="1:12" s="3" customFormat="1" ht="15" customHeight="1" x14ac:dyDescent="0.2">
      <c r="A118" s="71"/>
      <c r="B118" s="141"/>
      <c r="C118" s="142"/>
      <c r="D118" s="98" t="s">
        <v>5807</v>
      </c>
      <c r="E118" s="529" t="s">
        <v>5205</v>
      </c>
      <c r="F118" s="150" t="b">
        <f>IF(総括表!$B$4=総括表!$Q$5,基礎データ貼付用シート!E1116)</f>
        <v>0</v>
      </c>
      <c r="G118" s="147" t="s">
        <v>5201</v>
      </c>
      <c r="H118" s="146">
        <v>0.151</v>
      </c>
      <c r="I118" s="147" t="s">
        <v>5202</v>
      </c>
      <c r="J118" s="148">
        <f>ROUND(F118*H118,0)</f>
        <v>0</v>
      </c>
      <c r="K118" s="66" t="s">
        <v>5808</v>
      </c>
      <c r="L118" s="71"/>
    </row>
    <row r="119" spans="1:12" s="3" customFormat="1" ht="15" customHeight="1" x14ac:dyDescent="0.2">
      <c r="A119" s="71"/>
      <c r="B119" s="139">
        <v>13</v>
      </c>
      <c r="C119" s="63" t="s">
        <v>5222</v>
      </c>
      <c r="D119" s="152" t="s">
        <v>5798</v>
      </c>
      <c r="E119" s="529" t="s">
        <v>5200</v>
      </c>
      <c r="F119" s="150">
        <f>IF(総括表!$B$4=総括表!$Q$4,基礎データ貼付用シート!E1120)</f>
        <v>0</v>
      </c>
      <c r="G119" s="147" t="s">
        <v>5201</v>
      </c>
      <c r="H119" s="146">
        <v>0.437</v>
      </c>
      <c r="I119" s="147" t="s">
        <v>5202</v>
      </c>
      <c r="J119" s="148">
        <f t="shared" ref="J119:J126" si="3">ROUND(F119*H119,0)</f>
        <v>0</v>
      </c>
      <c r="K119" s="66" t="s">
        <v>5809</v>
      </c>
      <c r="L119" s="71"/>
    </row>
    <row r="120" spans="1:12" s="3" customFormat="1" ht="15" customHeight="1" x14ac:dyDescent="0.2">
      <c r="A120" s="71"/>
      <c r="B120" s="235"/>
      <c r="C120" s="110"/>
      <c r="D120" s="98"/>
      <c r="E120" s="529" t="s">
        <v>5205</v>
      </c>
      <c r="F120" s="150" t="b">
        <f>IF(総括表!$B$4=総括表!$Q$5,基礎データ貼付用シート!E1120)</f>
        <v>0</v>
      </c>
      <c r="G120" s="147" t="s">
        <v>5201</v>
      </c>
      <c r="H120" s="146">
        <v>0.40300000000000002</v>
      </c>
      <c r="I120" s="147" t="s">
        <v>5202</v>
      </c>
      <c r="J120" s="148">
        <f t="shared" si="3"/>
        <v>0</v>
      </c>
      <c r="K120" s="66" t="s">
        <v>5810</v>
      </c>
      <c r="L120" s="71"/>
    </row>
    <row r="121" spans="1:12" s="3" customFormat="1" ht="15" customHeight="1" x14ac:dyDescent="0.2">
      <c r="A121" s="71"/>
      <c r="B121" s="235"/>
      <c r="C121" s="110"/>
      <c r="D121" s="152" t="s">
        <v>5800</v>
      </c>
      <c r="E121" s="529" t="s">
        <v>5200</v>
      </c>
      <c r="F121" s="150">
        <f>IF(総括表!$B$4=総括表!$Q$4,基礎データ貼付用シート!E1121)</f>
        <v>0</v>
      </c>
      <c r="G121" s="147" t="s">
        <v>5201</v>
      </c>
      <c r="H121" s="146">
        <v>0.187</v>
      </c>
      <c r="I121" s="147" t="s">
        <v>5202</v>
      </c>
      <c r="J121" s="148">
        <f t="shared" si="3"/>
        <v>0</v>
      </c>
      <c r="K121" s="66" t="s">
        <v>5811</v>
      </c>
      <c r="L121" s="71"/>
    </row>
    <row r="122" spans="1:12" s="3" customFormat="1" ht="15" customHeight="1" x14ac:dyDescent="0.2">
      <c r="A122" s="71"/>
      <c r="B122" s="235"/>
      <c r="C122" s="110"/>
      <c r="D122" s="98"/>
      <c r="E122" s="529" t="s">
        <v>5205</v>
      </c>
      <c r="F122" s="150" t="b">
        <f>IF(総括表!$B$4=総括表!$Q$5,基礎データ貼付用シート!E1121)</f>
        <v>0</v>
      </c>
      <c r="G122" s="147" t="s">
        <v>5201</v>
      </c>
      <c r="H122" s="146">
        <v>0.17299999999999999</v>
      </c>
      <c r="I122" s="147" t="s">
        <v>5202</v>
      </c>
      <c r="J122" s="148">
        <f t="shared" si="3"/>
        <v>0</v>
      </c>
      <c r="K122" s="66" t="s">
        <v>5812</v>
      </c>
      <c r="L122" s="71"/>
    </row>
    <row r="123" spans="1:12" s="3" customFormat="1" ht="15" customHeight="1" x14ac:dyDescent="0.2">
      <c r="A123" s="71"/>
      <c r="B123" s="235"/>
      <c r="C123" s="110"/>
      <c r="D123" s="152" t="s">
        <v>5801</v>
      </c>
      <c r="E123" s="529" t="s">
        <v>5200</v>
      </c>
      <c r="F123" s="150">
        <f>IF(総括表!$B$4=総括表!$Q$4,基礎データ貼付用シート!E1122)</f>
        <v>0</v>
      </c>
      <c r="G123" s="147" t="s">
        <v>5201</v>
      </c>
      <c r="H123" s="146">
        <v>0.187</v>
      </c>
      <c r="I123" s="147" t="s">
        <v>5202</v>
      </c>
      <c r="J123" s="148">
        <f t="shared" si="3"/>
        <v>0</v>
      </c>
      <c r="K123" s="66" t="s">
        <v>5813</v>
      </c>
      <c r="L123" s="71"/>
    </row>
    <row r="124" spans="1:12" s="3" customFormat="1" ht="15" customHeight="1" x14ac:dyDescent="0.2">
      <c r="A124" s="71"/>
      <c r="B124" s="235"/>
      <c r="C124" s="110"/>
      <c r="D124" s="98"/>
      <c r="E124" s="529" t="s">
        <v>5205</v>
      </c>
      <c r="F124" s="150" t="b">
        <f>IF(総括表!$B$4=総括表!$Q$5,基礎データ貼付用シート!E1122)</f>
        <v>0</v>
      </c>
      <c r="G124" s="147" t="s">
        <v>5201</v>
      </c>
      <c r="H124" s="146">
        <v>0.17299999999999999</v>
      </c>
      <c r="I124" s="147" t="s">
        <v>5202</v>
      </c>
      <c r="J124" s="148">
        <f t="shared" si="3"/>
        <v>0</v>
      </c>
      <c r="K124" s="66" t="s">
        <v>5814</v>
      </c>
      <c r="L124" s="71"/>
    </row>
    <row r="125" spans="1:12" s="3" customFormat="1" ht="15" customHeight="1" x14ac:dyDescent="0.2">
      <c r="A125" s="71"/>
      <c r="B125" s="235"/>
      <c r="C125" s="110"/>
      <c r="D125" s="152" t="s">
        <v>5802</v>
      </c>
      <c r="E125" s="529" t="s">
        <v>5200</v>
      </c>
      <c r="F125" s="150">
        <f>IF(総括表!$B$4=総括表!$Q$4,基礎データ貼付用シート!E1123)</f>
        <v>0</v>
      </c>
      <c r="G125" s="147" t="s">
        <v>5201</v>
      </c>
      <c r="H125" s="146">
        <v>0.125</v>
      </c>
      <c r="I125" s="147" t="s">
        <v>5202</v>
      </c>
      <c r="J125" s="148">
        <f t="shared" si="3"/>
        <v>0</v>
      </c>
      <c r="K125" s="66" t="s">
        <v>5815</v>
      </c>
      <c r="L125" s="71"/>
    </row>
    <row r="126" spans="1:12" s="3" customFormat="1" ht="15" customHeight="1" x14ac:dyDescent="0.2">
      <c r="A126" s="71"/>
      <c r="B126" s="141"/>
      <c r="C126" s="142"/>
      <c r="D126" s="98"/>
      <c r="E126" s="529" t="s">
        <v>5205</v>
      </c>
      <c r="F126" s="150" t="b">
        <f>IF(総括表!$B$4=総括表!$Q$5,基礎データ貼付用シート!E1123)</f>
        <v>0</v>
      </c>
      <c r="G126" s="147" t="s">
        <v>5201</v>
      </c>
      <c r="H126" s="115">
        <v>0.115</v>
      </c>
      <c r="I126" s="70" t="s">
        <v>5202</v>
      </c>
      <c r="J126" s="145">
        <f t="shared" si="3"/>
        <v>0</v>
      </c>
      <c r="K126" s="66" t="s">
        <v>5816</v>
      </c>
      <c r="L126" s="71"/>
    </row>
    <row r="127" spans="1:12" s="3" customFormat="1" ht="15" customHeight="1" x14ac:dyDescent="0.2">
      <c r="A127" s="71"/>
      <c r="B127" s="139">
        <v>14</v>
      </c>
      <c r="C127" s="63" t="s">
        <v>5225</v>
      </c>
      <c r="D127" s="152" t="s">
        <v>5798</v>
      </c>
      <c r="E127" s="529" t="s">
        <v>5200</v>
      </c>
      <c r="F127" s="150">
        <f>IF(総括表!$B$4=総括表!$Q$4,基礎データ貼付用シート!E1126)</f>
        <v>0</v>
      </c>
      <c r="G127" s="147" t="s">
        <v>5201</v>
      </c>
      <c r="H127" s="146">
        <v>0.46700000000000003</v>
      </c>
      <c r="I127" s="147" t="s">
        <v>5202</v>
      </c>
      <c r="J127" s="148">
        <f t="shared" ref="J127:J134" si="4">ROUND(F127*H127,0)</f>
        <v>0</v>
      </c>
      <c r="K127" s="66" t="s">
        <v>5817</v>
      </c>
      <c r="L127" s="71"/>
    </row>
    <row r="128" spans="1:12" s="3" customFormat="1" ht="15" customHeight="1" x14ac:dyDescent="0.2">
      <c r="A128" s="71"/>
      <c r="B128" s="235"/>
      <c r="C128" s="110"/>
      <c r="D128" s="98"/>
      <c r="E128" s="529" t="s">
        <v>5205</v>
      </c>
      <c r="F128" s="150" t="b">
        <f>IF(総括表!$B$4=総括表!$Q$5,基礎データ貼付用シート!E1126)</f>
        <v>0</v>
      </c>
      <c r="G128" s="147" t="s">
        <v>5201</v>
      </c>
      <c r="H128" s="146">
        <v>0.442</v>
      </c>
      <c r="I128" s="147" t="s">
        <v>5202</v>
      </c>
      <c r="J128" s="148">
        <f t="shared" si="4"/>
        <v>0</v>
      </c>
      <c r="K128" s="66" t="s">
        <v>5818</v>
      </c>
      <c r="L128" s="71"/>
    </row>
    <row r="129" spans="1:12" ht="15" customHeight="1" x14ac:dyDescent="0.2">
      <c r="A129" s="71"/>
      <c r="B129" s="235"/>
      <c r="C129" s="110"/>
      <c r="D129" s="152" t="s">
        <v>5800</v>
      </c>
      <c r="E129" s="529" t="s">
        <v>5200</v>
      </c>
      <c r="F129" s="150">
        <f>IF(総括表!$B$4=総括表!$Q$4,基礎データ貼付用シート!E1127)</f>
        <v>0</v>
      </c>
      <c r="G129" s="147" t="s">
        <v>5201</v>
      </c>
      <c r="H129" s="146">
        <v>0.2</v>
      </c>
      <c r="I129" s="147" t="s">
        <v>5202</v>
      </c>
      <c r="J129" s="148">
        <f t="shared" si="4"/>
        <v>0</v>
      </c>
      <c r="K129" s="66" t="s">
        <v>5819</v>
      </c>
      <c r="L129" s="71"/>
    </row>
    <row r="130" spans="1:12" ht="15" customHeight="1" x14ac:dyDescent="0.2">
      <c r="A130" s="71"/>
      <c r="B130" s="235"/>
      <c r="C130" s="110"/>
      <c r="D130" s="98"/>
      <c r="E130" s="529" t="s">
        <v>5205</v>
      </c>
      <c r="F130" s="150" t="b">
        <f>IF(総括表!$B$4=総括表!$Q$5,基礎データ貼付用シート!E1127)</f>
        <v>0</v>
      </c>
      <c r="G130" s="147" t="s">
        <v>5201</v>
      </c>
      <c r="H130" s="146">
        <v>0.189</v>
      </c>
      <c r="I130" s="147" t="s">
        <v>5202</v>
      </c>
      <c r="J130" s="148">
        <f t="shared" si="4"/>
        <v>0</v>
      </c>
      <c r="K130" s="66" t="s">
        <v>5820</v>
      </c>
      <c r="L130" s="71"/>
    </row>
    <row r="131" spans="1:12" ht="15" customHeight="1" x14ac:dyDescent="0.2">
      <c r="A131" s="71"/>
      <c r="B131" s="235"/>
      <c r="C131" s="110"/>
      <c r="D131" s="152" t="s">
        <v>5801</v>
      </c>
      <c r="E131" s="529" t="s">
        <v>5200</v>
      </c>
      <c r="F131" s="150">
        <f>IF(総括表!$B$4=総括表!$Q$4,基礎データ貼付用シート!E1128)</f>
        <v>0</v>
      </c>
      <c r="G131" s="147" t="s">
        <v>5201</v>
      </c>
      <c r="H131" s="146">
        <v>0.2</v>
      </c>
      <c r="I131" s="147" t="s">
        <v>5202</v>
      </c>
      <c r="J131" s="148">
        <f t="shared" si="4"/>
        <v>0</v>
      </c>
      <c r="K131" s="66" t="s">
        <v>5821</v>
      </c>
      <c r="L131" s="71"/>
    </row>
    <row r="132" spans="1:12" ht="15" customHeight="1" x14ac:dyDescent="0.2">
      <c r="A132" s="71"/>
      <c r="B132" s="235"/>
      <c r="C132" s="110"/>
      <c r="D132" s="98"/>
      <c r="E132" s="529" t="s">
        <v>5205</v>
      </c>
      <c r="F132" s="150" t="b">
        <f>IF(総括表!$B$4=総括表!$Q$5,基礎データ貼付用シート!E1128)</f>
        <v>0</v>
      </c>
      <c r="G132" s="147" t="s">
        <v>5201</v>
      </c>
      <c r="H132" s="146">
        <v>0.189</v>
      </c>
      <c r="I132" s="147" t="s">
        <v>5202</v>
      </c>
      <c r="J132" s="148">
        <f t="shared" si="4"/>
        <v>0</v>
      </c>
      <c r="K132" s="66" t="s">
        <v>5822</v>
      </c>
      <c r="L132" s="71"/>
    </row>
    <row r="133" spans="1:12" ht="15" customHeight="1" x14ac:dyDescent="0.2">
      <c r="A133" s="71"/>
      <c r="B133" s="235"/>
      <c r="C133" s="110"/>
      <c r="D133" s="152" t="s">
        <v>5802</v>
      </c>
      <c r="E133" s="529" t="s">
        <v>5200</v>
      </c>
      <c r="F133" s="150">
        <f>IF(総括表!$B$4=総括表!$Q$4,基礎データ貼付用シート!E1129)</f>
        <v>0</v>
      </c>
      <c r="G133" s="147" t="s">
        <v>5201</v>
      </c>
      <c r="H133" s="146">
        <v>0.13300000000000001</v>
      </c>
      <c r="I133" s="147" t="s">
        <v>5202</v>
      </c>
      <c r="J133" s="148">
        <f t="shared" si="4"/>
        <v>0</v>
      </c>
      <c r="K133" s="66" t="s">
        <v>5823</v>
      </c>
      <c r="L133" s="71"/>
    </row>
    <row r="134" spans="1:12" ht="15" customHeight="1" x14ac:dyDescent="0.2">
      <c r="A134" s="71"/>
      <c r="B134" s="141"/>
      <c r="C134" s="142"/>
      <c r="D134" s="98"/>
      <c r="E134" s="529" t="s">
        <v>5205</v>
      </c>
      <c r="F134" s="150" t="b">
        <f>IF(総括表!$B$4=総括表!$Q$5,基礎データ貼付用シート!E1129)</f>
        <v>0</v>
      </c>
      <c r="G134" s="147" t="s">
        <v>5201</v>
      </c>
      <c r="H134" s="115">
        <v>0.126</v>
      </c>
      <c r="I134" s="70" t="s">
        <v>5202</v>
      </c>
      <c r="J134" s="145">
        <f t="shared" si="4"/>
        <v>0</v>
      </c>
      <c r="K134" s="66" t="s">
        <v>5824</v>
      </c>
      <c r="L134" s="71"/>
    </row>
    <row r="135" spans="1:12" s="3" customFormat="1" ht="15" customHeight="1" x14ac:dyDescent="0.2">
      <c r="A135" s="71"/>
      <c r="B135" s="139">
        <v>15</v>
      </c>
      <c r="C135" s="63" t="s">
        <v>5228</v>
      </c>
      <c r="D135" s="152" t="s">
        <v>5798</v>
      </c>
      <c r="E135" s="529" t="s">
        <v>5200</v>
      </c>
      <c r="F135" s="150">
        <f>IF(総括表!$B$4=総括表!$Q$4,基礎データ貼付用シート!E1132)</f>
        <v>0</v>
      </c>
      <c r="G135" s="147" t="s">
        <v>5201</v>
      </c>
      <c r="H135" s="146">
        <v>0.49399999999999999</v>
      </c>
      <c r="I135" s="147" t="s">
        <v>5202</v>
      </c>
      <c r="J135" s="148">
        <f t="shared" ref="J135:J142" si="5">ROUND(F135*H135,0)</f>
        <v>0</v>
      </c>
      <c r="K135" s="66" t="s">
        <v>5825</v>
      </c>
      <c r="L135" s="71"/>
    </row>
    <row r="136" spans="1:12" s="3" customFormat="1" ht="15" customHeight="1" x14ac:dyDescent="0.2">
      <c r="A136" s="71"/>
      <c r="B136" s="235"/>
      <c r="C136" s="110"/>
      <c r="D136" s="98"/>
      <c r="E136" s="529" t="s">
        <v>5205</v>
      </c>
      <c r="F136" s="150" t="b">
        <f>IF(総括表!$B$4=総括表!$Q$5,基礎データ貼付用シート!E1132)</f>
        <v>0</v>
      </c>
      <c r="G136" s="147" t="s">
        <v>5201</v>
      </c>
      <c r="H136" s="146">
        <v>0.47499999999999998</v>
      </c>
      <c r="I136" s="147" t="s">
        <v>5202</v>
      </c>
      <c r="J136" s="148">
        <f t="shared" si="5"/>
        <v>0</v>
      </c>
      <c r="K136" s="66" t="s">
        <v>5826</v>
      </c>
      <c r="L136" s="71"/>
    </row>
    <row r="137" spans="1:12" ht="15" customHeight="1" x14ac:dyDescent="0.2">
      <c r="A137" s="71"/>
      <c r="B137" s="235"/>
      <c r="C137" s="110"/>
      <c r="D137" s="152" t="s">
        <v>5800</v>
      </c>
      <c r="E137" s="529" t="s">
        <v>5200</v>
      </c>
      <c r="F137" s="150">
        <f>IF(総括表!$B$4=総括表!$Q$4,基礎データ貼付用シート!E1133)</f>
        <v>0</v>
      </c>
      <c r="G137" s="147" t="s">
        <v>5201</v>
      </c>
      <c r="H137" s="146">
        <v>0.21199999999999999</v>
      </c>
      <c r="I137" s="147" t="s">
        <v>5202</v>
      </c>
      <c r="J137" s="148">
        <f t="shared" si="5"/>
        <v>0</v>
      </c>
      <c r="K137" s="66" t="s">
        <v>5827</v>
      </c>
      <c r="L137" s="71"/>
    </row>
    <row r="138" spans="1:12" ht="15" customHeight="1" x14ac:dyDescent="0.2">
      <c r="A138" s="71"/>
      <c r="B138" s="235"/>
      <c r="C138" s="110"/>
      <c r="D138" s="98"/>
      <c r="E138" s="529" t="s">
        <v>5205</v>
      </c>
      <c r="F138" s="150" t="b">
        <f>IF(総括表!$B$4=総括表!$Q$5,基礎データ貼付用シート!E1133)</f>
        <v>0</v>
      </c>
      <c r="G138" s="147" t="s">
        <v>5201</v>
      </c>
      <c r="H138" s="146">
        <v>0.20399999999999999</v>
      </c>
      <c r="I138" s="147" t="s">
        <v>5202</v>
      </c>
      <c r="J138" s="148">
        <f t="shared" si="5"/>
        <v>0</v>
      </c>
      <c r="K138" s="66" t="s">
        <v>5828</v>
      </c>
      <c r="L138" s="71"/>
    </row>
    <row r="139" spans="1:12" ht="15" customHeight="1" x14ac:dyDescent="0.2">
      <c r="A139" s="71"/>
      <c r="B139" s="235"/>
      <c r="C139" s="110"/>
      <c r="D139" s="152" t="s">
        <v>5801</v>
      </c>
      <c r="E139" s="529" t="s">
        <v>5200</v>
      </c>
      <c r="F139" s="150">
        <f>IF(総括表!$B$4=総括表!$Q$4,基礎データ貼付用シート!E1134)</f>
        <v>0</v>
      </c>
      <c r="G139" s="147" t="s">
        <v>5201</v>
      </c>
      <c r="H139" s="146">
        <v>0.21199999999999999</v>
      </c>
      <c r="I139" s="147" t="s">
        <v>5202</v>
      </c>
      <c r="J139" s="148">
        <f t="shared" si="5"/>
        <v>0</v>
      </c>
      <c r="K139" s="66" t="s">
        <v>5829</v>
      </c>
      <c r="L139" s="71"/>
    </row>
    <row r="140" spans="1:12" ht="15" customHeight="1" x14ac:dyDescent="0.2">
      <c r="A140" s="71"/>
      <c r="B140" s="235"/>
      <c r="C140" s="110"/>
      <c r="D140" s="98"/>
      <c r="E140" s="529" t="s">
        <v>5205</v>
      </c>
      <c r="F140" s="150" t="b">
        <f>IF(総括表!$B$4=総括表!$Q$5,基礎データ貼付用シート!E1134)</f>
        <v>0</v>
      </c>
      <c r="G140" s="147" t="s">
        <v>5201</v>
      </c>
      <c r="H140" s="146">
        <v>0.20399999999999999</v>
      </c>
      <c r="I140" s="147" t="s">
        <v>5202</v>
      </c>
      <c r="J140" s="148">
        <f t="shared" si="5"/>
        <v>0</v>
      </c>
      <c r="K140" s="66" t="s">
        <v>5830</v>
      </c>
      <c r="L140" s="71"/>
    </row>
    <row r="141" spans="1:12" ht="15" customHeight="1" x14ac:dyDescent="0.2">
      <c r="A141" s="71"/>
      <c r="B141" s="235"/>
      <c r="C141" s="110"/>
      <c r="D141" s="152" t="s">
        <v>5802</v>
      </c>
      <c r="E141" s="529" t="s">
        <v>5200</v>
      </c>
      <c r="F141" s="150">
        <f>IF(総括表!$B$4=総括表!$Q$4,基礎データ貼付用シート!E1135)</f>
        <v>0</v>
      </c>
      <c r="G141" s="147" t="s">
        <v>5201</v>
      </c>
      <c r="H141" s="146">
        <v>0.14099999999999999</v>
      </c>
      <c r="I141" s="147" t="s">
        <v>5202</v>
      </c>
      <c r="J141" s="148">
        <f t="shared" si="5"/>
        <v>0</v>
      </c>
      <c r="K141" s="66" t="s">
        <v>5831</v>
      </c>
      <c r="L141" s="71"/>
    </row>
    <row r="142" spans="1:12" ht="15" customHeight="1" x14ac:dyDescent="0.2">
      <c r="A142" s="71"/>
      <c r="B142" s="141"/>
      <c r="C142" s="142"/>
      <c r="D142" s="98"/>
      <c r="E142" s="529" t="s">
        <v>5205</v>
      </c>
      <c r="F142" s="150" t="b">
        <f>IF(総括表!$B$4=総括表!$Q$5,基礎データ貼付用シート!E1135)</f>
        <v>0</v>
      </c>
      <c r="G142" s="147" t="s">
        <v>5201</v>
      </c>
      <c r="H142" s="115">
        <v>0.13600000000000001</v>
      </c>
      <c r="I142" s="70" t="s">
        <v>5202</v>
      </c>
      <c r="J142" s="145">
        <f t="shared" si="5"/>
        <v>0</v>
      </c>
      <c r="K142" s="66" t="s">
        <v>5832</v>
      </c>
      <c r="L142" s="71"/>
    </row>
    <row r="143" spans="1:12" ht="15" customHeight="1" x14ac:dyDescent="0.2">
      <c r="A143" s="71"/>
      <c r="B143" s="139">
        <v>16</v>
      </c>
      <c r="C143" s="63" t="s">
        <v>5231</v>
      </c>
      <c r="D143" s="152" t="s">
        <v>5798</v>
      </c>
      <c r="E143" s="529" t="s">
        <v>5200</v>
      </c>
      <c r="F143" s="150">
        <f>IF(総括表!$B$4=総括表!$Q$4,基礎データ貼付用シート!E1138)</f>
        <v>0</v>
      </c>
      <c r="G143" s="147" t="s">
        <v>5201</v>
      </c>
      <c r="H143" s="146">
        <v>0.51900000000000002</v>
      </c>
      <c r="I143" s="147" t="s">
        <v>5202</v>
      </c>
      <c r="J143" s="148">
        <f t="shared" ref="J143:J150" si="6">ROUND(F143*H143,0)</f>
        <v>0</v>
      </c>
      <c r="K143" s="66" t="s">
        <v>5833</v>
      </c>
      <c r="L143" s="71"/>
    </row>
    <row r="144" spans="1:12" ht="15" customHeight="1" x14ac:dyDescent="0.2">
      <c r="A144" s="71"/>
      <c r="B144" s="235"/>
      <c r="C144" s="110"/>
      <c r="D144" s="98"/>
      <c r="E144" s="529" t="s">
        <v>5205</v>
      </c>
      <c r="F144" s="150" t="b">
        <f>IF(総括表!$B$4=総括表!$Q$5,基礎データ貼付用シート!E1138)</f>
        <v>0</v>
      </c>
      <c r="G144" s="147" t="s">
        <v>5201</v>
      </c>
      <c r="H144" s="146">
        <v>0.48899999999999999</v>
      </c>
      <c r="I144" s="147" t="s">
        <v>5202</v>
      </c>
      <c r="J144" s="148">
        <f t="shared" si="6"/>
        <v>0</v>
      </c>
      <c r="K144" s="66" t="s">
        <v>5834</v>
      </c>
      <c r="L144" s="71"/>
    </row>
    <row r="145" spans="1:12" ht="15" customHeight="1" x14ac:dyDescent="0.2">
      <c r="A145" s="71"/>
      <c r="B145" s="235"/>
      <c r="C145" s="110"/>
      <c r="D145" s="152" t="s">
        <v>5800</v>
      </c>
      <c r="E145" s="529" t="s">
        <v>5200</v>
      </c>
      <c r="F145" s="150">
        <f>IF(総括表!$B$4=総括表!$Q$4,基礎データ貼付用シート!E1139)</f>
        <v>0</v>
      </c>
      <c r="G145" s="147" t="s">
        <v>5201</v>
      </c>
      <c r="H145" s="146">
        <v>0.222</v>
      </c>
      <c r="I145" s="147" t="s">
        <v>5202</v>
      </c>
      <c r="J145" s="148">
        <f t="shared" si="6"/>
        <v>0</v>
      </c>
      <c r="K145" s="66" t="s">
        <v>5835</v>
      </c>
      <c r="L145" s="71"/>
    </row>
    <row r="146" spans="1:12" ht="15" customHeight="1" x14ac:dyDescent="0.2">
      <c r="A146" s="71"/>
      <c r="B146" s="235"/>
      <c r="C146" s="110"/>
      <c r="D146" s="98"/>
      <c r="E146" s="529" t="s">
        <v>5205</v>
      </c>
      <c r="F146" s="150" t="b">
        <f>IF(総括表!$B$4=総括表!$Q$5,基礎データ貼付用シート!E1139)</f>
        <v>0</v>
      </c>
      <c r="G146" s="147" t="s">
        <v>5201</v>
      </c>
      <c r="H146" s="146">
        <v>0.21</v>
      </c>
      <c r="I146" s="147" t="s">
        <v>5202</v>
      </c>
      <c r="J146" s="148">
        <f>ROUND(F146*H146,0)</f>
        <v>0</v>
      </c>
      <c r="K146" s="66" t="s">
        <v>5836</v>
      </c>
      <c r="L146" s="71"/>
    </row>
    <row r="147" spans="1:12" ht="15" customHeight="1" x14ac:dyDescent="0.2">
      <c r="A147" s="71"/>
      <c r="B147" s="235"/>
      <c r="C147" s="110"/>
      <c r="D147" s="152" t="s">
        <v>5801</v>
      </c>
      <c r="E147" s="529" t="s">
        <v>5200</v>
      </c>
      <c r="F147" s="150">
        <f>IF(総括表!$B$4=総括表!$Q$4,基礎データ貼付用シート!E1140)</f>
        <v>0</v>
      </c>
      <c r="G147" s="147" t="s">
        <v>5201</v>
      </c>
      <c r="H147" s="146">
        <v>0.222</v>
      </c>
      <c r="I147" s="147" t="s">
        <v>5202</v>
      </c>
      <c r="J147" s="148">
        <f t="shared" si="6"/>
        <v>0</v>
      </c>
      <c r="K147" s="66" t="s">
        <v>5837</v>
      </c>
      <c r="L147" s="71"/>
    </row>
    <row r="148" spans="1:12" ht="15" customHeight="1" x14ac:dyDescent="0.2">
      <c r="A148" s="71"/>
      <c r="B148" s="235"/>
      <c r="C148" s="110"/>
      <c r="D148" s="98"/>
      <c r="E148" s="529" t="s">
        <v>5205</v>
      </c>
      <c r="F148" s="150" t="b">
        <f>IF(総括表!$B$4=総括表!$Q$5,基礎データ貼付用シート!E1140)</f>
        <v>0</v>
      </c>
      <c r="G148" s="147" t="s">
        <v>5201</v>
      </c>
      <c r="H148" s="146">
        <v>0.21</v>
      </c>
      <c r="I148" s="147" t="s">
        <v>5202</v>
      </c>
      <c r="J148" s="148">
        <f t="shared" si="6"/>
        <v>0</v>
      </c>
      <c r="K148" s="66" t="s">
        <v>5838</v>
      </c>
      <c r="L148" s="71"/>
    </row>
    <row r="149" spans="1:12" ht="15" customHeight="1" x14ac:dyDescent="0.2">
      <c r="A149" s="71"/>
      <c r="B149" s="235"/>
      <c r="C149" s="110"/>
      <c r="D149" s="152" t="s">
        <v>5802</v>
      </c>
      <c r="E149" s="529" t="s">
        <v>5200</v>
      </c>
      <c r="F149" s="150">
        <f>IF(総括表!$B$4=総括表!$Q$4,基礎データ貼付用シート!E1141)</f>
        <v>0</v>
      </c>
      <c r="G149" s="147" t="s">
        <v>5201</v>
      </c>
      <c r="H149" s="146">
        <v>0.14799999999999999</v>
      </c>
      <c r="I149" s="147" t="s">
        <v>5202</v>
      </c>
      <c r="J149" s="148">
        <f t="shared" si="6"/>
        <v>0</v>
      </c>
      <c r="K149" s="66" t="s">
        <v>5839</v>
      </c>
      <c r="L149" s="71"/>
    </row>
    <row r="150" spans="1:12" ht="15" customHeight="1" x14ac:dyDescent="0.2">
      <c r="A150" s="71"/>
      <c r="B150" s="141"/>
      <c r="C150" s="142"/>
      <c r="D150" s="98"/>
      <c r="E150" s="529" t="s">
        <v>5205</v>
      </c>
      <c r="F150" s="150" t="b">
        <f>IF(総括表!$B$4=総括表!$Q$5,基礎データ貼付用シート!E1141)</f>
        <v>0</v>
      </c>
      <c r="G150" s="147" t="s">
        <v>5201</v>
      </c>
      <c r="H150" s="115">
        <v>0.14000000000000001</v>
      </c>
      <c r="I150" s="70" t="s">
        <v>5202</v>
      </c>
      <c r="J150" s="145">
        <f t="shared" si="6"/>
        <v>0</v>
      </c>
      <c r="K150" s="66" t="s">
        <v>5840</v>
      </c>
      <c r="L150" s="71"/>
    </row>
    <row r="151" spans="1:12" ht="15" customHeight="1" x14ac:dyDescent="0.2">
      <c r="A151" s="71"/>
      <c r="B151" s="139">
        <v>17</v>
      </c>
      <c r="C151" s="63" t="s">
        <v>5234</v>
      </c>
      <c r="D151" s="152" t="s">
        <v>5798</v>
      </c>
      <c r="E151" s="529" t="s">
        <v>5200</v>
      </c>
      <c r="F151" s="150">
        <f>IF(総括表!$B$4=総括表!$Q$4,基礎データ貼付用シート!E1144)</f>
        <v>0</v>
      </c>
      <c r="G151" s="147" t="s">
        <v>5201</v>
      </c>
      <c r="H151" s="146">
        <v>0.55000000000000004</v>
      </c>
      <c r="I151" s="147" t="s">
        <v>5202</v>
      </c>
      <c r="J151" s="148">
        <f>ROUND(F151*H151,0)</f>
        <v>0</v>
      </c>
      <c r="K151" s="66" t="s">
        <v>5841</v>
      </c>
      <c r="L151" s="71"/>
    </row>
    <row r="152" spans="1:12" ht="15" customHeight="1" x14ac:dyDescent="0.2">
      <c r="A152" s="71"/>
      <c r="B152" s="235"/>
      <c r="C152" s="110"/>
      <c r="D152" s="98"/>
      <c r="E152" s="529" t="s">
        <v>5205</v>
      </c>
      <c r="F152" s="150" t="b">
        <f>IF(総括表!$B$4=総括表!$Q$5,基礎データ貼付用シート!E1144)</f>
        <v>0</v>
      </c>
      <c r="G152" s="147" t="s">
        <v>5201</v>
      </c>
      <c r="H152" s="146">
        <v>0.52400000000000002</v>
      </c>
      <c r="I152" s="147" t="s">
        <v>5202</v>
      </c>
      <c r="J152" s="148">
        <f>ROUND(F152*H152,0)</f>
        <v>0</v>
      </c>
      <c r="K152" s="66" t="s">
        <v>5842</v>
      </c>
      <c r="L152" s="71"/>
    </row>
    <row r="153" spans="1:12" ht="15" customHeight="1" x14ac:dyDescent="0.2">
      <c r="A153" s="71"/>
      <c r="B153" s="235"/>
      <c r="C153" s="110"/>
      <c r="D153" s="152" t="s">
        <v>5800</v>
      </c>
      <c r="E153" s="529" t="s">
        <v>5200</v>
      </c>
      <c r="F153" s="150">
        <f>IF(総括表!$B$4=総括表!$Q$4,基礎データ貼付用シート!E1145)</f>
        <v>0</v>
      </c>
      <c r="G153" s="147" t="s">
        <v>5201</v>
      </c>
      <c r="H153" s="146">
        <v>0.23599999999999999</v>
      </c>
      <c r="I153" s="147" t="s">
        <v>5202</v>
      </c>
      <c r="J153" s="148">
        <f>ROUND(F153*H153,0)</f>
        <v>0</v>
      </c>
      <c r="K153" s="66" t="s">
        <v>5843</v>
      </c>
      <c r="L153" s="71"/>
    </row>
    <row r="154" spans="1:12" ht="15" customHeight="1" x14ac:dyDescent="0.2">
      <c r="A154" s="71"/>
      <c r="B154" s="235"/>
      <c r="C154" s="110"/>
      <c r="D154" s="98"/>
      <c r="E154" s="529" t="s">
        <v>5205</v>
      </c>
      <c r="F154" s="150" t="b">
        <f>IF(総括表!$B$4=総括表!$Q$5,基礎データ貼付用シート!E1145)</f>
        <v>0</v>
      </c>
      <c r="G154" s="147" t="s">
        <v>5201</v>
      </c>
      <c r="H154" s="146">
        <v>0.224</v>
      </c>
      <c r="I154" s="147" t="s">
        <v>5202</v>
      </c>
      <c r="J154" s="148">
        <f>ROUND(F154*H154,0)</f>
        <v>0</v>
      </c>
      <c r="K154" s="66" t="s">
        <v>5844</v>
      </c>
      <c r="L154" s="71"/>
    </row>
    <row r="155" spans="1:12" ht="15" customHeight="1" x14ac:dyDescent="0.2">
      <c r="A155" s="71"/>
      <c r="B155" s="235"/>
      <c r="C155" s="110"/>
      <c r="D155" s="152" t="s">
        <v>5801</v>
      </c>
      <c r="E155" s="529" t="s">
        <v>5200</v>
      </c>
      <c r="F155" s="150">
        <f>IF(総括表!$B$4=総括表!$Q$4,基礎データ貼付用シート!E1146)</f>
        <v>0</v>
      </c>
      <c r="G155" s="147" t="s">
        <v>5201</v>
      </c>
      <c r="H155" s="146">
        <v>0.23599999999999999</v>
      </c>
      <c r="I155" s="147" t="s">
        <v>5202</v>
      </c>
      <c r="J155" s="148">
        <f t="shared" ref="J155:J161" si="7">ROUND(F155*H155,0)</f>
        <v>0</v>
      </c>
      <c r="K155" s="66" t="s">
        <v>5845</v>
      </c>
      <c r="L155" s="71"/>
    </row>
    <row r="156" spans="1:12" ht="15" customHeight="1" x14ac:dyDescent="0.2">
      <c r="A156" s="71"/>
      <c r="B156" s="235"/>
      <c r="C156" s="110"/>
      <c r="D156" s="98"/>
      <c r="E156" s="529" t="s">
        <v>5205</v>
      </c>
      <c r="F156" s="150" t="b">
        <f>IF(総括表!$B$4=総括表!$Q$5,基礎データ貼付用シート!E1146)</f>
        <v>0</v>
      </c>
      <c r="G156" s="147" t="s">
        <v>5201</v>
      </c>
      <c r="H156" s="146">
        <v>0.224</v>
      </c>
      <c r="I156" s="147" t="s">
        <v>5202</v>
      </c>
      <c r="J156" s="148">
        <f t="shared" si="7"/>
        <v>0</v>
      </c>
      <c r="K156" s="66" t="s">
        <v>5846</v>
      </c>
      <c r="L156" s="71"/>
    </row>
    <row r="157" spans="1:12" ht="15" customHeight="1" x14ac:dyDescent="0.2">
      <c r="A157" s="71"/>
      <c r="B157" s="235"/>
      <c r="C157" s="110"/>
      <c r="D157" s="152" t="s">
        <v>5802</v>
      </c>
      <c r="E157" s="529" t="s">
        <v>5200</v>
      </c>
      <c r="F157" s="150">
        <f>IF(総括表!$B$4=総括表!$Q$4,基礎データ貼付用シート!E1147)</f>
        <v>0</v>
      </c>
      <c r="G157" s="147" t="s">
        <v>5201</v>
      </c>
      <c r="H157" s="146">
        <v>0.157</v>
      </c>
      <c r="I157" s="147" t="s">
        <v>5202</v>
      </c>
      <c r="J157" s="148">
        <f t="shared" si="7"/>
        <v>0</v>
      </c>
      <c r="K157" s="66" t="s">
        <v>5847</v>
      </c>
      <c r="L157" s="71"/>
    </row>
    <row r="158" spans="1:12" ht="15" customHeight="1" x14ac:dyDescent="0.2">
      <c r="A158" s="71"/>
      <c r="B158" s="141"/>
      <c r="C158" s="142"/>
      <c r="D158" s="98"/>
      <c r="E158" s="529" t="s">
        <v>5205</v>
      </c>
      <c r="F158" s="150" t="b">
        <f>IF(総括表!$B$4=総括表!$Q$5,基礎データ貼付用シート!E1147)</f>
        <v>0</v>
      </c>
      <c r="G158" s="147" t="s">
        <v>5201</v>
      </c>
      <c r="H158" s="115">
        <v>0.15</v>
      </c>
      <c r="I158" s="70" t="s">
        <v>5202</v>
      </c>
      <c r="J158" s="145">
        <f t="shared" si="7"/>
        <v>0</v>
      </c>
      <c r="K158" s="66" t="s">
        <v>5848</v>
      </c>
      <c r="L158" s="71"/>
    </row>
    <row r="159" spans="1:12" ht="15" customHeight="1" x14ac:dyDescent="0.2">
      <c r="A159" s="71"/>
      <c r="B159" s="139">
        <v>18</v>
      </c>
      <c r="C159" s="63" t="s">
        <v>5237</v>
      </c>
      <c r="D159" s="152" t="s">
        <v>5798</v>
      </c>
      <c r="E159" s="529" t="s">
        <v>5200</v>
      </c>
      <c r="F159" s="150">
        <f>IF(総括表!$B$4=総括表!$Q$4,基礎データ貼付用シート!E1152)</f>
        <v>0</v>
      </c>
      <c r="G159" s="147" t="s">
        <v>5201</v>
      </c>
      <c r="H159" s="146">
        <v>0.57999999999999996</v>
      </c>
      <c r="I159" s="147" t="s">
        <v>5202</v>
      </c>
      <c r="J159" s="148">
        <f t="shared" si="7"/>
        <v>0</v>
      </c>
      <c r="K159" s="66" t="s">
        <v>5849</v>
      </c>
      <c r="L159" s="71"/>
    </row>
    <row r="160" spans="1:12" ht="15" customHeight="1" x14ac:dyDescent="0.2">
      <c r="A160" s="71"/>
      <c r="B160" s="235"/>
      <c r="C160" s="110"/>
      <c r="D160" s="98"/>
      <c r="E160" s="529" t="s">
        <v>5205</v>
      </c>
      <c r="F160" s="150" t="b">
        <f>IF(総括表!$B$4=総括表!$Q$5,基礎データ貼付用シート!E1152)</f>
        <v>0</v>
      </c>
      <c r="G160" s="147" t="s">
        <v>5201</v>
      </c>
      <c r="H160" s="146">
        <v>0.55700000000000005</v>
      </c>
      <c r="I160" s="147" t="s">
        <v>5202</v>
      </c>
      <c r="J160" s="148">
        <f t="shared" si="7"/>
        <v>0</v>
      </c>
      <c r="K160" s="66" t="s">
        <v>5850</v>
      </c>
      <c r="L160" s="71"/>
    </row>
    <row r="161" spans="1:12" ht="15" customHeight="1" x14ac:dyDescent="0.2">
      <c r="A161" s="71"/>
      <c r="B161" s="235"/>
      <c r="C161" s="110"/>
      <c r="D161" s="152" t="s">
        <v>5851</v>
      </c>
      <c r="E161" s="529" t="s">
        <v>5200</v>
      </c>
      <c r="F161" s="150">
        <f>IF(総括表!$B$4=総括表!$Q$4,基礎データ貼付用シート!E1153)</f>
        <v>0</v>
      </c>
      <c r="G161" s="147" t="s">
        <v>5201</v>
      </c>
      <c r="H161" s="146">
        <v>0.41399999999999998</v>
      </c>
      <c r="I161" s="147" t="s">
        <v>5202</v>
      </c>
      <c r="J161" s="148">
        <f t="shared" si="7"/>
        <v>0</v>
      </c>
      <c r="K161" s="66" t="s">
        <v>5852</v>
      </c>
      <c r="L161" s="71"/>
    </row>
    <row r="162" spans="1:12" ht="15" customHeight="1" x14ac:dyDescent="0.2">
      <c r="A162" s="71"/>
      <c r="B162" s="235"/>
      <c r="C162" s="110"/>
      <c r="D162" s="98" t="s">
        <v>5853</v>
      </c>
      <c r="E162" s="529" t="s">
        <v>5205</v>
      </c>
      <c r="F162" s="150" t="b">
        <f>IF(総括表!$B$4=総括表!$Q$5,基礎データ貼付用シート!E1153)</f>
        <v>0</v>
      </c>
      <c r="G162" s="147" t="s">
        <v>5201</v>
      </c>
      <c r="H162" s="146">
        <v>0.39800000000000002</v>
      </c>
      <c r="I162" s="147" t="s">
        <v>5202</v>
      </c>
      <c r="J162" s="148">
        <f t="shared" ref="J162:J200" si="8">ROUND(F162*H162,0)</f>
        <v>0</v>
      </c>
      <c r="K162" s="66" t="s">
        <v>5854</v>
      </c>
      <c r="L162" s="71"/>
    </row>
    <row r="163" spans="1:12" ht="15" customHeight="1" x14ac:dyDescent="0.2">
      <c r="A163" s="71"/>
      <c r="B163" s="235"/>
      <c r="C163" s="110"/>
      <c r="D163" s="152" t="s">
        <v>5851</v>
      </c>
      <c r="E163" s="529" t="s">
        <v>5200</v>
      </c>
      <c r="F163" s="150">
        <f>IF(総括表!$B$4=総括表!$Q$4,基礎データ貼付用シート!E1154)</f>
        <v>0</v>
      </c>
      <c r="G163" s="147" t="s">
        <v>5201</v>
      </c>
      <c r="H163" s="146">
        <v>0.249</v>
      </c>
      <c r="I163" s="147" t="s">
        <v>5202</v>
      </c>
      <c r="J163" s="148">
        <f t="shared" si="8"/>
        <v>0</v>
      </c>
      <c r="K163" s="66" t="s">
        <v>5855</v>
      </c>
      <c r="L163" s="71"/>
    </row>
    <row r="164" spans="1:12" ht="15" customHeight="1" x14ac:dyDescent="0.2">
      <c r="A164" s="71"/>
      <c r="B164" s="141"/>
      <c r="C164" s="142"/>
      <c r="D164" s="98" t="s">
        <v>5856</v>
      </c>
      <c r="E164" s="529" t="s">
        <v>5205</v>
      </c>
      <c r="F164" s="150" t="b">
        <f>IF(総括表!$B$4=総括表!$Q$5,基礎データ貼付用シート!E1154)</f>
        <v>0</v>
      </c>
      <c r="G164" s="147" t="s">
        <v>5201</v>
      </c>
      <c r="H164" s="146">
        <v>0.23899999999999999</v>
      </c>
      <c r="I164" s="147" t="s">
        <v>5202</v>
      </c>
      <c r="J164" s="148">
        <f t="shared" si="8"/>
        <v>0</v>
      </c>
      <c r="K164" s="66" t="s">
        <v>5857</v>
      </c>
      <c r="L164" s="71"/>
    </row>
    <row r="165" spans="1:12" ht="15" customHeight="1" x14ac:dyDescent="0.2">
      <c r="A165" s="71"/>
      <c r="B165" s="139">
        <v>19</v>
      </c>
      <c r="C165" s="63" t="s">
        <v>5240</v>
      </c>
      <c r="D165" s="152" t="s">
        <v>5798</v>
      </c>
      <c r="E165" s="529" t="s">
        <v>5200</v>
      </c>
      <c r="F165" s="150">
        <f>IF(総括表!$B$4=総括表!$Q$4,基礎データ貼付用シート!E1159)</f>
        <v>0</v>
      </c>
      <c r="G165" s="147" t="s">
        <v>5201</v>
      </c>
      <c r="H165" s="146">
        <v>0.61</v>
      </c>
      <c r="I165" s="147" t="s">
        <v>5202</v>
      </c>
      <c r="J165" s="148">
        <f t="shared" si="8"/>
        <v>0</v>
      </c>
      <c r="K165" s="66" t="s">
        <v>5858</v>
      </c>
      <c r="L165" s="71"/>
    </row>
    <row r="166" spans="1:12" ht="15" customHeight="1" x14ac:dyDescent="0.2">
      <c r="A166" s="71"/>
      <c r="B166" s="235"/>
      <c r="C166" s="110"/>
      <c r="D166" s="98"/>
      <c r="E166" s="529" t="s">
        <v>5205</v>
      </c>
      <c r="F166" s="150" t="b">
        <f>IF(総括表!$B$4=総括表!$Q$5,基礎データ貼付用シート!E1159)</f>
        <v>0</v>
      </c>
      <c r="G166" s="147" t="s">
        <v>5201</v>
      </c>
      <c r="H166" s="146">
        <v>0.59199999999999997</v>
      </c>
      <c r="I166" s="147" t="s">
        <v>5202</v>
      </c>
      <c r="J166" s="148">
        <f t="shared" si="8"/>
        <v>0</v>
      </c>
      <c r="K166" s="66" t="s">
        <v>5859</v>
      </c>
      <c r="L166" s="71"/>
    </row>
    <row r="167" spans="1:12" ht="15" customHeight="1" x14ac:dyDescent="0.2">
      <c r="A167" s="71"/>
      <c r="B167" s="235"/>
      <c r="C167" s="110"/>
      <c r="D167" s="152" t="s">
        <v>5851</v>
      </c>
      <c r="E167" s="529" t="s">
        <v>5200</v>
      </c>
      <c r="F167" s="150">
        <f>IF(総括表!$B$4=総括表!$Q$4,基礎データ貼付用シート!E1160)</f>
        <v>0</v>
      </c>
      <c r="G167" s="147" t="s">
        <v>5201</v>
      </c>
      <c r="H167" s="146">
        <v>0.436</v>
      </c>
      <c r="I167" s="147" t="s">
        <v>5202</v>
      </c>
      <c r="J167" s="148">
        <f t="shared" si="8"/>
        <v>0</v>
      </c>
      <c r="K167" s="66" t="s">
        <v>5860</v>
      </c>
      <c r="L167" s="71"/>
    </row>
    <row r="168" spans="1:12" ht="15" customHeight="1" x14ac:dyDescent="0.2">
      <c r="A168" s="71"/>
      <c r="B168" s="235"/>
      <c r="C168" s="110"/>
      <c r="D168" s="98" t="s">
        <v>5853</v>
      </c>
      <c r="E168" s="529" t="s">
        <v>5205</v>
      </c>
      <c r="F168" s="150" t="b">
        <f>IF(総括表!$B$4=総括表!$Q$5,基礎データ貼付用シート!E1160)</f>
        <v>0</v>
      </c>
      <c r="G168" s="147" t="s">
        <v>5201</v>
      </c>
      <c r="H168" s="146">
        <v>0.42299999999999999</v>
      </c>
      <c r="I168" s="147" t="s">
        <v>5202</v>
      </c>
      <c r="J168" s="148">
        <f t="shared" si="8"/>
        <v>0</v>
      </c>
      <c r="K168" s="66" t="s">
        <v>5861</v>
      </c>
      <c r="L168" s="71"/>
    </row>
    <row r="169" spans="1:12" ht="15" customHeight="1" x14ac:dyDescent="0.2">
      <c r="A169" s="71"/>
      <c r="B169" s="235"/>
      <c r="C169" s="110"/>
      <c r="D169" s="152" t="s">
        <v>5851</v>
      </c>
      <c r="E169" s="529" t="s">
        <v>5200</v>
      </c>
      <c r="F169" s="150">
        <f>IF(総括表!$B$4=総括表!$Q$4,基礎データ貼付用シート!E1161)</f>
        <v>0</v>
      </c>
      <c r="G169" s="147" t="s">
        <v>5201</v>
      </c>
      <c r="H169" s="146">
        <v>0.26100000000000001</v>
      </c>
      <c r="I169" s="147" t="s">
        <v>5202</v>
      </c>
      <c r="J169" s="148">
        <f t="shared" si="8"/>
        <v>0</v>
      </c>
      <c r="K169" s="66" t="s">
        <v>5862</v>
      </c>
      <c r="L169" s="71"/>
    </row>
    <row r="170" spans="1:12" ht="15" customHeight="1" x14ac:dyDescent="0.2">
      <c r="A170" s="71"/>
      <c r="B170" s="235"/>
      <c r="C170" s="110"/>
      <c r="D170" s="98" t="s">
        <v>5856</v>
      </c>
      <c r="E170" s="529" t="s">
        <v>5205</v>
      </c>
      <c r="F170" s="150" t="b">
        <f>IF(総括表!$B$4=総括表!$Q$5,基礎データ貼付用シート!E1161)</f>
        <v>0</v>
      </c>
      <c r="G170" s="147" t="s">
        <v>5201</v>
      </c>
      <c r="H170" s="146">
        <v>0.254</v>
      </c>
      <c r="I170" s="147" t="s">
        <v>5202</v>
      </c>
      <c r="J170" s="148">
        <f t="shared" si="8"/>
        <v>0</v>
      </c>
      <c r="K170" s="66" t="s">
        <v>5863</v>
      </c>
      <c r="L170" s="71"/>
    </row>
    <row r="171" spans="1:12" ht="15" customHeight="1" x14ac:dyDescent="0.2">
      <c r="A171" s="71"/>
      <c r="B171" s="235"/>
      <c r="C171" s="110"/>
      <c r="D171" s="152" t="s">
        <v>5864</v>
      </c>
      <c r="E171" s="529" t="s">
        <v>5200</v>
      </c>
      <c r="F171" s="150">
        <f>IF(総括表!$B$4=総括表!$Q$4,基礎データ貼付用シート!E1164)</f>
        <v>0</v>
      </c>
      <c r="G171" s="147" t="s">
        <v>5201</v>
      </c>
      <c r="H171" s="146">
        <v>0.61</v>
      </c>
      <c r="I171" s="147" t="s">
        <v>5202</v>
      </c>
      <c r="J171" s="148">
        <f t="shared" si="8"/>
        <v>0</v>
      </c>
      <c r="K171" s="66" t="s">
        <v>5865</v>
      </c>
      <c r="L171" s="71"/>
    </row>
    <row r="172" spans="1:12" ht="15" customHeight="1" x14ac:dyDescent="0.2">
      <c r="A172" s="71"/>
      <c r="B172" s="235"/>
      <c r="C172" s="110"/>
      <c r="D172" s="98"/>
      <c r="E172" s="529" t="s">
        <v>5205</v>
      </c>
      <c r="F172" s="150" t="b">
        <f>IF(総括表!$B$4=総括表!$Q$5,基礎データ貼付用シート!E1164)</f>
        <v>0</v>
      </c>
      <c r="G172" s="147" t="s">
        <v>5201</v>
      </c>
      <c r="H172" s="146">
        <v>0.59199999999999997</v>
      </c>
      <c r="I172" s="147" t="s">
        <v>5202</v>
      </c>
      <c r="J172" s="148">
        <f t="shared" si="8"/>
        <v>0</v>
      </c>
      <c r="K172" s="66" t="s">
        <v>5866</v>
      </c>
      <c r="L172" s="71"/>
    </row>
    <row r="173" spans="1:12" ht="15" customHeight="1" x14ac:dyDescent="0.2">
      <c r="A173" s="71"/>
      <c r="B173" s="235"/>
      <c r="C173" s="110"/>
      <c r="D173" s="152" t="s">
        <v>5867</v>
      </c>
      <c r="E173" s="529" t="s">
        <v>5200</v>
      </c>
      <c r="F173" s="150">
        <f>IF(総括表!$B$4=総括表!$Q$4,基礎データ貼付用シート!E1165)</f>
        <v>0</v>
      </c>
      <c r="G173" s="147" t="s">
        <v>5201</v>
      </c>
      <c r="H173" s="146">
        <v>0.61</v>
      </c>
      <c r="I173" s="147" t="s">
        <v>5202</v>
      </c>
      <c r="J173" s="148">
        <f t="shared" si="8"/>
        <v>0</v>
      </c>
      <c r="K173" s="66" t="s">
        <v>5868</v>
      </c>
      <c r="L173" s="71"/>
    </row>
    <row r="174" spans="1:12" ht="15" customHeight="1" x14ac:dyDescent="0.2">
      <c r="A174" s="71"/>
      <c r="B174" s="141"/>
      <c r="C174" s="142"/>
      <c r="D174" s="98" t="s">
        <v>5869</v>
      </c>
      <c r="E174" s="529" t="s">
        <v>5205</v>
      </c>
      <c r="F174" s="150" t="b">
        <f>IF(総括表!$B$4=総括表!$Q$5,基礎データ貼付用シート!E1165)</f>
        <v>0</v>
      </c>
      <c r="G174" s="147" t="s">
        <v>5201</v>
      </c>
      <c r="H174" s="146">
        <v>0.59199999999999997</v>
      </c>
      <c r="I174" s="147" t="s">
        <v>5202</v>
      </c>
      <c r="J174" s="148">
        <f t="shared" si="8"/>
        <v>0</v>
      </c>
      <c r="K174" s="66" t="s">
        <v>5870</v>
      </c>
      <c r="L174" s="71"/>
    </row>
    <row r="175" spans="1:12" ht="15" customHeight="1" x14ac:dyDescent="0.2">
      <c r="A175" s="71"/>
      <c r="B175" s="139">
        <v>20</v>
      </c>
      <c r="C175" s="63" t="s">
        <v>5351</v>
      </c>
      <c r="D175" s="152" t="s">
        <v>5798</v>
      </c>
      <c r="E175" s="529" t="s">
        <v>5200</v>
      </c>
      <c r="F175" s="150">
        <f>IF(総括表!$B$4=総括表!$Q$4,基礎データ貼付用シート!E1166)</f>
        <v>0</v>
      </c>
      <c r="G175" s="147" t="s">
        <v>5201</v>
      </c>
      <c r="H175" s="146">
        <v>0.64</v>
      </c>
      <c r="I175" s="147" t="s">
        <v>5202</v>
      </c>
      <c r="J175" s="148">
        <f t="shared" si="8"/>
        <v>0</v>
      </c>
      <c r="K175" s="66" t="s">
        <v>5871</v>
      </c>
      <c r="L175" s="71"/>
    </row>
    <row r="176" spans="1:12" ht="15" customHeight="1" x14ac:dyDescent="0.2">
      <c r="A176" s="71"/>
      <c r="B176" s="235"/>
      <c r="C176" s="110"/>
      <c r="D176" s="98"/>
      <c r="E176" s="529" t="s">
        <v>5205</v>
      </c>
      <c r="F176" s="150" t="b">
        <f>IF(総括表!$B$4=総括表!$Q$5,基礎データ貼付用シート!E1166)</f>
        <v>0</v>
      </c>
      <c r="G176" s="147" t="s">
        <v>5201</v>
      </c>
      <c r="H176" s="146">
        <v>0.628</v>
      </c>
      <c r="I176" s="147" t="s">
        <v>5202</v>
      </c>
      <c r="J176" s="148">
        <f t="shared" si="8"/>
        <v>0</v>
      </c>
      <c r="K176" s="66" t="s">
        <v>5872</v>
      </c>
      <c r="L176" s="71"/>
    </row>
    <row r="177" spans="1:12" ht="15" customHeight="1" x14ac:dyDescent="0.2">
      <c r="A177" s="71"/>
      <c r="B177" s="235"/>
      <c r="C177" s="110"/>
      <c r="D177" s="152" t="s">
        <v>5851</v>
      </c>
      <c r="E177" s="529" t="s">
        <v>5200</v>
      </c>
      <c r="F177" s="150">
        <f>IF(総括表!$B$4=総括表!$Q$4,基礎データ貼付用シート!E1167)</f>
        <v>0</v>
      </c>
      <c r="G177" s="147" t="s">
        <v>5201</v>
      </c>
      <c r="H177" s="146">
        <v>0.45700000000000002</v>
      </c>
      <c r="I177" s="147" t="s">
        <v>5202</v>
      </c>
      <c r="J177" s="148">
        <f t="shared" si="8"/>
        <v>0</v>
      </c>
      <c r="K177" s="66" t="s">
        <v>5873</v>
      </c>
      <c r="L177" s="71"/>
    </row>
    <row r="178" spans="1:12" ht="15" customHeight="1" x14ac:dyDescent="0.2">
      <c r="A178" s="71"/>
      <c r="B178" s="235"/>
      <c r="C178" s="110"/>
      <c r="D178" s="98" t="s">
        <v>5853</v>
      </c>
      <c r="E178" s="529" t="s">
        <v>5205</v>
      </c>
      <c r="F178" s="150" t="b">
        <f>IF(総括表!$B$4=総括表!$Q$5,基礎データ貼付用シート!E1167)</f>
        <v>0</v>
      </c>
      <c r="G178" s="147" t="s">
        <v>5201</v>
      </c>
      <c r="H178" s="146">
        <v>0.44800000000000001</v>
      </c>
      <c r="I178" s="147" t="s">
        <v>5202</v>
      </c>
      <c r="J178" s="148">
        <f t="shared" si="8"/>
        <v>0</v>
      </c>
      <c r="K178" s="66" t="s">
        <v>5874</v>
      </c>
      <c r="L178" s="71"/>
    </row>
    <row r="179" spans="1:12" ht="15" customHeight="1" x14ac:dyDescent="0.2">
      <c r="A179" s="71"/>
      <c r="B179" s="235"/>
      <c r="C179" s="110"/>
      <c r="D179" s="152" t="s">
        <v>5851</v>
      </c>
      <c r="E179" s="529" t="s">
        <v>5200</v>
      </c>
      <c r="F179" s="150">
        <f>IF(総括表!$B$4=総括表!$Q$4,基礎データ貼付用シート!E1168)</f>
        <v>0</v>
      </c>
      <c r="G179" s="147" t="s">
        <v>5201</v>
      </c>
      <c r="H179" s="146">
        <v>0.27400000000000002</v>
      </c>
      <c r="I179" s="147" t="s">
        <v>5202</v>
      </c>
      <c r="J179" s="148">
        <f t="shared" si="8"/>
        <v>0</v>
      </c>
      <c r="K179" s="66" t="s">
        <v>5875</v>
      </c>
      <c r="L179" s="71"/>
    </row>
    <row r="180" spans="1:12" ht="15" customHeight="1" x14ac:dyDescent="0.2">
      <c r="A180" s="71"/>
      <c r="B180" s="235"/>
      <c r="C180" s="110"/>
      <c r="D180" s="98" t="s">
        <v>5856</v>
      </c>
      <c r="E180" s="529" t="s">
        <v>5205</v>
      </c>
      <c r="F180" s="150" t="b">
        <f>IF(総括表!$B$4=総括表!$Q$5,基礎データ貼付用シート!E1168)</f>
        <v>0</v>
      </c>
      <c r="G180" s="147" t="s">
        <v>5201</v>
      </c>
      <c r="H180" s="146">
        <v>0.26900000000000002</v>
      </c>
      <c r="I180" s="147" t="s">
        <v>5202</v>
      </c>
      <c r="J180" s="148">
        <f t="shared" si="8"/>
        <v>0</v>
      </c>
      <c r="K180" s="66" t="s">
        <v>5876</v>
      </c>
      <c r="L180" s="71"/>
    </row>
    <row r="181" spans="1:12" ht="15" customHeight="1" x14ac:dyDescent="0.2">
      <c r="A181" s="71"/>
      <c r="B181" s="235"/>
      <c r="C181" s="110"/>
      <c r="D181" s="152" t="s">
        <v>5864</v>
      </c>
      <c r="E181" s="529" t="s">
        <v>5200</v>
      </c>
      <c r="F181" s="150">
        <f>IF(総括表!$B$4=総括表!$Q$4,基礎データ貼付用シート!E1171)</f>
        <v>0</v>
      </c>
      <c r="G181" s="147" t="s">
        <v>5201</v>
      </c>
      <c r="H181" s="146">
        <v>0.64</v>
      </c>
      <c r="I181" s="147" t="s">
        <v>5202</v>
      </c>
      <c r="J181" s="148">
        <f t="shared" si="8"/>
        <v>0</v>
      </c>
      <c r="K181" s="66" t="s">
        <v>5877</v>
      </c>
      <c r="L181" s="71"/>
    </row>
    <row r="182" spans="1:12" ht="15" customHeight="1" x14ac:dyDescent="0.2">
      <c r="A182" s="71"/>
      <c r="B182" s="235"/>
      <c r="C182" s="110"/>
      <c r="D182" s="98"/>
      <c r="E182" s="529" t="s">
        <v>5205</v>
      </c>
      <c r="F182" s="150" t="b">
        <f>IF(総括表!$B$4=総括表!$Q$5,基礎データ貼付用シート!E1171)</f>
        <v>0</v>
      </c>
      <c r="G182" s="147" t="s">
        <v>5201</v>
      </c>
      <c r="H182" s="146">
        <v>0.628</v>
      </c>
      <c r="I182" s="147" t="s">
        <v>5202</v>
      </c>
      <c r="J182" s="148">
        <f t="shared" si="8"/>
        <v>0</v>
      </c>
      <c r="K182" s="66" t="s">
        <v>5878</v>
      </c>
      <c r="L182" s="71"/>
    </row>
    <row r="183" spans="1:12" ht="15" customHeight="1" x14ac:dyDescent="0.2">
      <c r="A183" s="71"/>
      <c r="B183" s="235"/>
      <c r="C183" s="110"/>
      <c r="D183" s="152" t="s">
        <v>5867</v>
      </c>
      <c r="E183" s="529" t="s">
        <v>5200</v>
      </c>
      <c r="F183" s="150">
        <f>IF(総括表!$B$4=総括表!$Q$4,基礎データ貼付用シート!E1172)</f>
        <v>0</v>
      </c>
      <c r="G183" s="147" t="s">
        <v>5201</v>
      </c>
      <c r="H183" s="146">
        <v>0.64</v>
      </c>
      <c r="I183" s="147" t="s">
        <v>5202</v>
      </c>
      <c r="J183" s="148">
        <f t="shared" si="8"/>
        <v>0</v>
      </c>
      <c r="K183" s="66" t="s">
        <v>5879</v>
      </c>
      <c r="L183" s="71"/>
    </row>
    <row r="184" spans="1:12" ht="15" customHeight="1" x14ac:dyDescent="0.2">
      <c r="A184" s="71"/>
      <c r="B184" s="141"/>
      <c r="C184" s="142"/>
      <c r="D184" s="98" t="s">
        <v>5869</v>
      </c>
      <c r="E184" s="529" t="s">
        <v>5205</v>
      </c>
      <c r="F184" s="150" t="b">
        <f>IF(総括表!$B$4=総括表!$Q$5,基礎データ貼付用シート!E1172)</f>
        <v>0</v>
      </c>
      <c r="G184" s="147" t="s">
        <v>5201</v>
      </c>
      <c r="H184" s="146">
        <v>0.628</v>
      </c>
      <c r="I184" s="147" t="s">
        <v>5202</v>
      </c>
      <c r="J184" s="148">
        <f t="shared" si="8"/>
        <v>0</v>
      </c>
      <c r="K184" s="66" t="s">
        <v>5880</v>
      </c>
      <c r="L184" s="71"/>
    </row>
    <row r="185" spans="1:12" ht="15" customHeight="1" x14ac:dyDescent="0.2">
      <c r="A185" s="71"/>
      <c r="B185" s="139">
        <v>21</v>
      </c>
      <c r="C185" s="63" t="s">
        <v>5307</v>
      </c>
      <c r="D185" s="152" t="s">
        <v>5798</v>
      </c>
      <c r="E185" s="529" t="s">
        <v>5200</v>
      </c>
      <c r="F185" s="150">
        <f>IF(総括表!$B$4=総括表!$Q$4,基礎データ貼付用シート!E1173)</f>
        <v>0</v>
      </c>
      <c r="G185" s="147" t="s">
        <v>5201</v>
      </c>
      <c r="H185" s="146">
        <v>0.67100000000000004</v>
      </c>
      <c r="I185" s="147" t="s">
        <v>5202</v>
      </c>
      <c r="J185" s="148">
        <f t="shared" si="8"/>
        <v>0</v>
      </c>
      <c r="K185" s="66" t="s">
        <v>5881</v>
      </c>
      <c r="L185" s="71"/>
    </row>
    <row r="186" spans="1:12" ht="15" customHeight="1" x14ac:dyDescent="0.2">
      <c r="A186" s="71"/>
      <c r="B186" s="235"/>
      <c r="C186" s="110"/>
      <c r="D186" s="98"/>
      <c r="E186" s="529" t="s">
        <v>5205</v>
      </c>
      <c r="F186" s="150" t="b">
        <f>IF(総括表!$B$4=総括表!$Q$5,基礎データ貼付用シート!E1173)</f>
        <v>0</v>
      </c>
      <c r="G186" s="147" t="s">
        <v>5201</v>
      </c>
      <c r="H186" s="146">
        <v>0.66400000000000003</v>
      </c>
      <c r="I186" s="147" t="s">
        <v>5202</v>
      </c>
      <c r="J186" s="148">
        <f t="shared" si="8"/>
        <v>0</v>
      </c>
      <c r="K186" s="66" t="s">
        <v>5882</v>
      </c>
      <c r="L186" s="71"/>
    </row>
    <row r="187" spans="1:12" ht="15" customHeight="1" x14ac:dyDescent="0.2">
      <c r="A187" s="71"/>
      <c r="B187" s="235"/>
      <c r="C187" s="110"/>
      <c r="D187" s="152" t="s">
        <v>5851</v>
      </c>
      <c r="E187" s="529" t="s">
        <v>5200</v>
      </c>
      <c r="F187" s="150">
        <f>IF(総括表!$B$4=総括表!$Q$4,基礎データ貼付用シート!E1174)</f>
        <v>0</v>
      </c>
      <c r="G187" s="147" t="s">
        <v>5201</v>
      </c>
      <c r="H187" s="146">
        <v>0.47899999999999998</v>
      </c>
      <c r="I187" s="147" t="s">
        <v>5202</v>
      </c>
      <c r="J187" s="148">
        <f t="shared" si="8"/>
        <v>0</v>
      </c>
      <c r="K187" s="66" t="s">
        <v>5883</v>
      </c>
      <c r="L187" s="71"/>
    </row>
    <row r="188" spans="1:12" ht="15" customHeight="1" x14ac:dyDescent="0.2">
      <c r="A188" s="71"/>
      <c r="B188" s="235"/>
      <c r="C188" s="110"/>
      <c r="D188" s="98" t="s">
        <v>5853</v>
      </c>
      <c r="E188" s="529" t="s">
        <v>5205</v>
      </c>
      <c r="F188" s="150" t="b">
        <f>IF(総括表!$B$4=総括表!$Q$5,基礎データ貼付用シート!E1174)</f>
        <v>0</v>
      </c>
      <c r="G188" s="147" t="s">
        <v>5201</v>
      </c>
      <c r="H188" s="146">
        <v>0.47399999999999998</v>
      </c>
      <c r="I188" s="147" t="s">
        <v>5202</v>
      </c>
      <c r="J188" s="148">
        <f t="shared" si="8"/>
        <v>0</v>
      </c>
      <c r="K188" s="66" t="s">
        <v>5884</v>
      </c>
      <c r="L188" s="71"/>
    </row>
    <row r="189" spans="1:12" ht="15" customHeight="1" x14ac:dyDescent="0.2">
      <c r="A189" s="71"/>
      <c r="B189" s="235"/>
      <c r="C189" s="110"/>
      <c r="D189" s="152" t="s">
        <v>5851</v>
      </c>
      <c r="E189" s="529" t="s">
        <v>5200</v>
      </c>
      <c r="F189" s="150">
        <f>IF(総括表!$B$4=総括表!$Q$4,基礎データ貼付用シート!E1175)</f>
        <v>0</v>
      </c>
      <c r="G189" s="147" t="s">
        <v>5201</v>
      </c>
      <c r="H189" s="146">
        <v>0.28699999999999998</v>
      </c>
      <c r="I189" s="147" t="s">
        <v>5202</v>
      </c>
      <c r="J189" s="148">
        <f t="shared" si="8"/>
        <v>0</v>
      </c>
      <c r="K189" s="66" t="s">
        <v>5885</v>
      </c>
      <c r="L189" s="71"/>
    </row>
    <row r="190" spans="1:12" ht="15" customHeight="1" x14ac:dyDescent="0.2">
      <c r="A190" s="71"/>
      <c r="B190" s="235"/>
      <c r="C190" s="110"/>
      <c r="D190" s="98" t="s">
        <v>5856</v>
      </c>
      <c r="E190" s="529" t="s">
        <v>5205</v>
      </c>
      <c r="F190" s="150" t="b">
        <f>IF(総括表!$B$4=総括表!$Q$5,基礎データ貼付用シート!E1175)</f>
        <v>0</v>
      </c>
      <c r="G190" s="147" t="s">
        <v>5201</v>
      </c>
      <c r="H190" s="146">
        <v>0.28499999999999998</v>
      </c>
      <c r="I190" s="147" t="s">
        <v>5202</v>
      </c>
      <c r="J190" s="148">
        <f t="shared" si="8"/>
        <v>0</v>
      </c>
      <c r="K190" s="66" t="s">
        <v>5886</v>
      </c>
      <c r="L190" s="71"/>
    </row>
    <row r="191" spans="1:12" ht="15" customHeight="1" x14ac:dyDescent="0.2">
      <c r="A191" s="71"/>
      <c r="B191" s="235"/>
      <c r="C191" s="110"/>
      <c r="D191" s="152" t="s">
        <v>5864</v>
      </c>
      <c r="E191" s="529" t="s">
        <v>5200</v>
      </c>
      <c r="F191" s="150">
        <f>IF(総括表!$B$4=総括表!$Q$4,基礎データ貼付用シート!E1178)</f>
        <v>0</v>
      </c>
      <c r="G191" s="147" t="s">
        <v>5201</v>
      </c>
      <c r="H191" s="146">
        <v>0.67100000000000004</v>
      </c>
      <c r="I191" s="147" t="s">
        <v>5202</v>
      </c>
      <c r="J191" s="148">
        <f t="shared" si="8"/>
        <v>0</v>
      </c>
      <c r="K191" s="66" t="s">
        <v>5887</v>
      </c>
      <c r="L191" s="71"/>
    </row>
    <row r="192" spans="1:12" ht="15" customHeight="1" x14ac:dyDescent="0.2">
      <c r="A192" s="71"/>
      <c r="B192" s="235"/>
      <c r="C192" s="110"/>
      <c r="D192" s="98"/>
      <c r="E192" s="529" t="s">
        <v>5205</v>
      </c>
      <c r="F192" s="150" t="b">
        <f>IF(総括表!$B$4=総括表!$Q$5,基礎データ貼付用シート!E1178)</f>
        <v>0</v>
      </c>
      <c r="G192" s="147" t="s">
        <v>5201</v>
      </c>
      <c r="H192" s="146">
        <v>0.66400000000000003</v>
      </c>
      <c r="I192" s="147" t="s">
        <v>5202</v>
      </c>
      <c r="J192" s="148">
        <f t="shared" si="8"/>
        <v>0</v>
      </c>
      <c r="K192" s="66" t="s">
        <v>5888</v>
      </c>
      <c r="L192" s="71"/>
    </row>
    <row r="193" spans="1:12" ht="15" customHeight="1" x14ac:dyDescent="0.2">
      <c r="A193" s="71"/>
      <c r="B193" s="235"/>
      <c r="C193" s="110"/>
      <c r="D193" s="152" t="s">
        <v>5867</v>
      </c>
      <c r="E193" s="529" t="s">
        <v>5200</v>
      </c>
      <c r="F193" s="150">
        <f>IF(総括表!$B$4=総括表!$Q$4,基礎データ貼付用シート!E1179)</f>
        <v>0</v>
      </c>
      <c r="G193" s="147" t="s">
        <v>5201</v>
      </c>
      <c r="H193" s="146">
        <v>0.67100000000000004</v>
      </c>
      <c r="I193" s="147" t="s">
        <v>5202</v>
      </c>
      <c r="J193" s="148">
        <f t="shared" si="8"/>
        <v>0</v>
      </c>
      <c r="K193" s="66" t="s">
        <v>5889</v>
      </c>
      <c r="L193" s="71"/>
    </row>
    <row r="194" spans="1:12" ht="15" customHeight="1" x14ac:dyDescent="0.2">
      <c r="A194" s="71"/>
      <c r="B194" s="235"/>
      <c r="C194" s="110"/>
      <c r="D194" s="98" t="s">
        <v>5869</v>
      </c>
      <c r="E194" s="529" t="s">
        <v>5205</v>
      </c>
      <c r="F194" s="150" t="b">
        <f>IF(総括表!$B$4=総括表!$Q$5,基礎データ貼付用シート!E1179)</f>
        <v>0</v>
      </c>
      <c r="G194" s="147" t="s">
        <v>5201</v>
      </c>
      <c r="H194" s="146">
        <v>0.66400000000000003</v>
      </c>
      <c r="I194" s="147" t="s">
        <v>5202</v>
      </c>
      <c r="J194" s="148">
        <f t="shared" si="8"/>
        <v>0</v>
      </c>
      <c r="K194" s="66" t="s">
        <v>5890</v>
      </c>
      <c r="L194" s="71"/>
    </row>
    <row r="195" spans="1:12" ht="15" customHeight="1" x14ac:dyDescent="0.2">
      <c r="A195" s="71"/>
      <c r="B195" s="235"/>
      <c r="C195" s="66"/>
      <c r="D195" s="152" t="s">
        <v>5891</v>
      </c>
      <c r="E195" s="529" t="s">
        <v>5200</v>
      </c>
      <c r="F195" s="150">
        <f>IF(総括表!$B$4=総括表!$Q$4,基礎データ貼付用シート!E1180)</f>
        <v>0</v>
      </c>
      <c r="G195" s="147" t="s">
        <v>5201</v>
      </c>
      <c r="H195" s="146">
        <v>0.67100000000000004</v>
      </c>
      <c r="I195" s="147" t="s">
        <v>5202</v>
      </c>
      <c r="J195" s="148">
        <f t="shared" si="8"/>
        <v>0</v>
      </c>
      <c r="K195" s="66" t="s">
        <v>5892</v>
      </c>
      <c r="L195" s="71"/>
    </row>
    <row r="196" spans="1:12" ht="15" customHeight="1" x14ac:dyDescent="0.2">
      <c r="A196" s="71"/>
      <c r="B196" s="141"/>
      <c r="C196" s="259"/>
      <c r="D196" s="153" t="s">
        <v>5893</v>
      </c>
      <c r="E196" s="529" t="s">
        <v>5205</v>
      </c>
      <c r="F196" s="150" t="b">
        <f>IF(総括表!$B$4=総括表!$Q$5,基礎データ貼付用シート!E1180)</f>
        <v>0</v>
      </c>
      <c r="G196" s="147" t="s">
        <v>5201</v>
      </c>
      <c r="H196" s="146">
        <v>0.66400000000000003</v>
      </c>
      <c r="I196" s="147" t="s">
        <v>5202</v>
      </c>
      <c r="J196" s="148">
        <f t="shared" si="8"/>
        <v>0</v>
      </c>
      <c r="K196" s="66" t="s">
        <v>5894</v>
      </c>
      <c r="L196" s="71"/>
    </row>
    <row r="197" spans="1:12" ht="15" customHeight="1" x14ac:dyDescent="0.2">
      <c r="A197" s="71"/>
      <c r="B197" s="139">
        <v>22</v>
      </c>
      <c r="C197" s="63" t="s">
        <v>5308</v>
      </c>
      <c r="D197" s="152" t="s">
        <v>5798</v>
      </c>
      <c r="E197" s="529" t="s">
        <v>5200</v>
      </c>
      <c r="F197" s="150">
        <f>IF(総括表!$B$4=総括表!$Q$4,基礎データ貼付用シート!E1181)</f>
        <v>0</v>
      </c>
      <c r="G197" s="147" t="s">
        <v>5201</v>
      </c>
      <c r="H197" s="146">
        <v>0.7</v>
      </c>
      <c r="I197" s="147" t="s">
        <v>5202</v>
      </c>
      <c r="J197" s="148">
        <f t="shared" si="8"/>
        <v>0</v>
      </c>
      <c r="K197" s="66" t="s">
        <v>5895</v>
      </c>
      <c r="L197" s="71"/>
    </row>
    <row r="198" spans="1:12" ht="15" customHeight="1" x14ac:dyDescent="0.2">
      <c r="A198" s="71"/>
      <c r="B198" s="235"/>
      <c r="C198" s="110"/>
      <c r="D198" s="98"/>
      <c r="E198" s="529" t="s">
        <v>5205</v>
      </c>
      <c r="F198" s="150" t="b">
        <f>IF(総括表!$B$4=総括表!$Q$5,基礎データ貼付用シート!E1181)</f>
        <v>0</v>
      </c>
      <c r="G198" s="147" t="s">
        <v>5201</v>
      </c>
      <c r="H198" s="146">
        <v>0.7</v>
      </c>
      <c r="I198" s="147" t="s">
        <v>5202</v>
      </c>
      <c r="J198" s="148">
        <f t="shared" si="8"/>
        <v>0</v>
      </c>
      <c r="K198" s="66" t="s">
        <v>5896</v>
      </c>
      <c r="L198" s="71"/>
    </row>
    <row r="199" spans="1:12" ht="15" customHeight="1" x14ac:dyDescent="0.2">
      <c r="A199" s="71"/>
      <c r="B199" s="235"/>
      <c r="C199" s="110"/>
      <c r="D199" s="152" t="s">
        <v>5851</v>
      </c>
      <c r="E199" s="529" t="s">
        <v>5200</v>
      </c>
      <c r="F199" s="150">
        <f>IF(総括表!$B$4=総括表!$Q$4,基礎データ貼付用シート!E1182)</f>
        <v>0</v>
      </c>
      <c r="G199" s="147" t="s">
        <v>5201</v>
      </c>
      <c r="H199" s="146">
        <v>0.5</v>
      </c>
      <c r="I199" s="147" t="s">
        <v>5202</v>
      </c>
      <c r="J199" s="148">
        <f t="shared" si="8"/>
        <v>0</v>
      </c>
      <c r="K199" s="66" t="s">
        <v>5897</v>
      </c>
      <c r="L199" s="71"/>
    </row>
    <row r="200" spans="1:12" ht="15" customHeight="1" x14ac:dyDescent="0.2">
      <c r="A200" s="71"/>
      <c r="B200" s="235"/>
      <c r="C200" s="110"/>
      <c r="D200" s="98" t="s">
        <v>5853</v>
      </c>
      <c r="E200" s="529" t="s">
        <v>5205</v>
      </c>
      <c r="F200" s="150" t="b">
        <f>IF(総括表!$B$4=総括表!$Q$5,基礎データ貼付用シート!E1182)</f>
        <v>0</v>
      </c>
      <c r="G200" s="147" t="s">
        <v>5201</v>
      </c>
      <c r="H200" s="146">
        <v>0.5</v>
      </c>
      <c r="I200" s="147" t="s">
        <v>5202</v>
      </c>
      <c r="J200" s="148">
        <f t="shared" si="8"/>
        <v>0</v>
      </c>
      <c r="K200" s="66" t="s">
        <v>5898</v>
      </c>
      <c r="L200" s="71"/>
    </row>
    <row r="201" spans="1:12" ht="15" customHeight="1" x14ac:dyDescent="0.2">
      <c r="A201" s="71"/>
      <c r="B201" s="235"/>
      <c r="C201" s="110"/>
      <c r="D201" s="152" t="s">
        <v>5851</v>
      </c>
      <c r="E201" s="529" t="s">
        <v>5200</v>
      </c>
      <c r="F201" s="150">
        <f>IF(総括表!$B$4=総括表!$Q$4,基礎データ貼付用シート!E1183)</f>
        <v>0</v>
      </c>
      <c r="G201" s="147" t="s">
        <v>5201</v>
      </c>
      <c r="H201" s="146">
        <v>0.3</v>
      </c>
      <c r="I201" s="147" t="s">
        <v>5202</v>
      </c>
      <c r="J201" s="148">
        <f t="shared" ref="J201:J207" si="9">ROUND(F201*H201,0)</f>
        <v>0</v>
      </c>
      <c r="K201" s="66" t="s">
        <v>5899</v>
      </c>
      <c r="L201" s="71"/>
    </row>
    <row r="202" spans="1:12" ht="15" customHeight="1" x14ac:dyDescent="0.2">
      <c r="A202" s="71"/>
      <c r="B202" s="235"/>
      <c r="C202" s="110"/>
      <c r="D202" s="98" t="s">
        <v>5900</v>
      </c>
      <c r="E202" s="529" t="s">
        <v>5205</v>
      </c>
      <c r="F202" s="150" t="b">
        <f>IF(総括表!$B$4=総括表!$Q$5,基礎データ貼付用シート!E1183)</f>
        <v>0</v>
      </c>
      <c r="G202" s="147" t="s">
        <v>5201</v>
      </c>
      <c r="H202" s="146">
        <v>0.3</v>
      </c>
      <c r="I202" s="147" t="s">
        <v>5202</v>
      </c>
      <c r="J202" s="148">
        <f t="shared" si="9"/>
        <v>0</v>
      </c>
      <c r="K202" s="66" t="s">
        <v>5901</v>
      </c>
      <c r="L202" s="71"/>
    </row>
    <row r="203" spans="1:12" ht="15" customHeight="1" x14ac:dyDescent="0.2">
      <c r="A203" s="71"/>
      <c r="B203" s="235"/>
      <c r="C203" s="110"/>
      <c r="D203" s="397" t="s">
        <v>5851</v>
      </c>
      <c r="E203" s="529" t="s">
        <v>5902</v>
      </c>
      <c r="F203" s="150">
        <f>IF(総括表!$B$4=総括表!$Q$4,基礎データ貼付用シート!E1184)</f>
        <v>0</v>
      </c>
      <c r="G203" s="147" t="s">
        <v>5723</v>
      </c>
      <c r="H203" s="146">
        <v>0.7</v>
      </c>
      <c r="I203" s="147" t="s">
        <v>5724</v>
      </c>
      <c r="J203" s="148">
        <f>ROUND(F203*H203,0)</f>
        <v>0</v>
      </c>
      <c r="K203" s="66" t="s">
        <v>5903</v>
      </c>
      <c r="L203" s="71"/>
    </row>
    <row r="204" spans="1:12" ht="15" customHeight="1" x14ac:dyDescent="0.2">
      <c r="A204" s="71"/>
      <c r="B204" s="235"/>
      <c r="C204" s="110"/>
      <c r="D204" s="397" t="s">
        <v>5904</v>
      </c>
      <c r="E204" s="529" t="s">
        <v>5905</v>
      </c>
      <c r="F204" s="150" t="b">
        <f>IF(総括表!$B$4=総括表!$Q$5,基礎データ貼付用シート!E1184)</f>
        <v>0</v>
      </c>
      <c r="G204" s="147" t="s">
        <v>5723</v>
      </c>
      <c r="H204" s="146">
        <v>0.7</v>
      </c>
      <c r="I204" s="147" t="s">
        <v>5724</v>
      </c>
      <c r="J204" s="148">
        <f>ROUND(F204*H204,0)</f>
        <v>0</v>
      </c>
      <c r="K204" s="66" t="s">
        <v>5906</v>
      </c>
      <c r="L204" s="71"/>
    </row>
    <row r="205" spans="1:12" ht="15" customHeight="1" x14ac:dyDescent="0.2">
      <c r="A205" s="71"/>
      <c r="B205" s="235"/>
      <c r="C205" s="110"/>
      <c r="D205" s="152" t="s">
        <v>5864</v>
      </c>
      <c r="E205" s="529" t="s">
        <v>5200</v>
      </c>
      <c r="F205" s="150">
        <f>IF(総括表!$B$4=総括表!$Q$4,基礎データ貼付用シート!E1187)</f>
        <v>0</v>
      </c>
      <c r="G205" s="147" t="s">
        <v>5201</v>
      </c>
      <c r="H205" s="146">
        <v>0.7</v>
      </c>
      <c r="I205" s="147" t="s">
        <v>5202</v>
      </c>
      <c r="J205" s="148">
        <f t="shared" si="9"/>
        <v>0</v>
      </c>
      <c r="K205" s="66" t="s">
        <v>5907</v>
      </c>
      <c r="L205" s="71"/>
    </row>
    <row r="206" spans="1:12" ht="15" customHeight="1" x14ac:dyDescent="0.2">
      <c r="A206" s="71"/>
      <c r="B206" s="235"/>
      <c r="C206" s="110"/>
      <c r="D206" s="98"/>
      <c r="E206" s="529" t="s">
        <v>5205</v>
      </c>
      <c r="F206" s="150" t="b">
        <f>IF(総括表!$B$4=総括表!$Q$5,基礎データ貼付用シート!E1187)</f>
        <v>0</v>
      </c>
      <c r="G206" s="147" t="s">
        <v>5201</v>
      </c>
      <c r="H206" s="146">
        <v>0.7</v>
      </c>
      <c r="I206" s="147" t="s">
        <v>5202</v>
      </c>
      <c r="J206" s="148">
        <f t="shared" si="9"/>
        <v>0</v>
      </c>
      <c r="K206" s="66" t="s">
        <v>5908</v>
      </c>
      <c r="L206" s="71"/>
    </row>
    <row r="207" spans="1:12" ht="15" customHeight="1" x14ac:dyDescent="0.2">
      <c r="A207" s="71"/>
      <c r="B207" s="235"/>
      <c r="C207" s="110"/>
      <c r="D207" s="152" t="s">
        <v>5867</v>
      </c>
      <c r="E207" s="529" t="s">
        <v>5200</v>
      </c>
      <c r="F207" s="150">
        <f>IF(総括表!$B$4=総括表!$Q$4,基礎データ貼付用シート!E1188)</f>
        <v>0</v>
      </c>
      <c r="G207" s="147" t="s">
        <v>5201</v>
      </c>
      <c r="H207" s="146">
        <v>0.7</v>
      </c>
      <c r="I207" s="147" t="s">
        <v>5202</v>
      </c>
      <c r="J207" s="148">
        <f t="shared" si="9"/>
        <v>0</v>
      </c>
      <c r="K207" s="66" t="s">
        <v>5909</v>
      </c>
      <c r="L207" s="71"/>
    </row>
    <row r="208" spans="1:12" ht="15" customHeight="1" x14ac:dyDescent="0.2">
      <c r="A208" s="71"/>
      <c r="B208" s="141"/>
      <c r="C208" s="142"/>
      <c r="D208" s="98" t="s">
        <v>5869</v>
      </c>
      <c r="E208" s="529" t="s">
        <v>5205</v>
      </c>
      <c r="F208" s="150" t="b">
        <f>IF(総括表!$B$4=総括表!$Q$5,基礎データ貼付用シート!E1188)</f>
        <v>0</v>
      </c>
      <c r="G208" s="147" t="s">
        <v>5201</v>
      </c>
      <c r="H208" s="146">
        <v>0.7</v>
      </c>
      <c r="I208" s="147" t="s">
        <v>5202</v>
      </c>
      <c r="J208" s="148">
        <f>ROUND(F208*H208,0)</f>
        <v>0</v>
      </c>
      <c r="K208" s="66" t="s">
        <v>5910</v>
      </c>
      <c r="L208" s="71"/>
    </row>
    <row r="209" spans="1:12" ht="15" customHeight="1" x14ac:dyDescent="0.2">
      <c r="A209" s="71"/>
      <c r="B209" s="139">
        <v>23</v>
      </c>
      <c r="C209" s="63" t="s">
        <v>5309</v>
      </c>
      <c r="D209" s="152" t="s">
        <v>5798</v>
      </c>
      <c r="E209" s="529" t="s">
        <v>5200</v>
      </c>
      <c r="F209" s="150">
        <f>IF(総括表!$B$4=総括表!$Q$4,基礎データ貼付用シート!E1189)</f>
        <v>0</v>
      </c>
      <c r="G209" s="147" t="s">
        <v>5201</v>
      </c>
      <c r="H209" s="146">
        <v>0.7</v>
      </c>
      <c r="I209" s="147" t="s">
        <v>5202</v>
      </c>
      <c r="J209" s="148">
        <f t="shared" ref="J209:J214" si="10">ROUND(F209*H209,0)</f>
        <v>0</v>
      </c>
      <c r="K209" s="66" t="s">
        <v>5911</v>
      </c>
      <c r="L209" s="71"/>
    </row>
    <row r="210" spans="1:12" ht="15" customHeight="1" x14ac:dyDescent="0.2">
      <c r="A210" s="71"/>
      <c r="B210" s="235"/>
      <c r="C210" s="110"/>
      <c r="D210" s="98"/>
      <c r="E210" s="529" t="s">
        <v>5205</v>
      </c>
      <c r="F210" s="150" t="b">
        <f>IF(総括表!$B$4=総括表!$Q$5,基礎データ貼付用シート!E1189)</f>
        <v>0</v>
      </c>
      <c r="G210" s="147" t="s">
        <v>5201</v>
      </c>
      <c r="H210" s="146">
        <v>0.7</v>
      </c>
      <c r="I210" s="147" t="s">
        <v>5202</v>
      </c>
      <c r="J210" s="148">
        <f t="shared" si="10"/>
        <v>0</v>
      </c>
      <c r="K210" s="66" t="s">
        <v>5912</v>
      </c>
      <c r="L210" s="71"/>
    </row>
    <row r="211" spans="1:12" ht="15" customHeight="1" x14ac:dyDescent="0.2">
      <c r="A211" s="71"/>
      <c r="B211" s="235"/>
      <c r="C211" s="110"/>
      <c r="D211" s="152" t="s">
        <v>5851</v>
      </c>
      <c r="E211" s="529" t="s">
        <v>5200</v>
      </c>
      <c r="F211" s="150">
        <f>IF(総括表!$B$4=総括表!$Q$4,基礎データ貼付用シート!E1190)</f>
        <v>0</v>
      </c>
      <c r="G211" s="147" t="s">
        <v>5201</v>
      </c>
      <c r="H211" s="146">
        <v>0.5</v>
      </c>
      <c r="I211" s="147" t="s">
        <v>5202</v>
      </c>
      <c r="J211" s="148">
        <f t="shared" si="10"/>
        <v>0</v>
      </c>
      <c r="K211" s="66" t="s">
        <v>5913</v>
      </c>
      <c r="L211" s="71"/>
    </row>
    <row r="212" spans="1:12" ht="15" customHeight="1" x14ac:dyDescent="0.2">
      <c r="A212" s="71"/>
      <c r="B212" s="235"/>
      <c r="C212" s="110"/>
      <c r="D212" s="98" t="s">
        <v>5853</v>
      </c>
      <c r="E212" s="529" t="s">
        <v>5205</v>
      </c>
      <c r="F212" s="150" t="b">
        <f>IF(総括表!$B$4=総括表!$Q$5,基礎データ貼付用シート!E1190)</f>
        <v>0</v>
      </c>
      <c r="G212" s="147" t="s">
        <v>5201</v>
      </c>
      <c r="H212" s="146">
        <v>0.5</v>
      </c>
      <c r="I212" s="147" t="s">
        <v>5202</v>
      </c>
      <c r="J212" s="148">
        <f t="shared" si="10"/>
        <v>0</v>
      </c>
      <c r="K212" s="66" t="s">
        <v>5914</v>
      </c>
      <c r="L212" s="71"/>
    </row>
    <row r="213" spans="1:12" ht="15" customHeight="1" x14ac:dyDescent="0.2">
      <c r="A213" s="71"/>
      <c r="B213" s="235"/>
      <c r="C213" s="110"/>
      <c r="D213" s="152" t="s">
        <v>5851</v>
      </c>
      <c r="E213" s="529" t="s">
        <v>5200</v>
      </c>
      <c r="F213" s="150">
        <f>IF(総括表!$B$4=総括表!$Q$4,基礎データ貼付用シート!E1191)</f>
        <v>0</v>
      </c>
      <c r="G213" s="147" t="s">
        <v>5201</v>
      </c>
      <c r="H213" s="146">
        <v>0.3</v>
      </c>
      <c r="I213" s="147" t="s">
        <v>5202</v>
      </c>
      <c r="J213" s="148">
        <f t="shared" si="10"/>
        <v>0</v>
      </c>
      <c r="K213" s="66" t="s">
        <v>5915</v>
      </c>
      <c r="L213" s="71"/>
    </row>
    <row r="214" spans="1:12" ht="15" customHeight="1" x14ac:dyDescent="0.2">
      <c r="A214" s="71"/>
      <c r="B214" s="235"/>
      <c r="C214" s="110"/>
      <c r="D214" s="98" t="s">
        <v>5900</v>
      </c>
      <c r="E214" s="529" t="s">
        <v>5205</v>
      </c>
      <c r="F214" s="150" t="b">
        <f>IF(総括表!$B$4=総括表!$Q$5,基礎データ貼付用シート!E1191)</f>
        <v>0</v>
      </c>
      <c r="G214" s="147" t="s">
        <v>5201</v>
      </c>
      <c r="H214" s="146">
        <v>0.3</v>
      </c>
      <c r="I214" s="147" t="s">
        <v>5202</v>
      </c>
      <c r="J214" s="148">
        <f t="shared" si="10"/>
        <v>0</v>
      </c>
      <c r="K214" s="66" t="s">
        <v>5916</v>
      </c>
      <c r="L214" s="71"/>
    </row>
    <row r="215" spans="1:12" ht="15" customHeight="1" x14ac:dyDescent="0.2">
      <c r="A215" s="71"/>
      <c r="B215" s="235"/>
      <c r="C215" s="110"/>
      <c r="D215" s="397" t="s">
        <v>5851</v>
      </c>
      <c r="E215" s="529" t="s">
        <v>5902</v>
      </c>
      <c r="F215" s="150">
        <f>IF(総括表!$B$4=総括表!$Q$4,基礎データ貼付用シート!E1192)</f>
        <v>0</v>
      </c>
      <c r="G215" s="147" t="s">
        <v>5723</v>
      </c>
      <c r="H215" s="146">
        <v>0.7</v>
      </c>
      <c r="I215" s="147" t="s">
        <v>5724</v>
      </c>
      <c r="J215" s="148">
        <f t="shared" ref="J215:J226" si="11">ROUND(F215*H215,0)</f>
        <v>0</v>
      </c>
      <c r="K215" s="66" t="s">
        <v>5917</v>
      </c>
      <c r="L215" s="71"/>
    </row>
    <row r="216" spans="1:12" ht="15" customHeight="1" x14ac:dyDescent="0.2">
      <c r="A216" s="71"/>
      <c r="B216" s="235"/>
      <c r="C216" s="110"/>
      <c r="D216" s="397" t="s">
        <v>5904</v>
      </c>
      <c r="E216" s="529" t="s">
        <v>5905</v>
      </c>
      <c r="F216" s="150" t="b">
        <f>IF(総括表!$B$4=総括表!$Q$5,基礎データ貼付用シート!E1192)</f>
        <v>0</v>
      </c>
      <c r="G216" s="147" t="s">
        <v>5723</v>
      </c>
      <c r="H216" s="146">
        <v>0.7</v>
      </c>
      <c r="I216" s="147" t="s">
        <v>5724</v>
      </c>
      <c r="J216" s="148">
        <f t="shared" si="11"/>
        <v>0</v>
      </c>
      <c r="K216" s="66" t="s">
        <v>5918</v>
      </c>
      <c r="L216" s="71"/>
    </row>
    <row r="217" spans="1:12" ht="15" customHeight="1" x14ac:dyDescent="0.2">
      <c r="A217" s="71"/>
      <c r="B217" s="235"/>
      <c r="C217" s="110"/>
      <c r="D217" s="152" t="s">
        <v>5864</v>
      </c>
      <c r="E217" s="529" t="s">
        <v>5200</v>
      </c>
      <c r="F217" s="150">
        <f>IF(総括表!$B$4=総括表!$Q$4,基礎データ貼付用シート!E1195)</f>
        <v>0</v>
      </c>
      <c r="G217" s="147" t="s">
        <v>5201</v>
      </c>
      <c r="H217" s="146">
        <v>0.7</v>
      </c>
      <c r="I217" s="147" t="s">
        <v>5202</v>
      </c>
      <c r="J217" s="148">
        <f t="shared" si="11"/>
        <v>0</v>
      </c>
      <c r="K217" s="66" t="s">
        <v>5919</v>
      </c>
      <c r="L217" s="71"/>
    </row>
    <row r="218" spans="1:12" ht="15" customHeight="1" x14ac:dyDescent="0.2">
      <c r="A218" s="71"/>
      <c r="B218" s="235"/>
      <c r="C218" s="110"/>
      <c r="D218" s="98"/>
      <c r="E218" s="529" t="s">
        <v>5205</v>
      </c>
      <c r="F218" s="150" t="b">
        <f>IF(総括表!$B$4=総括表!$Q$5,基礎データ貼付用シート!E1195)</f>
        <v>0</v>
      </c>
      <c r="G218" s="147" t="s">
        <v>5201</v>
      </c>
      <c r="H218" s="146">
        <v>0.7</v>
      </c>
      <c r="I218" s="147" t="s">
        <v>5202</v>
      </c>
      <c r="J218" s="148">
        <f t="shared" si="11"/>
        <v>0</v>
      </c>
      <c r="K218" s="66" t="s">
        <v>5920</v>
      </c>
      <c r="L218" s="71"/>
    </row>
    <row r="219" spans="1:12" ht="15" customHeight="1" x14ac:dyDescent="0.2">
      <c r="A219" s="71"/>
      <c r="B219" s="235"/>
      <c r="C219" s="110"/>
      <c r="D219" s="152" t="s">
        <v>5867</v>
      </c>
      <c r="E219" s="529" t="s">
        <v>5200</v>
      </c>
      <c r="F219" s="150">
        <f>IF(総括表!$B$4=総括表!$Q$4,基礎データ貼付用シート!E1196)</f>
        <v>0</v>
      </c>
      <c r="G219" s="147" t="s">
        <v>5201</v>
      </c>
      <c r="H219" s="146">
        <v>0.7</v>
      </c>
      <c r="I219" s="147" t="s">
        <v>5202</v>
      </c>
      <c r="J219" s="148">
        <f t="shared" si="11"/>
        <v>0</v>
      </c>
      <c r="K219" s="66" t="s">
        <v>5921</v>
      </c>
      <c r="L219" s="71"/>
    </row>
    <row r="220" spans="1:12" ht="15" customHeight="1" x14ac:dyDescent="0.2">
      <c r="A220" s="71"/>
      <c r="B220" s="141"/>
      <c r="C220" s="142"/>
      <c r="D220" s="98" t="s">
        <v>5869</v>
      </c>
      <c r="E220" s="529" t="s">
        <v>5205</v>
      </c>
      <c r="F220" s="150" t="b">
        <f>IF(総括表!$B$4=総括表!$Q$5,基礎データ貼付用シート!E1196)</f>
        <v>0</v>
      </c>
      <c r="G220" s="147" t="s">
        <v>5201</v>
      </c>
      <c r="H220" s="146">
        <v>0.7</v>
      </c>
      <c r="I220" s="147" t="s">
        <v>5202</v>
      </c>
      <c r="J220" s="148">
        <f t="shared" si="11"/>
        <v>0</v>
      </c>
      <c r="K220" s="66" t="s">
        <v>5922</v>
      </c>
      <c r="L220" s="71"/>
    </row>
    <row r="221" spans="1:12" ht="15" customHeight="1" x14ac:dyDescent="0.2">
      <c r="A221" s="71"/>
      <c r="B221" s="139">
        <v>24</v>
      </c>
      <c r="C221" s="63" t="s">
        <v>5310</v>
      </c>
      <c r="D221" s="152" t="s">
        <v>5798</v>
      </c>
      <c r="E221" s="529" t="s">
        <v>5200</v>
      </c>
      <c r="F221" s="150">
        <f>IF(総括表!$B$4=総括表!$Q$4,基礎データ貼付用シート!E1197)</f>
        <v>0</v>
      </c>
      <c r="G221" s="147" t="s">
        <v>5201</v>
      </c>
      <c r="H221" s="146">
        <v>0.7</v>
      </c>
      <c r="I221" s="147" t="s">
        <v>5202</v>
      </c>
      <c r="J221" s="148">
        <f t="shared" si="11"/>
        <v>0</v>
      </c>
      <c r="K221" s="66" t="s">
        <v>5923</v>
      </c>
      <c r="L221" s="71"/>
    </row>
    <row r="222" spans="1:12" ht="15" customHeight="1" x14ac:dyDescent="0.2">
      <c r="A222" s="71"/>
      <c r="B222" s="235"/>
      <c r="C222" s="110"/>
      <c r="D222" s="98"/>
      <c r="E222" s="529" t="s">
        <v>5205</v>
      </c>
      <c r="F222" s="150" t="b">
        <f>IF(総括表!$B$4=総括表!$Q$5,基礎データ貼付用シート!E1197)</f>
        <v>0</v>
      </c>
      <c r="G222" s="147" t="s">
        <v>5201</v>
      </c>
      <c r="H222" s="146">
        <v>0.7</v>
      </c>
      <c r="I222" s="147" t="s">
        <v>5202</v>
      </c>
      <c r="J222" s="148">
        <f t="shared" si="11"/>
        <v>0</v>
      </c>
      <c r="K222" s="66" t="s">
        <v>5924</v>
      </c>
      <c r="L222" s="71"/>
    </row>
    <row r="223" spans="1:12" ht="15" customHeight="1" x14ac:dyDescent="0.2">
      <c r="A223" s="71"/>
      <c r="B223" s="235"/>
      <c r="C223" s="110"/>
      <c r="D223" s="152" t="s">
        <v>5851</v>
      </c>
      <c r="E223" s="529" t="s">
        <v>5200</v>
      </c>
      <c r="F223" s="150">
        <f>IF(総括表!$B$4=総括表!$Q$4,基礎データ貼付用シート!E1198)</f>
        <v>0</v>
      </c>
      <c r="G223" s="147" t="s">
        <v>5201</v>
      </c>
      <c r="H223" s="146">
        <v>0.5</v>
      </c>
      <c r="I223" s="147" t="s">
        <v>5202</v>
      </c>
      <c r="J223" s="148">
        <f t="shared" si="11"/>
        <v>0</v>
      </c>
      <c r="K223" s="66" t="s">
        <v>5925</v>
      </c>
      <c r="L223" s="71"/>
    </row>
    <row r="224" spans="1:12" ht="15" customHeight="1" x14ac:dyDescent="0.2">
      <c r="A224" s="71"/>
      <c r="B224" s="235"/>
      <c r="C224" s="110"/>
      <c r="D224" s="98" t="s">
        <v>5853</v>
      </c>
      <c r="E224" s="529" t="s">
        <v>5205</v>
      </c>
      <c r="F224" s="150" t="b">
        <f>IF(総括表!$B$4=総括表!$Q$5,基礎データ貼付用シート!E1198)</f>
        <v>0</v>
      </c>
      <c r="G224" s="147" t="s">
        <v>5201</v>
      </c>
      <c r="H224" s="146">
        <v>0.5</v>
      </c>
      <c r="I224" s="147" t="s">
        <v>5202</v>
      </c>
      <c r="J224" s="148">
        <f t="shared" si="11"/>
        <v>0</v>
      </c>
      <c r="K224" s="66" t="s">
        <v>5926</v>
      </c>
      <c r="L224" s="71"/>
    </row>
    <row r="225" spans="1:12" ht="15" customHeight="1" x14ac:dyDescent="0.2">
      <c r="A225" s="71"/>
      <c r="B225" s="235"/>
      <c r="C225" s="110"/>
      <c r="D225" s="152" t="s">
        <v>5851</v>
      </c>
      <c r="E225" s="529" t="s">
        <v>5200</v>
      </c>
      <c r="F225" s="150">
        <f>IF(総括表!$B$4=総括表!$Q$4,基礎データ貼付用シート!E1199)</f>
        <v>0</v>
      </c>
      <c r="G225" s="147" t="s">
        <v>5201</v>
      </c>
      <c r="H225" s="146">
        <v>0.3</v>
      </c>
      <c r="I225" s="147" t="s">
        <v>5202</v>
      </c>
      <c r="J225" s="148">
        <f t="shared" si="11"/>
        <v>0</v>
      </c>
      <c r="K225" s="66" t="s">
        <v>5927</v>
      </c>
      <c r="L225" s="71"/>
    </row>
    <row r="226" spans="1:12" ht="15" customHeight="1" x14ac:dyDescent="0.2">
      <c r="A226" s="71"/>
      <c r="B226" s="235"/>
      <c r="C226" s="110"/>
      <c r="D226" s="98" t="s">
        <v>5928</v>
      </c>
      <c r="E226" s="529" t="s">
        <v>5205</v>
      </c>
      <c r="F226" s="150" t="b">
        <f>IF(総括表!$B$4=総括表!$Q$5,基礎データ貼付用シート!E1199)</f>
        <v>0</v>
      </c>
      <c r="G226" s="147" t="s">
        <v>5201</v>
      </c>
      <c r="H226" s="146">
        <v>0.3</v>
      </c>
      <c r="I226" s="147" t="s">
        <v>5202</v>
      </c>
      <c r="J226" s="148">
        <f t="shared" si="11"/>
        <v>0</v>
      </c>
      <c r="K226" s="66" t="s">
        <v>5929</v>
      </c>
      <c r="L226" s="71"/>
    </row>
    <row r="227" spans="1:12" ht="15" customHeight="1" x14ac:dyDescent="0.2">
      <c r="A227" s="71"/>
      <c r="B227" s="235"/>
      <c r="C227" s="110"/>
      <c r="D227" s="397" t="s">
        <v>5851</v>
      </c>
      <c r="E227" s="529" t="s">
        <v>5902</v>
      </c>
      <c r="F227" s="150">
        <f>IF(総括表!$B$4=総括表!$Q$4,基礎データ貼付用シート!E1200)</f>
        <v>0</v>
      </c>
      <c r="G227" s="147" t="s">
        <v>5723</v>
      </c>
      <c r="H227" s="146">
        <v>0.7</v>
      </c>
      <c r="I227" s="147" t="s">
        <v>5724</v>
      </c>
      <c r="J227" s="148">
        <f t="shared" ref="J227:J240" si="12">ROUND(F227*H227,0)</f>
        <v>0</v>
      </c>
      <c r="K227" s="66" t="s">
        <v>5930</v>
      </c>
      <c r="L227" s="71"/>
    </row>
    <row r="228" spans="1:12" ht="15" customHeight="1" x14ac:dyDescent="0.2">
      <c r="A228" s="71"/>
      <c r="B228" s="235"/>
      <c r="C228" s="110"/>
      <c r="D228" s="153" t="s">
        <v>5904</v>
      </c>
      <c r="E228" s="529" t="s">
        <v>5905</v>
      </c>
      <c r="F228" s="150" t="b">
        <f>IF(総括表!$B$4=総括表!$Q$5,基礎データ貼付用シート!E1200)</f>
        <v>0</v>
      </c>
      <c r="G228" s="147" t="s">
        <v>5723</v>
      </c>
      <c r="H228" s="146">
        <v>0.7</v>
      </c>
      <c r="I228" s="147" t="s">
        <v>5724</v>
      </c>
      <c r="J228" s="148">
        <f t="shared" si="12"/>
        <v>0</v>
      </c>
      <c r="K228" s="66" t="s">
        <v>5931</v>
      </c>
      <c r="L228" s="71"/>
    </row>
    <row r="229" spans="1:12" ht="15" customHeight="1" x14ac:dyDescent="0.2">
      <c r="A229" s="71"/>
      <c r="B229" s="235"/>
      <c r="C229" s="110"/>
      <c r="D229" s="397" t="s">
        <v>5851</v>
      </c>
      <c r="E229" s="529" t="s">
        <v>5902</v>
      </c>
      <c r="F229" s="150">
        <f>IF(総括表!$B$4=総括表!$Q$4,基礎データ貼付用シート!E1201)</f>
        <v>0</v>
      </c>
      <c r="G229" s="147" t="s">
        <v>5723</v>
      </c>
      <c r="H229" s="146">
        <v>0.7</v>
      </c>
      <c r="I229" s="147" t="s">
        <v>5724</v>
      </c>
      <c r="J229" s="148">
        <f t="shared" ref="J229:J230" si="13">ROUND(F229*H229,0)</f>
        <v>0</v>
      </c>
      <c r="K229" s="66" t="s">
        <v>5932</v>
      </c>
      <c r="L229" s="71"/>
    </row>
    <row r="230" spans="1:12" ht="15" customHeight="1" x14ac:dyDescent="0.2">
      <c r="A230" s="71"/>
      <c r="B230" s="235"/>
      <c r="C230" s="110"/>
      <c r="D230" s="397" t="s">
        <v>5933</v>
      </c>
      <c r="E230" s="529" t="s">
        <v>5905</v>
      </c>
      <c r="F230" s="150" t="b">
        <f>IF(総括表!$B$4=総括表!$Q$5,基礎データ貼付用シート!E1201)</f>
        <v>0</v>
      </c>
      <c r="G230" s="147" t="s">
        <v>5723</v>
      </c>
      <c r="H230" s="146">
        <v>0.7</v>
      </c>
      <c r="I230" s="147" t="s">
        <v>5724</v>
      </c>
      <c r="J230" s="148">
        <f t="shared" si="13"/>
        <v>0</v>
      </c>
      <c r="K230" s="66" t="s">
        <v>5934</v>
      </c>
      <c r="L230" s="71"/>
    </row>
    <row r="231" spans="1:12" ht="15" customHeight="1" x14ac:dyDescent="0.2">
      <c r="A231" s="71"/>
      <c r="B231" s="235"/>
      <c r="C231" s="110"/>
      <c r="D231" s="152" t="s">
        <v>5864</v>
      </c>
      <c r="E231" s="529" t="s">
        <v>5200</v>
      </c>
      <c r="F231" s="150">
        <f>IF(総括表!$B$4=総括表!$Q$4,基礎データ貼付用シート!E1204)</f>
        <v>0</v>
      </c>
      <c r="G231" s="147" t="s">
        <v>5201</v>
      </c>
      <c r="H231" s="146">
        <v>0.7</v>
      </c>
      <c r="I231" s="147" t="s">
        <v>5202</v>
      </c>
      <c r="J231" s="148">
        <f t="shared" si="12"/>
        <v>0</v>
      </c>
      <c r="K231" s="66" t="s">
        <v>7022</v>
      </c>
      <c r="L231" s="71"/>
    </row>
    <row r="232" spans="1:12" ht="15" customHeight="1" x14ac:dyDescent="0.2">
      <c r="A232" s="71"/>
      <c r="B232" s="235"/>
      <c r="C232" s="110"/>
      <c r="D232" s="98"/>
      <c r="E232" s="529" t="s">
        <v>5205</v>
      </c>
      <c r="F232" s="150" t="b">
        <f>IF(総括表!$B$4=総括表!$Q$5,基礎データ貼付用シート!E1204)</f>
        <v>0</v>
      </c>
      <c r="G232" s="147" t="s">
        <v>5201</v>
      </c>
      <c r="H232" s="146">
        <v>0.7</v>
      </c>
      <c r="I232" s="147" t="s">
        <v>5202</v>
      </c>
      <c r="J232" s="148">
        <f t="shared" si="12"/>
        <v>0</v>
      </c>
      <c r="K232" s="66" t="s">
        <v>7023</v>
      </c>
      <c r="L232" s="71"/>
    </row>
    <row r="233" spans="1:12" ht="15" customHeight="1" x14ac:dyDescent="0.2">
      <c r="A233" s="71"/>
      <c r="B233" s="235"/>
      <c r="C233" s="110"/>
      <c r="D233" s="152" t="s">
        <v>5867</v>
      </c>
      <c r="E233" s="529" t="s">
        <v>5200</v>
      </c>
      <c r="F233" s="150">
        <f>IF(総括表!$B$4=総括表!$Q$4,基礎データ貼付用シート!E1205)</f>
        <v>0</v>
      </c>
      <c r="G233" s="147" t="s">
        <v>5201</v>
      </c>
      <c r="H233" s="146">
        <v>0.7</v>
      </c>
      <c r="I233" s="147" t="s">
        <v>5202</v>
      </c>
      <c r="J233" s="148">
        <f t="shared" si="12"/>
        <v>0</v>
      </c>
      <c r="K233" s="66" t="s">
        <v>7024</v>
      </c>
      <c r="L233" s="71"/>
    </row>
    <row r="234" spans="1:12" ht="15" customHeight="1" x14ac:dyDescent="0.2">
      <c r="A234" s="71"/>
      <c r="B234" s="141"/>
      <c r="C234" s="142"/>
      <c r="D234" s="98" t="s">
        <v>5869</v>
      </c>
      <c r="E234" s="529" t="s">
        <v>5205</v>
      </c>
      <c r="F234" s="150" t="b">
        <f>IF(総括表!$B$4=総括表!$Q$5,基礎データ貼付用シート!E1205)</f>
        <v>0</v>
      </c>
      <c r="G234" s="147" t="s">
        <v>5201</v>
      </c>
      <c r="H234" s="146">
        <v>0.7</v>
      </c>
      <c r="I234" s="147" t="s">
        <v>5202</v>
      </c>
      <c r="J234" s="148">
        <f t="shared" si="12"/>
        <v>0</v>
      </c>
      <c r="K234" s="66" t="s">
        <v>5937</v>
      </c>
      <c r="L234" s="71"/>
    </row>
    <row r="235" spans="1:12" ht="15" customHeight="1" x14ac:dyDescent="0.2">
      <c r="A235" s="71"/>
      <c r="B235" s="139">
        <v>25</v>
      </c>
      <c r="C235" s="63" t="s">
        <v>5476</v>
      </c>
      <c r="D235" s="152" t="s">
        <v>5798</v>
      </c>
      <c r="E235" s="529" t="s">
        <v>5200</v>
      </c>
      <c r="F235" s="150">
        <f>IF(総括表!$B$4=総括表!$Q$4,基礎データ貼付用シート!E1206)</f>
        <v>0</v>
      </c>
      <c r="G235" s="147" t="s">
        <v>5201</v>
      </c>
      <c r="H235" s="146">
        <v>0.7</v>
      </c>
      <c r="I235" s="147" t="s">
        <v>5202</v>
      </c>
      <c r="J235" s="148">
        <f>ROUND(F235*H235,0)</f>
        <v>0</v>
      </c>
      <c r="K235" s="66" t="s">
        <v>5938</v>
      </c>
      <c r="L235" s="71"/>
    </row>
    <row r="236" spans="1:12" ht="15" customHeight="1" x14ac:dyDescent="0.2">
      <c r="A236" s="71"/>
      <c r="B236" s="235"/>
      <c r="C236" s="110"/>
      <c r="D236" s="98"/>
      <c r="E236" s="529" t="s">
        <v>5205</v>
      </c>
      <c r="F236" s="150" t="b">
        <f>IF(総括表!$B$4=総括表!$Q$5,基礎データ貼付用シート!E1206)</f>
        <v>0</v>
      </c>
      <c r="G236" s="147" t="s">
        <v>5201</v>
      </c>
      <c r="H236" s="146">
        <v>0.7</v>
      </c>
      <c r="I236" s="147" t="s">
        <v>5202</v>
      </c>
      <c r="J236" s="148">
        <f>ROUND(F236*H236,0)</f>
        <v>0</v>
      </c>
      <c r="K236" s="66" t="s">
        <v>7011</v>
      </c>
      <c r="L236" s="71"/>
    </row>
    <row r="237" spans="1:12" ht="15" customHeight="1" x14ac:dyDescent="0.2">
      <c r="A237" s="71"/>
      <c r="B237" s="235"/>
      <c r="C237" s="110"/>
      <c r="D237" s="152" t="s">
        <v>5851</v>
      </c>
      <c r="E237" s="529" t="s">
        <v>5200</v>
      </c>
      <c r="F237" s="150">
        <f>IF(総括表!$B$4=総括表!$Q$4,基礎データ貼付用シート!E1207)</f>
        <v>0</v>
      </c>
      <c r="G237" s="147" t="s">
        <v>5201</v>
      </c>
      <c r="H237" s="146">
        <v>0.5</v>
      </c>
      <c r="I237" s="147" t="s">
        <v>5202</v>
      </c>
      <c r="J237" s="148">
        <f>ROUND(F237*H237,0)</f>
        <v>0</v>
      </c>
      <c r="K237" s="66" t="s">
        <v>7012</v>
      </c>
      <c r="L237" s="71"/>
    </row>
    <row r="238" spans="1:12" ht="15" customHeight="1" x14ac:dyDescent="0.2">
      <c r="A238" s="71"/>
      <c r="B238" s="235"/>
      <c r="C238" s="110"/>
      <c r="D238" s="98" t="s">
        <v>5853</v>
      </c>
      <c r="E238" s="529" t="s">
        <v>5205</v>
      </c>
      <c r="F238" s="150" t="b">
        <f>IF(総括表!$B$4=総括表!$Q$5,基礎データ貼付用シート!E1207)</f>
        <v>0</v>
      </c>
      <c r="G238" s="147" t="s">
        <v>5201</v>
      </c>
      <c r="H238" s="146">
        <v>0.5</v>
      </c>
      <c r="I238" s="147" t="s">
        <v>5202</v>
      </c>
      <c r="J238" s="148">
        <f>ROUND(F238*H238,0)</f>
        <v>0</v>
      </c>
      <c r="K238" s="66" t="s">
        <v>7013</v>
      </c>
      <c r="L238" s="71"/>
    </row>
    <row r="239" spans="1:12" ht="15" customHeight="1" x14ac:dyDescent="0.2">
      <c r="A239" s="71"/>
      <c r="B239" s="235"/>
      <c r="C239" s="110"/>
      <c r="D239" s="152" t="s">
        <v>5851</v>
      </c>
      <c r="E239" s="529" t="s">
        <v>5200</v>
      </c>
      <c r="F239" s="150">
        <f>IF(総括表!$B$4=総括表!$Q$4,基礎データ貼付用シート!E1208)</f>
        <v>0</v>
      </c>
      <c r="G239" s="147" t="s">
        <v>5201</v>
      </c>
      <c r="H239" s="146">
        <v>0.3</v>
      </c>
      <c r="I239" s="147" t="s">
        <v>5202</v>
      </c>
      <c r="J239" s="148">
        <f>ROUND(F239*H239,0)</f>
        <v>0</v>
      </c>
      <c r="K239" s="66" t="s">
        <v>7014</v>
      </c>
      <c r="L239" s="71"/>
    </row>
    <row r="240" spans="1:12" ht="15" customHeight="1" x14ac:dyDescent="0.2">
      <c r="A240" s="71"/>
      <c r="B240" s="235"/>
      <c r="C240" s="110"/>
      <c r="D240" s="98" t="s">
        <v>5928</v>
      </c>
      <c r="E240" s="529" t="s">
        <v>5205</v>
      </c>
      <c r="F240" s="150" t="b">
        <f>IF(総括表!$B$4=総括表!$Q$5,基礎データ貼付用シート!E1208)</f>
        <v>0</v>
      </c>
      <c r="G240" s="147" t="s">
        <v>5201</v>
      </c>
      <c r="H240" s="146">
        <v>0.3</v>
      </c>
      <c r="I240" s="147" t="s">
        <v>5202</v>
      </c>
      <c r="J240" s="148">
        <f t="shared" si="12"/>
        <v>0</v>
      </c>
      <c r="K240" s="66" t="s">
        <v>7015</v>
      </c>
      <c r="L240" s="71"/>
    </row>
    <row r="241" spans="1:12" ht="15" customHeight="1" x14ac:dyDescent="0.2">
      <c r="A241" s="71"/>
      <c r="B241" s="235"/>
      <c r="C241" s="110"/>
      <c r="D241" s="397" t="s">
        <v>5851</v>
      </c>
      <c r="E241" s="529" t="s">
        <v>5902</v>
      </c>
      <c r="F241" s="150">
        <f>IF(総括表!$B$4=総括表!$Q$4,基礎データ貼付用シート!E1209)</f>
        <v>0</v>
      </c>
      <c r="G241" s="147" t="s">
        <v>5723</v>
      </c>
      <c r="H241" s="146">
        <v>0.7</v>
      </c>
      <c r="I241" s="147" t="s">
        <v>5724</v>
      </c>
      <c r="J241" s="148">
        <f>ROUND(F241*H241,0)</f>
        <v>0</v>
      </c>
      <c r="K241" s="66" t="s">
        <v>7016</v>
      </c>
      <c r="L241" s="71"/>
    </row>
    <row r="242" spans="1:12" ht="15" customHeight="1" x14ac:dyDescent="0.2">
      <c r="A242" s="71"/>
      <c r="B242" s="235"/>
      <c r="C242" s="110"/>
      <c r="D242" s="153" t="s">
        <v>5904</v>
      </c>
      <c r="E242" s="529" t="s">
        <v>5905</v>
      </c>
      <c r="F242" s="150" t="b">
        <f>IF(総括表!$B$4=総括表!$Q$5,基礎データ貼付用シート!E1209)</f>
        <v>0</v>
      </c>
      <c r="G242" s="147" t="s">
        <v>5723</v>
      </c>
      <c r="H242" s="146">
        <v>0.7</v>
      </c>
      <c r="I242" s="147" t="s">
        <v>5724</v>
      </c>
      <c r="J242" s="148">
        <f>ROUND(F242*H242,0)</f>
        <v>0</v>
      </c>
      <c r="K242" s="66" t="s">
        <v>7017</v>
      </c>
      <c r="L242" s="71"/>
    </row>
    <row r="243" spans="1:12" ht="15" customHeight="1" x14ac:dyDescent="0.2">
      <c r="A243" s="71"/>
      <c r="B243" s="235"/>
      <c r="C243" s="110"/>
      <c r="D243" s="397" t="s">
        <v>5851</v>
      </c>
      <c r="E243" s="529" t="s">
        <v>5902</v>
      </c>
      <c r="F243" s="150">
        <f>IF(総括表!$B$4=総括表!$Q$4,基礎データ貼付用シート!E1210)</f>
        <v>0</v>
      </c>
      <c r="G243" s="147" t="s">
        <v>5723</v>
      </c>
      <c r="H243" s="146">
        <v>0.7</v>
      </c>
      <c r="I243" s="147" t="s">
        <v>5724</v>
      </c>
      <c r="J243" s="148">
        <f>ROUND(F243*H243,0)</f>
        <v>0</v>
      </c>
      <c r="K243" s="66" t="s">
        <v>7018</v>
      </c>
      <c r="L243" s="71"/>
    </row>
    <row r="244" spans="1:12" ht="15" customHeight="1" x14ac:dyDescent="0.2">
      <c r="A244" s="71"/>
      <c r="B244" s="235"/>
      <c r="C244" s="110"/>
      <c r="D244" s="397" t="s">
        <v>5933</v>
      </c>
      <c r="E244" s="529" t="s">
        <v>5905</v>
      </c>
      <c r="F244" s="150" t="b">
        <f>IF(総括表!$B$4=総括表!$Q$5,基礎データ貼付用シート!E1210)</f>
        <v>0</v>
      </c>
      <c r="G244" s="147" t="s">
        <v>5723</v>
      </c>
      <c r="H244" s="146">
        <v>0.7</v>
      </c>
      <c r="I244" s="147" t="s">
        <v>5724</v>
      </c>
      <c r="J244" s="148">
        <f>ROUND(F244*H244,0)</f>
        <v>0</v>
      </c>
      <c r="K244" s="66" t="s">
        <v>7019</v>
      </c>
      <c r="L244" s="71"/>
    </row>
    <row r="245" spans="1:12" ht="15" customHeight="1" x14ac:dyDescent="0.2">
      <c r="A245" s="71"/>
      <c r="B245" s="235"/>
      <c r="C245" s="110"/>
      <c r="D245" s="152" t="s">
        <v>5864</v>
      </c>
      <c r="E245" s="529" t="s">
        <v>5200</v>
      </c>
      <c r="F245" s="150">
        <f>IF(総括表!$B$4=総括表!$Q$4,基礎データ貼付用シート!E1213)</f>
        <v>0</v>
      </c>
      <c r="G245" s="147" t="s">
        <v>5201</v>
      </c>
      <c r="H245" s="146">
        <v>0.7</v>
      </c>
      <c r="I245" s="147" t="s">
        <v>5202</v>
      </c>
      <c r="J245" s="148">
        <f t="shared" ref="J245:J247" si="14">ROUND(F245*H245,0)</f>
        <v>0</v>
      </c>
      <c r="K245" s="66" t="s">
        <v>7020</v>
      </c>
      <c r="L245" s="71"/>
    </row>
    <row r="246" spans="1:12" ht="15" customHeight="1" x14ac:dyDescent="0.2">
      <c r="A246" s="71"/>
      <c r="B246" s="235"/>
      <c r="C246" s="110"/>
      <c r="D246" s="98"/>
      <c r="E246" s="529" t="s">
        <v>5205</v>
      </c>
      <c r="F246" s="150" t="b">
        <f>IF(総括表!$B$4=総括表!$Q$5,基礎データ貼付用シート!E1213)</f>
        <v>0</v>
      </c>
      <c r="G246" s="147" t="s">
        <v>5201</v>
      </c>
      <c r="H246" s="146">
        <v>0.7</v>
      </c>
      <c r="I246" s="147" t="s">
        <v>5202</v>
      </c>
      <c r="J246" s="148">
        <f>ROUND(F246*H246,0)</f>
        <v>0</v>
      </c>
      <c r="K246" s="66" t="s">
        <v>7021</v>
      </c>
      <c r="L246" s="71"/>
    </row>
    <row r="247" spans="1:12" ht="15" customHeight="1" x14ac:dyDescent="0.2">
      <c r="A247" s="71"/>
      <c r="B247" s="235"/>
      <c r="C247" s="110"/>
      <c r="D247" s="152" t="s">
        <v>5867</v>
      </c>
      <c r="E247" s="529" t="s">
        <v>5200</v>
      </c>
      <c r="F247" s="150">
        <f>IF(総括表!$B$4=総括表!$Q$4,基礎データ貼付用シート!E1214)</f>
        <v>0</v>
      </c>
      <c r="G247" s="147" t="s">
        <v>5201</v>
      </c>
      <c r="H247" s="146">
        <v>0.7</v>
      </c>
      <c r="I247" s="147" t="s">
        <v>5202</v>
      </c>
      <c r="J247" s="148">
        <f t="shared" si="14"/>
        <v>0</v>
      </c>
      <c r="K247" s="66" t="s">
        <v>7025</v>
      </c>
      <c r="L247" s="71"/>
    </row>
    <row r="248" spans="1:12" ht="15" customHeight="1" thickBot="1" x14ac:dyDescent="0.25">
      <c r="A248" s="71"/>
      <c r="B248" s="141"/>
      <c r="C248" s="142"/>
      <c r="D248" s="98" t="s">
        <v>5869</v>
      </c>
      <c r="E248" s="529" t="s">
        <v>5205</v>
      </c>
      <c r="F248" s="150" t="b">
        <f>IF(総括表!$B$4=総括表!$Q$5,基礎データ貼付用シート!E1214)</f>
        <v>0</v>
      </c>
      <c r="G248" s="147" t="s">
        <v>5201</v>
      </c>
      <c r="H248" s="146">
        <v>0.7</v>
      </c>
      <c r="I248" s="147" t="s">
        <v>5202</v>
      </c>
      <c r="J248" s="148">
        <f>ROUND(F248*H248,0)</f>
        <v>0</v>
      </c>
      <c r="K248" s="66" t="s">
        <v>7026</v>
      </c>
      <c r="L248" s="71"/>
    </row>
    <row r="249" spans="1:12" s="3" customFormat="1" ht="15" customHeight="1" x14ac:dyDescent="0.2">
      <c r="A249" s="71"/>
      <c r="B249" s="66"/>
      <c r="C249" s="68"/>
      <c r="D249" s="66"/>
      <c r="E249" s="66"/>
      <c r="F249" s="29"/>
      <c r="G249" s="68"/>
      <c r="H249" s="985" t="s">
        <v>7027</v>
      </c>
      <c r="I249" s="986"/>
      <c r="J249" s="657"/>
      <c r="K249" s="66"/>
      <c r="L249" s="71"/>
    </row>
    <row r="250" spans="1:12" s="3" customFormat="1" ht="15" customHeight="1" thickBot="1" x14ac:dyDescent="0.25">
      <c r="A250" s="71"/>
      <c r="B250" s="66"/>
      <c r="C250" s="66"/>
      <c r="D250" s="66"/>
      <c r="E250" s="66"/>
      <c r="F250" s="29"/>
      <c r="G250" s="66"/>
      <c r="H250" s="983" t="s">
        <v>5259</v>
      </c>
      <c r="I250" s="984"/>
      <c r="J250" s="7">
        <f>SUM(J38:J248)</f>
        <v>0</v>
      </c>
      <c r="K250" s="66" t="s">
        <v>5288</v>
      </c>
      <c r="L250" s="3" t="s">
        <v>5573</v>
      </c>
    </row>
    <row r="251" spans="1:12" s="3" customFormat="1" ht="15" customHeight="1" x14ac:dyDescent="0.2">
      <c r="A251" s="76"/>
      <c r="B251" s="76"/>
      <c r="C251" s="76"/>
      <c r="D251" s="76"/>
      <c r="E251" s="76"/>
      <c r="F251" s="89"/>
      <c r="G251" s="76"/>
      <c r="H251" s="95"/>
      <c r="I251" s="76"/>
      <c r="J251" s="89"/>
      <c r="K251" s="66"/>
      <c r="L251" s="76"/>
    </row>
    <row r="252" spans="1:12" s="3" customFormat="1" ht="15" customHeight="1" x14ac:dyDescent="0.2">
      <c r="A252" s="398" t="s">
        <v>36</v>
      </c>
      <c r="B252" s="71" t="s">
        <v>5751</v>
      </c>
      <c r="C252" s="76"/>
      <c r="D252" s="76"/>
      <c r="E252" s="76"/>
      <c r="F252" s="89"/>
      <c r="G252" s="76"/>
      <c r="H252" s="76"/>
      <c r="I252" s="76"/>
      <c r="J252" s="89"/>
      <c r="K252" s="76"/>
      <c r="L252" s="76"/>
    </row>
    <row r="253" spans="1:12" s="3" customFormat="1" ht="15" customHeight="1" x14ac:dyDescent="0.2">
      <c r="A253" s="140"/>
      <c r="B253" s="71" t="s">
        <v>5939</v>
      </c>
      <c r="C253" s="76"/>
      <c r="D253" s="76"/>
      <c r="E253" s="76"/>
      <c r="F253" s="89"/>
      <c r="G253" s="76"/>
      <c r="H253" s="76"/>
      <c r="I253" s="76"/>
      <c r="J253" s="89"/>
      <c r="K253" s="76"/>
      <c r="L253" s="76"/>
    </row>
    <row r="254" spans="1:12" s="3" customFormat="1" ht="15" customHeight="1" x14ac:dyDescent="0.2">
      <c r="A254" s="78"/>
      <c r="B254" s="76"/>
      <c r="C254" s="76"/>
      <c r="D254" s="76"/>
      <c r="E254" s="76"/>
      <c r="F254" s="89"/>
      <c r="G254" s="76"/>
      <c r="H254" s="76"/>
      <c r="I254" s="76"/>
      <c r="J254" s="89"/>
      <c r="K254" s="76"/>
      <c r="L254" s="76"/>
    </row>
    <row r="255" spans="1:12" s="3" customFormat="1" ht="15" customHeight="1" x14ac:dyDescent="0.2">
      <c r="A255" s="78"/>
      <c r="B255" s="991" t="s">
        <v>5401</v>
      </c>
      <c r="C255" s="992"/>
      <c r="D255" s="991" t="s">
        <v>5194</v>
      </c>
      <c r="E255" s="992"/>
      <c r="F255" s="127" t="s">
        <v>5402</v>
      </c>
      <c r="G255" s="213"/>
      <c r="H255" s="213" t="s">
        <v>5196</v>
      </c>
      <c r="I255" s="213"/>
      <c r="J255" s="127" t="s">
        <v>17</v>
      </c>
      <c r="K255" s="66"/>
      <c r="L255" s="76"/>
    </row>
    <row r="256" spans="1:12" s="3" customFormat="1" ht="15" customHeight="1" x14ac:dyDescent="0.2">
      <c r="A256" s="78"/>
      <c r="B256" s="294"/>
      <c r="C256" s="289"/>
      <c r="D256" s="229"/>
      <c r="E256" s="286"/>
      <c r="F256" s="641"/>
      <c r="G256" s="143"/>
      <c r="H256" s="143"/>
      <c r="I256" s="143"/>
      <c r="J256" s="92" t="s">
        <v>5197</v>
      </c>
      <c r="K256" s="66"/>
      <c r="L256" s="76"/>
    </row>
    <row r="257" spans="1:12" s="3" customFormat="1" ht="15" customHeight="1" x14ac:dyDescent="0.2">
      <c r="A257" s="71"/>
      <c r="B257" s="139">
        <v>1</v>
      </c>
      <c r="C257" s="63" t="s">
        <v>5198</v>
      </c>
      <c r="D257" s="399" t="s">
        <v>5940</v>
      </c>
      <c r="E257" s="590" t="s">
        <v>5200</v>
      </c>
      <c r="F257" s="150">
        <f>IF(総括表!$B$4=総括表!$Q$4,基礎データ貼付用シート!E1104)</f>
        <v>0</v>
      </c>
      <c r="G257" s="268" t="s">
        <v>5201</v>
      </c>
      <c r="H257" s="149">
        <v>0.20200000000000001</v>
      </c>
      <c r="I257" s="70" t="s">
        <v>5202</v>
      </c>
      <c r="J257" s="145">
        <f t="shared" ref="J257:J264" si="15">ROUND(F257*H257,0)</f>
        <v>0</v>
      </c>
      <c r="K257" s="66" t="s">
        <v>5203</v>
      </c>
      <c r="L257" s="71"/>
    </row>
    <row r="258" spans="1:12" s="3" customFormat="1" ht="15" customHeight="1" x14ac:dyDescent="0.2">
      <c r="A258" s="71"/>
      <c r="B258" s="141"/>
      <c r="C258" s="142"/>
      <c r="D258" s="98"/>
      <c r="E258" s="590" t="s">
        <v>5205</v>
      </c>
      <c r="F258" s="150" t="b">
        <f>IF(総括表!$B$4=総括表!$Q$5,基礎データ貼付用シート!E1104)</f>
        <v>0</v>
      </c>
      <c r="G258" s="268" t="s">
        <v>5201</v>
      </c>
      <c r="H258" s="149">
        <v>9.7000000000000003E-2</v>
      </c>
      <c r="I258" s="70" t="s">
        <v>5202</v>
      </c>
      <c r="J258" s="145">
        <f t="shared" si="15"/>
        <v>0</v>
      </c>
      <c r="K258" s="66" t="s">
        <v>5206</v>
      </c>
      <c r="L258" s="71"/>
    </row>
    <row r="259" spans="1:12" s="3" customFormat="1" ht="15" customHeight="1" x14ac:dyDescent="0.2">
      <c r="A259" s="71"/>
      <c r="B259" s="139">
        <v>2</v>
      </c>
      <c r="C259" s="63" t="s">
        <v>5207</v>
      </c>
      <c r="D259" s="399" t="s">
        <v>5940</v>
      </c>
      <c r="E259" s="590" t="s">
        <v>5200</v>
      </c>
      <c r="F259" s="188">
        <f>IF(総括表!$B$4=総括表!$Q$4,基礎データ貼付用シート!E1105)</f>
        <v>0</v>
      </c>
      <c r="G259" s="268" t="s">
        <v>5201</v>
      </c>
      <c r="H259" s="149">
        <v>0.224</v>
      </c>
      <c r="I259" s="70" t="s">
        <v>5202</v>
      </c>
      <c r="J259" s="145">
        <f t="shared" si="15"/>
        <v>0</v>
      </c>
      <c r="K259" s="66" t="s">
        <v>5208</v>
      </c>
      <c r="L259" s="71"/>
    </row>
    <row r="260" spans="1:12" s="3" customFormat="1" ht="15" customHeight="1" x14ac:dyDescent="0.2">
      <c r="A260" s="71"/>
      <c r="B260" s="141"/>
      <c r="C260" s="142"/>
      <c r="D260" s="98"/>
      <c r="E260" s="590" t="s">
        <v>5205</v>
      </c>
      <c r="F260" s="150" t="b">
        <f>IF(総括表!$B$4=総括表!$Q$5,基礎データ貼付用シート!E1105)</f>
        <v>0</v>
      </c>
      <c r="G260" s="268" t="s">
        <v>5201</v>
      </c>
      <c r="H260" s="149">
        <v>0.11</v>
      </c>
      <c r="I260" s="70" t="s">
        <v>5202</v>
      </c>
      <c r="J260" s="145">
        <f t="shared" si="15"/>
        <v>0</v>
      </c>
      <c r="K260" s="66" t="s">
        <v>5209</v>
      </c>
      <c r="L260" s="71"/>
    </row>
    <row r="261" spans="1:12" s="3" customFormat="1" ht="15" customHeight="1" x14ac:dyDescent="0.2">
      <c r="A261" s="71"/>
      <c r="B261" s="139">
        <v>3</v>
      </c>
      <c r="C261" s="63" t="s">
        <v>5210</v>
      </c>
      <c r="D261" s="399" t="s">
        <v>5940</v>
      </c>
      <c r="E261" s="529" t="s">
        <v>5200</v>
      </c>
      <c r="F261" s="188">
        <f>IF(総括表!$B$4=総括表!$Q$4,基礎データ貼付用シート!E1107)</f>
        <v>0</v>
      </c>
      <c r="G261" s="147" t="s">
        <v>5201</v>
      </c>
      <c r="H261" s="149">
        <v>0.23100000000000001</v>
      </c>
      <c r="I261" s="70" t="s">
        <v>5202</v>
      </c>
      <c r="J261" s="145">
        <f t="shared" si="15"/>
        <v>0</v>
      </c>
      <c r="K261" s="66" t="s">
        <v>5211</v>
      </c>
      <c r="L261" s="71"/>
    </row>
    <row r="262" spans="1:12" s="3" customFormat="1" ht="15" customHeight="1" x14ac:dyDescent="0.2">
      <c r="A262" s="71"/>
      <c r="B262" s="141"/>
      <c r="C262" s="142"/>
      <c r="D262" s="98"/>
      <c r="E262" s="529" t="s">
        <v>5205</v>
      </c>
      <c r="F262" s="150" t="b">
        <f>IF(総括表!$B$4=総括表!$Q$5,基礎データ貼付用シート!E1107)</f>
        <v>0</v>
      </c>
      <c r="G262" s="147" t="s">
        <v>5201</v>
      </c>
      <c r="H262" s="149">
        <v>0.17100000000000001</v>
      </c>
      <c r="I262" s="70" t="s">
        <v>5202</v>
      </c>
      <c r="J262" s="145">
        <f t="shared" si="15"/>
        <v>0</v>
      </c>
      <c r="K262" s="66" t="s">
        <v>5212</v>
      </c>
      <c r="L262" s="71"/>
    </row>
    <row r="263" spans="1:12" s="3" customFormat="1" ht="15" customHeight="1" x14ac:dyDescent="0.2">
      <c r="A263" s="71"/>
      <c r="B263" s="139">
        <v>4</v>
      </c>
      <c r="C263" s="63" t="s">
        <v>5213</v>
      </c>
      <c r="D263" s="399" t="s">
        <v>5940</v>
      </c>
      <c r="E263" s="529" t="s">
        <v>5200</v>
      </c>
      <c r="F263" s="150">
        <f>IF(総括表!$B$4=総括表!$Q$4,基礎データ貼付用シート!E1109)</f>
        <v>0</v>
      </c>
      <c r="G263" s="147" t="s">
        <v>5201</v>
      </c>
      <c r="H263" s="149">
        <v>0.253</v>
      </c>
      <c r="I263" s="70" t="s">
        <v>5202</v>
      </c>
      <c r="J263" s="145">
        <f t="shared" si="15"/>
        <v>0</v>
      </c>
      <c r="K263" s="66" t="s">
        <v>5214</v>
      </c>
      <c r="L263" s="71"/>
    </row>
    <row r="264" spans="1:12" s="3" customFormat="1" ht="15" customHeight="1" x14ac:dyDescent="0.2">
      <c r="A264" s="71"/>
      <c r="B264" s="141"/>
      <c r="C264" s="142"/>
      <c r="D264" s="98"/>
      <c r="E264" s="529" t="s">
        <v>5205</v>
      </c>
      <c r="F264" s="150" t="b">
        <f>IF(総括表!$B$4=総括表!$Q$5,基礎データ貼付用シート!E1109)</f>
        <v>0</v>
      </c>
      <c r="G264" s="147" t="s">
        <v>5201</v>
      </c>
      <c r="H264" s="149">
        <v>0.20300000000000001</v>
      </c>
      <c r="I264" s="70" t="s">
        <v>5202</v>
      </c>
      <c r="J264" s="145">
        <f t="shared" si="15"/>
        <v>0</v>
      </c>
      <c r="K264" s="66" t="s">
        <v>5215</v>
      </c>
      <c r="L264" s="71"/>
    </row>
    <row r="265" spans="1:12" s="3" customFormat="1" ht="15" customHeight="1" x14ac:dyDescent="0.2">
      <c r="A265" s="71"/>
      <c r="B265" s="139">
        <v>5</v>
      </c>
      <c r="C265" s="63" t="s">
        <v>5216</v>
      </c>
      <c r="D265" s="399" t="s">
        <v>5940</v>
      </c>
      <c r="E265" s="529" t="s">
        <v>5200</v>
      </c>
      <c r="F265" s="150">
        <f>IF(総括表!$B$4=総括表!$Q$4,基礎データ貼付用シート!E1111)</f>
        <v>0</v>
      </c>
      <c r="G265" s="147" t="s">
        <v>5201</v>
      </c>
      <c r="H265" s="149">
        <v>0.27300000000000002</v>
      </c>
      <c r="I265" s="70" t="s">
        <v>5202</v>
      </c>
      <c r="J265" s="145">
        <f t="shared" ref="J265:J272" si="16">ROUND(F265*H265,0)</f>
        <v>0</v>
      </c>
      <c r="K265" s="66" t="s">
        <v>5217</v>
      </c>
      <c r="L265" s="71"/>
    </row>
    <row r="266" spans="1:12" ht="15" customHeight="1" x14ac:dyDescent="0.2">
      <c r="A266" s="71"/>
      <c r="B266" s="141"/>
      <c r="C266" s="142"/>
      <c r="D266" s="98"/>
      <c r="E266" s="529" t="s">
        <v>5205</v>
      </c>
      <c r="F266" s="150" t="b">
        <f>IF(総括表!$B$4=総括表!$Q$5,基礎データ貼付用シート!E1111)</f>
        <v>0</v>
      </c>
      <c r="G266" s="147" t="s">
        <v>5201</v>
      </c>
      <c r="H266" s="149">
        <v>0.22700000000000001</v>
      </c>
      <c r="I266" s="70" t="s">
        <v>5202</v>
      </c>
      <c r="J266" s="145">
        <f t="shared" si="16"/>
        <v>0</v>
      </c>
      <c r="K266" s="66" t="s">
        <v>5218</v>
      </c>
      <c r="L266" s="71"/>
    </row>
    <row r="267" spans="1:12" ht="15" customHeight="1" x14ac:dyDescent="0.2">
      <c r="A267" s="71"/>
      <c r="B267" s="139">
        <v>6</v>
      </c>
      <c r="C267" s="63" t="s">
        <v>5219</v>
      </c>
      <c r="D267" s="399" t="s">
        <v>5940</v>
      </c>
      <c r="E267" s="529" t="s">
        <v>5200</v>
      </c>
      <c r="F267" s="150">
        <f>IF(総括表!$B$4=総括表!$Q$4,基礎データ貼付用シート!E1119)</f>
        <v>0</v>
      </c>
      <c r="G267" s="147" t="s">
        <v>5201</v>
      </c>
      <c r="H267" s="149">
        <v>0.29199999999999998</v>
      </c>
      <c r="I267" s="70" t="s">
        <v>5202</v>
      </c>
      <c r="J267" s="145">
        <f t="shared" si="16"/>
        <v>0</v>
      </c>
      <c r="K267" s="66" t="s">
        <v>5220</v>
      </c>
      <c r="L267" s="71"/>
    </row>
    <row r="268" spans="1:12" ht="15" customHeight="1" x14ac:dyDescent="0.2">
      <c r="A268" s="71"/>
      <c r="B268" s="141"/>
      <c r="C268" s="142"/>
      <c r="D268" s="98"/>
      <c r="E268" s="529" t="s">
        <v>5205</v>
      </c>
      <c r="F268" s="150" t="b">
        <f>IF(総括表!$B$4=総括表!$Q$5,基礎データ貼付用シート!E1119)</f>
        <v>0</v>
      </c>
      <c r="G268" s="147" t="s">
        <v>5201</v>
      </c>
      <c r="H268" s="149">
        <v>0.251</v>
      </c>
      <c r="I268" s="70" t="s">
        <v>5202</v>
      </c>
      <c r="J268" s="145">
        <f t="shared" si="16"/>
        <v>0</v>
      </c>
      <c r="K268" s="66" t="s">
        <v>5221</v>
      </c>
      <c r="L268" s="71"/>
    </row>
    <row r="269" spans="1:12" ht="15" customHeight="1" x14ac:dyDescent="0.2">
      <c r="A269" s="71"/>
      <c r="B269" s="139">
        <v>7</v>
      </c>
      <c r="C269" s="63" t="s">
        <v>5222</v>
      </c>
      <c r="D269" s="399" t="s">
        <v>5940</v>
      </c>
      <c r="E269" s="529" t="s">
        <v>5200</v>
      </c>
      <c r="F269" s="150">
        <f>IF(総括表!$B$4=総括表!$Q$4,基礎データ貼付用シート!E1125)</f>
        <v>0</v>
      </c>
      <c r="G269" s="147" t="s">
        <v>5201</v>
      </c>
      <c r="H269" s="149">
        <v>0.312</v>
      </c>
      <c r="I269" s="70" t="s">
        <v>5202</v>
      </c>
      <c r="J269" s="145">
        <f t="shared" si="16"/>
        <v>0</v>
      </c>
      <c r="K269" s="66" t="s">
        <v>5223</v>
      </c>
      <c r="L269" s="71"/>
    </row>
    <row r="270" spans="1:12" ht="15" customHeight="1" x14ac:dyDescent="0.2">
      <c r="A270" s="71"/>
      <c r="B270" s="141"/>
      <c r="C270" s="142"/>
      <c r="D270" s="98"/>
      <c r="E270" s="529" t="s">
        <v>5205</v>
      </c>
      <c r="F270" s="150" t="b">
        <f>IF(総括表!$B$4=総括表!$Q$5,基礎データ貼付用シート!E1125)</f>
        <v>0</v>
      </c>
      <c r="G270" s="147" t="s">
        <v>5201</v>
      </c>
      <c r="H270" s="149">
        <v>0.28799999999999998</v>
      </c>
      <c r="I270" s="70" t="s">
        <v>5202</v>
      </c>
      <c r="J270" s="145">
        <f t="shared" si="16"/>
        <v>0</v>
      </c>
      <c r="K270" s="66" t="s">
        <v>5224</v>
      </c>
      <c r="L270" s="71"/>
    </row>
    <row r="271" spans="1:12" s="3" customFormat="1" ht="15" customHeight="1" x14ac:dyDescent="0.2">
      <c r="A271" s="71"/>
      <c r="B271" s="139">
        <v>8</v>
      </c>
      <c r="C271" s="63" t="s">
        <v>5225</v>
      </c>
      <c r="D271" s="399" t="s">
        <v>5940</v>
      </c>
      <c r="E271" s="529" t="s">
        <v>5200</v>
      </c>
      <c r="F271" s="150">
        <f>IF(総括表!$B$4=総括表!$Q$4,基礎データ貼付用シート!E1131)</f>
        <v>0</v>
      </c>
      <c r="G271" s="147" t="s">
        <v>5201</v>
      </c>
      <c r="H271" s="149">
        <v>0.33300000000000002</v>
      </c>
      <c r="I271" s="70" t="s">
        <v>5202</v>
      </c>
      <c r="J271" s="145">
        <f t="shared" si="16"/>
        <v>0</v>
      </c>
      <c r="K271" s="66" t="s">
        <v>5941</v>
      </c>
      <c r="L271" s="71"/>
    </row>
    <row r="272" spans="1:12" s="3" customFormat="1" ht="15" customHeight="1" x14ac:dyDescent="0.2">
      <c r="A272" s="71"/>
      <c r="B272" s="141"/>
      <c r="C272" s="142"/>
      <c r="D272" s="98"/>
      <c r="E272" s="529" t="s">
        <v>5205</v>
      </c>
      <c r="F272" s="150" t="b">
        <f>IF(総括表!$B$4=総括表!$Q$5,基礎データ貼付用シート!E1131)</f>
        <v>0</v>
      </c>
      <c r="G272" s="147" t="s">
        <v>5201</v>
      </c>
      <c r="H272" s="149">
        <v>0.316</v>
      </c>
      <c r="I272" s="70" t="s">
        <v>5202</v>
      </c>
      <c r="J272" s="145">
        <f t="shared" si="16"/>
        <v>0</v>
      </c>
      <c r="K272" s="66" t="s">
        <v>5942</v>
      </c>
      <c r="L272" s="71"/>
    </row>
    <row r="273" spans="1:12" s="3" customFormat="1" ht="15" customHeight="1" x14ac:dyDescent="0.2">
      <c r="A273" s="71"/>
      <c r="B273" s="139">
        <v>9</v>
      </c>
      <c r="C273" s="63" t="s">
        <v>5228</v>
      </c>
      <c r="D273" s="399" t="s">
        <v>5940</v>
      </c>
      <c r="E273" s="529" t="s">
        <v>5200</v>
      </c>
      <c r="F273" s="150">
        <f>IF(総括表!$B$4=総括表!$Q$4,基礎データ貼付用シート!E1137)</f>
        <v>0</v>
      </c>
      <c r="G273" s="147" t="s">
        <v>5201</v>
      </c>
      <c r="H273" s="149">
        <v>0.35299999999999998</v>
      </c>
      <c r="I273" s="70" t="s">
        <v>5202</v>
      </c>
      <c r="J273" s="145">
        <f t="shared" ref="J273:J282" si="17">ROUND(F273*H273,0)</f>
        <v>0</v>
      </c>
      <c r="K273" s="66" t="s">
        <v>5943</v>
      </c>
      <c r="L273" s="71"/>
    </row>
    <row r="274" spans="1:12" s="3" customFormat="1" ht="15" customHeight="1" x14ac:dyDescent="0.2">
      <c r="A274" s="71"/>
      <c r="B274" s="141"/>
      <c r="C274" s="142"/>
      <c r="D274" s="98"/>
      <c r="E274" s="529" t="s">
        <v>5205</v>
      </c>
      <c r="F274" s="150" t="b">
        <f>IF(総括表!$B$4=総括表!$Q$5,基礎データ貼付用シート!E1137)</f>
        <v>0</v>
      </c>
      <c r="G274" s="147" t="s">
        <v>5201</v>
      </c>
      <c r="H274" s="149">
        <v>0.34</v>
      </c>
      <c r="I274" s="70" t="s">
        <v>5202</v>
      </c>
      <c r="J274" s="145">
        <f t="shared" si="17"/>
        <v>0</v>
      </c>
      <c r="K274" s="66" t="s">
        <v>5944</v>
      </c>
      <c r="L274" s="71"/>
    </row>
    <row r="275" spans="1:12" s="3" customFormat="1" ht="15" customHeight="1" x14ac:dyDescent="0.2">
      <c r="A275" s="71"/>
      <c r="B275" s="139">
        <v>10</v>
      </c>
      <c r="C275" s="63" t="s">
        <v>5231</v>
      </c>
      <c r="D275" s="399" t="s">
        <v>5940</v>
      </c>
      <c r="E275" s="529" t="s">
        <v>5200</v>
      </c>
      <c r="F275" s="150">
        <f>IF(総括表!$B$4=総括表!$Q$4,基礎データ貼付用シート!E1143)</f>
        <v>0</v>
      </c>
      <c r="G275" s="147" t="s">
        <v>5201</v>
      </c>
      <c r="H275" s="149">
        <v>0.371</v>
      </c>
      <c r="I275" s="70" t="s">
        <v>5202</v>
      </c>
      <c r="J275" s="145">
        <f t="shared" si="17"/>
        <v>0</v>
      </c>
      <c r="K275" s="66" t="s">
        <v>5945</v>
      </c>
      <c r="L275" s="71"/>
    </row>
    <row r="276" spans="1:12" s="3" customFormat="1" ht="15" customHeight="1" x14ac:dyDescent="0.2">
      <c r="A276" s="71"/>
      <c r="B276" s="141"/>
      <c r="C276" s="142"/>
      <c r="D276" s="98"/>
      <c r="E276" s="529" t="s">
        <v>5205</v>
      </c>
      <c r="F276" s="150" t="b">
        <f>IF(総括表!$B$4=総括表!$Q$5,基礎データ貼付用シート!E1143)</f>
        <v>0</v>
      </c>
      <c r="G276" s="147" t="s">
        <v>5201</v>
      </c>
      <c r="H276" s="149">
        <v>0.34899999999999998</v>
      </c>
      <c r="I276" s="70" t="s">
        <v>5202</v>
      </c>
      <c r="J276" s="145">
        <f t="shared" si="17"/>
        <v>0</v>
      </c>
      <c r="K276" s="66" t="s">
        <v>5946</v>
      </c>
      <c r="L276" s="71"/>
    </row>
    <row r="277" spans="1:12" s="3" customFormat="1" ht="15" customHeight="1" x14ac:dyDescent="0.2">
      <c r="A277" s="71"/>
      <c r="B277" s="139">
        <v>11</v>
      </c>
      <c r="C277" s="63" t="s">
        <v>5234</v>
      </c>
      <c r="D277" s="399" t="s">
        <v>5940</v>
      </c>
      <c r="E277" s="529" t="s">
        <v>5200</v>
      </c>
      <c r="F277" s="150">
        <f>IF(総括表!$B$4=総括表!$Q$4,基礎データ貼付用シート!E1149)</f>
        <v>0</v>
      </c>
      <c r="G277" s="147" t="s">
        <v>5201</v>
      </c>
      <c r="H277" s="149">
        <v>0.39300000000000002</v>
      </c>
      <c r="I277" s="70" t="s">
        <v>5202</v>
      </c>
      <c r="J277" s="145">
        <f>ROUND(F277*H277,0)</f>
        <v>0</v>
      </c>
      <c r="K277" s="66" t="s">
        <v>5947</v>
      </c>
      <c r="L277" s="71"/>
    </row>
    <row r="278" spans="1:12" s="3" customFormat="1" ht="15" customHeight="1" x14ac:dyDescent="0.2">
      <c r="A278" s="71"/>
      <c r="B278" s="141"/>
      <c r="C278" s="142"/>
      <c r="D278" s="98"/>
      <c r="E278" s="529" t="s">
        <v>5205</v>
      </c>
      <c r="F278" s="150" t="b">
        <f>IF(総括表!$B$4=総括表!$Q$5,基礎データ貼付用シート!E1149)</f>
        <v>0</v>
      </c>
      <c r="G278" s="147" t="s">
        <v>5201</v>
      </c>
      <c r="H278" s="149">
        <v>0.374</v>
      </c>
      <c r="I278" s="70" t="s">
        <v>5202</v>
      </c>
      <c r="J278" s="145">
        <f>ROUND(F278*H278,0)</f>
        <v>0</v>
      </c>
      <c r="K278" s="66" t="s">
        <v>5948</v>
      </c>
      <c r="L278" s="71"/>
    </row>
    <row r="279" spans="1:12" s="3" customFormat="1" ht="15" customHeight="1" x14ac:dyDescent="0.2">
      <c r="A279" s="71"/>
      <c r="B279" s="139">
        <v>12</v>
      </c>
      <c r="C279" s="63" t="s">
        <v>5237</v>
      </c>
      <c r="D279" s="399" t="s">
        <v>5940</v>
      </c>
      <c r="E279" s="529" t="s">
        <v>5200</v>
      </c>
      <c r="F279" s="150">
        <f>IF(総括表!$B$4=総括表!$Q$4,基礎データ貼付用シート!E1156)</f>
        <v>0</v>
      </c>
      <c r="G279" s="147" t="s">
        <v>5201</v>
      </c>
      <c r="H279" s="149">
        <v>0.41399999999999998</v>
      </c>
      <c r="I279" s="70" t="s">
        <v>5202</v>
      </c>
      <c r="J279" s="145">
        <f t="shared" si="17"/>
        <v>0</v>
      </c>
      <c r="K279" s="66" t="s">
        <v>5949</v>
      </c>
      <c r="L279" s="71"/>
    </row>
    <row r="280" spans="1:12" s="3" customFormat="1" ht="15" customHeight="1" x14ac:dyDescent="0.2">
      <c r="A280" s="71"/>
      <c r="B280" s="141"/>
      <c r="C280" s="142"/>
      <c r="D280" s="98"/>
      <c r="E280" s="529" t="s">
        <v>5205</v>
      </c>
      <c r="F280" s="150" t="b">
        <f>IF(総括表!$B$4=総括表!$Q$5,基礎データ貼付用シート!E1156)</f>
        <v>0</v>
      </c>
      <c r="G280" s="147" t="s">
        <v>5201</v>
      </c>
      <c r="H280" s="149">
        <v>0.39800000000000002</v>
      </c>
      <c r="I280" s="70" t="s">
        <v>5202</v>
      </c>
      <c r="J280" s="145">
        <f t="shared" si="17"/>
        <v>0</v>
      </c>
      <c r="K280" s="66" t="s">
        <v>5950</v>
      </c>
      <c r="L280" s="71"/>
    </row>
    <row r="281" spans="1:12" s="3" customFormat="1" ht="15" customHeight="1" x14ac:dyDescent="0.2">
      <c r="A281" s="71"/>
      <c r="B281" s="139">
        <v>13</v>
      </c>
      <c r="C281" s="63" t="s">
        <v>5240</v>
      </c>
      <c r="D281" s="399" t="s">
        <v>5940</v>
      </c>
      <c r="E281" s="529" t="s">
        <v>5200</v>
      </c>
      <c r="F281" s="150">
        <f>IF(総括表!$B$4=総括表!$Q$4,基礎データ貼付用シート!E1163)</f>
        <v>0</v>
      </c>
      <c r="G281" s="147" t="s">
        <v>5201</v>
      </c>
      <c r="H281" s="149">
        <v>0.436</v>
      </c>
      <c r="I281" s="70" t="s">
        <v>5202</v>
      </c>
      <c r="J281" s="145">
        <f t="shared" si="17"/>
        <v>0</v>
      </c>
      <c r="K281" s="66" t="s">
        <v>5951</v>
      </c>
      <c r="L281" s="71"/>
    </row>
    <row r="282" spans="1:12" s="3" customFormat="1" ht="15" customHeight="1" x14ac:dyDescent="0.2">
      <c r="A282" s="71"/>
      <c r="B282" s="141"/>
      <c r="C282" s="142"/>
      <c r="D282" s="98"/>
      <c r="E282" s="529" t="s">
        <v>5205</v>
      </c>
      <c r="F282" s="150" t="b">
        <f>IF(総括表!$B$4=総括表!$Q$5,基礎データ貼付用シート!E1163)</f>
        <v>0</v>
      </c>
      <c r="G282" s="147" t="s">
        <v>5201</v>
      </c>
      <c r="H282" s="149">
        <v>0.42299999999999999</v>
      </c>
      <c r="I282" s="70" t="s">
        <v>5202</v>
      </c>
      <c r="J282" s="145">
        <f t="shared" si="17"/>
        <v>0</v>
      </c>
      <c r="K282" s="66" t="s">
        <v>5952</v>
      </c>
      <c r="L282" s="71"/>
    </row>
    <row r="283" spans="1:12" s="3" customFormat="1" ht="15" customHeight="1" x14ac:dyDescent="0.2">
      <c r="A283" s="71"/>
      <c r="B283" s="139">
        <v>14</v>
      </c>
      <c r="C283" s="63" t="s">
        <v>5351</v>
      </c>
      <c r="D283" s="399" t="s">
        <v>5940</v>
      </c>
      <c r="E283" s="529" t="s">
        <v>5200</v>
      </c>
      <c r="F283" s="150">
        <f>IF(総括表!$B$4=総括表!$Q$4,基礎データ貼付用シート!E1170)</f>
        <v>0</v>
      </c>
      <c r="G283" s="147" t="s">
        <v>5201</v>
      </c>
      <c r="H283" s="149">
        <v>0.45700000000000002</v>
      </c>
      <c r="I283" s="70" t="s">
        <v>5202</v>
      </c>
      <c r="J283" s="145">
        <f t="shared" ref="J283:J288" si="18">ROUND(F283*H283,0)</f>
        <v>0</v>
      </c>
      <c r="K283" s="66" t="s">
        <v>5953</v>
      </c>
      <c r="L283" s="71"/>
    </row>
    <row r="284" spans="1:12" s="3" customFormat="1" ht="15" customHeight="1" x14ac:dyDescent="0.2">
      <c r="A284" s="71"/>
      <c r="B284" s="141"/>
      <c r="C284" s="142"/>
      <c r="D284" s="98"/>
      <c r="E284" s="529" t="s">
        <v>5205</v>
      </c>
      <c r="F284" s="150" t="b">
        <f>IF(総括表!$B$4=総括表!$Q$5,基礎データ貼付用シート!E1170)</f>
        <v>0</v>
      </c>
      <c r="G284" s="147" t="s">
        <v>5201</v>
      </c>
      <c r="H284" s="149">
        <v>0.44800000000000001</v>
      </c>
      <c r="I284" s="70" t="s">
        <v>5202</v>
      </c>
      <c r="J284" s="145">
        <f t="shared" si="18"/>
        <v>0</v>
      </c>
      <c r="K284" s="66" t="s">
        <v>5954</v>
      </c>
      <c r="L284" s="71"/>
    </row>
    <row r="285" spans="1:12" s="3" customFormat="1" ht="15" customHeight="1" x14ac:dyDescent="0.2">
      <c r="A285" s="71"/>
      <c r="B285" s="139">
        <v>15</v>
      </c>
      <c r="C285" s="63" t="s">
        <v>5307</v>
      </c>
      <c r="D285" s="399" t="s">
        <v>5940</v>
      </c>
      <c r="E285" s="529" t="s">
        <v>5200</v>
      </c>
      <c r="F285" s="150">
        <f>IF(総括表!$B$4=総括表!$Q$4,基礎データ貼付用シート!E1177)</f>
        <v>0</v>
      </c>
      <c r="G285" s="147" t="s">
        <v>5201</v>
      </c>
      <c r="H285" s="149">
        <v>0.47899999999999998</v>
      </c>
      <c r="I285" s="70" t="s">
        <v>5202</v>
      </c>
      <c r="J285" s="145">
        <f t="shared" si="18"/>
        <v>0</v>
      </c>
      <c r="K285" s="66" t="s">
        <v>5955</v>
      </c>
      <c r="L285" s="71"/>
    </row>
    <row r="286" spans="1:12" s="3" customFormat="1" ht="15" customHeight="1" x14ac:dyDescent="0.2">
      <c r="A286" s="71"/>
      <c r="B286" s="141"/>
      <c r="C286" s="142"/>
      <c r="D286" s="98"/>
      <c r="E286" s="529" t="s">
        <v>5205</v>
      </c>
      <c r="F286" s="150" t="b">
        <f>IF(総括表!$B$4=総括表!$Q$5,基礎データ貼付用シート!E1177)</f>
        <v>0</v>
      </c>
      <c r="G286" s="147" t="s">
        <v>5201</v>
      </c>
      <c r="H286" s="149">
        <v>0.47399999999999998</v>
      </c>
      <c r="I286" s="70" t="s">
        <v>5202</v>
      </c>
      <c r="J286" s="145">
        <f t="shared" si="18"/>
        <v>0</v>
      </c>
      <c r="K286" s="66" t="s">
        <v>5956</v>
      </c>
      <c r="L286" s="71"/>
    </row>
    <row r="287" spans="1:12" s="3" customFormat="1" ht="15" customHeight="1" x14ac:dyDescent="0.2">
      <c r="A287" s="71"/>
      <c r="B287" s="139">
        <v>16</v>
      </c>
      <c r="C287" s="63" t="s">
        <v>5308</v>
      </c>
      <c r="D287" s="399" t="s">
        <v>5940</v>
      </c>
      <c r="E287" s="529" t="s">
        <v>5200</v>
      </c>
      <c r="F287" s="150">
        <f>IF(総括表!$B$4=総括表!$Q$4,基礎データ貼付用シート!E1186)</f>
        <v>0</v>
      </c>
      <c r="G287" s="147" t="s">
        <v>5201</v>
      </c>
      <c r="H287" s="149">
        <v>0.5</v>
      </c>
      <c r="I287" s="70" t="s">
        <v>5202</v>
      </c>
      <c r="J287" s="145">
        <f t="shared" si="18"/>
        <v>0</v>
      </c>
      <c r="K287" s="66" t="s">
        <v>5957</v>
      </c>
      <c r="L287" s="71"/>
    </row>
    <row r="288" spans="1:12" s="3" customFormat="1" ht="15" customHeight="1" x14ac:dyDescent="0.2">
      <c r="A288" s="71"/>
      <c r="B288" s="141"/>
      <c r="C288" s="142"/>
      <c r="D288" s="98"/>
      <c r="E288" s="529" t="s">
        <v>5205</v>
      </c>
      <c r="F288" s="150" t="b">
        <f>IF(総括表!$B$4=総括表!$Q$5,基礎データ貼付用シート!E1186)</f>
        <v>0</v>
      </c>
      <c r="G288" s="147" t="s">
        <v>5201</v>
      </c>
      <c r="H288" s="149">
        <v>0.5</v>
      </c>
      <c r="I288" s="70" t="s">
        <v>5202</v>
      </c>
      <c r="J288" s="145">
        <f t="shared" si="18"/>
        <v>0</v>
      </c>
      <c r="K288" s="66" t="s">
        <v>5958</v>
      </c>
      <c r="L288" s="71"/>
    </row>
    <row r="289" spans="1:12" s="3" customFormat="1" ht="15" customHeight="1" x14ac:dyDescent="0.2">
      <c r="A289" s="71"/>
      <c r="B289" s="139">
        <v>17</v>
      </c>
      <c r="C289" s="63" t="s">
        <v>5309</v>
      </c>
      <c r="D289" s="399" t="s">
        <v>5940</v>
      </c>
      <c r="E289" s="529" t="s">
        <v>5200</v>
      </c>
      <c r="F289" s="150">
        <f>IF(総括表!$B$4=総括表!$Q$4,基礎データ貼付用シート!E1194)</f>
        <v>0</v>
      </c>
      <c r="G289" s="147" t="s">
        <v>5201</v>
      </c>
      <c r="H289" s="149">
        <v>0.5</v>
      </c>
      <c r="I289" s="70" t="s">
        <v>5202</v>
      </c>
      <c r="J289" s="145">
        <f t="shared" ref="J289:J294" si="19">ROUND(F289*H289,0)</f>
        <v>0</v>
      </c>
      <c r="K289" s="66" t="s">
        <v>5959</v>
      </c>
      <c r="L289" s="71"/>
    </row>
    <row r="290" spans="1:12" s="3" customFormat="1" ht="15" customHeight="1" x14ac:dyDescent="0.2">
      <c r="A290" s="71"/>
      <c r="B290" s="141"/>
      <c r="C290" s="142"/>
      <c r="D290" s="98"/>
      <c r="E290" s="529" t="s">
        <v>5205</v>
      </c>
      <c r="F290" s="150" t="b">
        <f>IF(総括表!$B$4=総括表!$Q$5,基礎データ貼付用シート!E1194)</f>
        <v>0</v>
      </c>
      <c r="G290" s="147" t="s">
        <v>5201</v>
      </c>
      <c r="H290" s="149">
        <v>0.5</v>
      </c>
      <c r="I290" s="70" t="s">
        <v>5202</v>
      </c>
      <c r="J290" s="145">
        <f t="shared" si="19"/>
        <v>0</v>
      </c>
      <c r="K290" s="66" t="s">
        <v>5960</v>
      </c>
      <c r="L290" s="71"/>
    </row>
    <row r="291" spans="1:12" s="3" customFormat="1" ht="15" customHeight="1" x14ac:dyDescent="0.2">
      <c r="A291" s="71"/>
      <c r="B291" s="139">
        <v>18</v>
      </c>
      <c r="C291" s="63" t="s">
        <v>5310</v>
      </c>
      <c r="D291" s="399" t="s">
        <v>5940</v>
      </c>
      <c r="E291" s="529" t="s">
        <v>5200</v>
      </c>
      <c r="F291" s="150">
        <f>IF(総括表!$B$4=総括表!$Q$4,基礎データ貼付用シート!E1203)</f>
        <v>0</v>
      </c>
      <c r="G291" s="147" t="s">
        <v>5201</v>
      </c>
      <c r="H291" s="149">
        <v>0.5</v>
      </c>
      <c r="I291" s="70" t="s">
        <v>5202</v>
      </c>
      <c r="J291" s="145">
        <f t="shared" si="19"/>
        <v>0</v>
      </c>
      <c r="K291" s="66" t="s">
        <v>5961</v>
      </c>
      <c r="L291" s="71"/>
    </row>
    <row r="292" spans="1:12" s="3" customFormat="1" ht="15" customHeight="1" x14ac:dyDescent="0.2">
      <c r="A292" s="71"/>
      <c r="B292" s="141"/>
      <c r="C292" s="142"/>
      <c r="D292" s="98"/>
      <c r="E292" s="529" t="s">
        <v>5205</v>
      </c>
      <c r="F292" s="150" t="b">
        <f>IF(総括表!$B$4=総括表!$Q$5,基礎データ貼付用シート!E1203)</f>
        <v>0</v>
      </c>
      <c r="G292" s="147" t="s">
        <v>5201</v>
      </c>
      <c r="H292" s="149">
        <v>0.5</v>
      </c>
      <c r="I292" s="70" t="s">
        <v>5202</v>
      </c>
      <c r="J292" s="145">
        <f t="shared" si="19"/>
        <v>0</v>
      </c>
      <c r="K292" s="66" t="s">
        <v>5962</v>
      </c>
      <c r="L292" s="71"/>
    </row>
    <row r="293" spans="1:12" s="3" customFormat="1" ht="15" customHeight="1" x14ac:dyDescent="0.2">
      <c r="A293" s="71"/>
      <c r="B293" s="139">
        <v>19</v>
      </c>
      <c r="C293" s="63" t="s">
        <v>5476</v>
      </c>
      <c r="D293" s="399" t="s">
        <v>5940</v>
      </c>
      <c r="E293" s="529" t="s">
        <v>5200</v>
      </c>
      <c r="F293" s="150">
        <f>IF(総括表!$B$4=総括表!$Q$4,基礎データ貼付用シート!E1212)</f>
        <v>0</v>
      </c>
      <c r="G293" s="147" t="s">
        <v>5201</v>
      </c>
      <c r="H293" s="149">
        <v>0.5</v>
      </c>
      <c r="I293" s="70" t="s">
        <v>5202</v>
      </c>
      <c r="J293" s="145">
        <f t="shared" si="19"/>
        <v>0</v>
      </c>
      <c r="K293" s="66" t="s">
        <v>7067</v>
      </c>
      <c r="L293" s="71"/>
    </row>
    <row r="294" spans="1:12" s="3" customFormat="1" ht="15" customHeight="1" thickBot="1" x14ac:dyDescent="0.25">
      <c r="A294" s="71"/>
      <c r="B294" s="141"/>
      <c r="C294" s="142"/>
      <c r="D294" s="98"/>
      <c r="E294" s="529" t="s">
        <v>5205</v>
      </c>
      <c r="F294" s="150" t="b">
        <f>IF(総括表!$B$4=総括表!$Q$5,基礎データ貼付用シート!E1212)</f>
        <v>0</v>
      </c>
      <c r="G294" s="147" t="s">
        <v>5201</v>
      </c>
      <c r="H294" s="149">
        <v>0.5</v>
      </c>
      <c r="I294" s="70" t="s">
        <v>5202</v>
      </c>
      <c r="J294" s="145">
        <f t="shared" si="19"/>
        <v>0</v>
      </c>
      <c r="K294" s="66" t="s">
        <v>7068</v>
      </c>
      <c r="L294" s="71"/>
    </row>
    <row r="295" spans="1:12" s="3" customFormat="1" ht="15" customHeight="1" x14ac:dyDescent="0.2">
      <c r="A295" s="71"/>
      <c r="B295" s="66"/>
      <c r="C295" s="68"/>
      <c r="D295" s="66"/>
      <c r="E295" s="66"/>
      <c r="F295" s="29"/>
      <c r="G295" s="68"/>
      <c r="H295" s="985" t="s">
        <v>6548</v>
      </c>
      <c r="I295" s="986"/>
      <c r="J295" s="657"/>
      <c r="K295" s="66"/>
      <c r="L295" s="71"/>
    </row>
    <row r="296" spans="1:12" s="3" customFormat="1" ht="15" customHeight="1" thickBot="1" x14ac:dyDescent="0.25">
      <c r="A296" s="71"/>
      <c r="B296" s="66"/>
      <c r="C296" s="66"/>
      <c r="D296" s="66"/>
      <c r="E296" s="66"/>
      <c r="F296" s="29"/>
      <c r="G296" s="66"/>
      <c r="H296" s="983" t="s">
        <v>5259</v>
      </c>
      <c r="I296" s="984"/>
      <c r="J296" s="7">
        <f>SUM(J257:J294)</f>
        <v>0</v>
      </c>
      <c r="K296" s="66" t="s">
        <v>5291</v>
      </c>
      <c r="L296" s="3" t="s">
        <v>5201</v>
      </c>
    </row>
    <row r="297" spans="1:12" s="3" customFormat="1" ht="15" customHeight="1" x14ac:dyDescent="0.2">
      <c r="A297" s="71"/>
      <c r="B297" s="66"/>
      <c r="C297" s="66"/>
      <c r="D297" s="66"/>
      <c r="E297" s="66"/>
      <c r="F297" s="29"/>
      <c r="G297" s="66"/>
      <c r="H297" s="68"/>
      <c r="I297" s="68"/>
      <c r="J297" s="29"/>
      <c r="K297" s="66"/>
      <c r="L297" s="71"/>
    </row>
    <row r="298" spans="1:12" s="3" customFormat="1" ht="15" customHeight="1" x14ac:dyDescent="0.2">
      <c r="A298" s="398" t="s">
        <v>39</v>
      </c>
      <c r="B298" s="71" t="s">
        <v>5751</v>
      </c>
      <c r="C298" s="76"/>
      <c r="D298" s="76"/>
      <c r="E298" s="76"/>
      <c r="F298" s="89"/>
      <c r="G298" s="76"/>
      <c r="H298" s="76"/>
      <c r="I298" s="76"/>
      <c r="J298" s="89"/>
      <c r="K298" s="76"/>
      <c r="L298" s="76"/>
    </row>
    <row r="299" spans="1:12" s="3" customFormat="1" ht="15" customHeight="1" x14ac:dyDescent="0.2">
      <c r="A299" s="140"/>
      <c r="B299" s="71" t="s">
        <v>5963</v>
      </c>
      <c r="C299" s="76"/>
      <c r="D299" s="76"/>
      <c r="E299" s="76"/>
      <c r="F299" s="89"/>
      <c r="G299" s="76"/>
      <c r="H299" s="76"/>
      <c r="I299" s="76"/>
      <c r="J299" s="89"/>
      <c r="K299" s="76"/>
      <c r="L299" s="76"/>
    </row>
    <row r="300" spans="1:12" s="3" customFormat="1" ht="15" customHeight="1" x14ac:dyDescent="0.2">
      <c r="A300" s="78"/>
      <c r="B300" s="76"/>
      <c r="C300" s="76"/>
      <c r="D300" s="76"/>
      <c r="E300" s="76"/>
      <c r="F300" s="89"/>
      <c r="G300" s="76"/>
      <c r="H300" s="76"/>
      <c r="I300" s="76"/>
      <c r="J300" s="89"/>
      <c r="K300" s="76"/>
      <c r="L300" s="76"/>
    </row>
    <row r="301" spans="1:12" s="3" customFormat="1" ht="15" customHeight="1" x14ac:dyDescent="0.2">
      <c r="A301" s="78"/>
      <c r="B301" s="991" t="s">
        <v>5401</v>
      </c>
      <c r="C301" s="992"/>
      <c r="D301" s="991" t="s">
        <v>5194</v>
      </c>
      <c r="E301" s="992"/>
      <c r="F301" s="127" t="s">
        <v>5402</v>
      </c>
      <c r="G301" s="213"/>
      <c r="H301" s="213" t="s">
        <v>5196</v>
      </c>
      <c r="I301" s="213"/>
      <c r="J301" s="127" t="s">
        <v>17</v>
      </c>
      <c r="K301" s="66"/>
      <c r="L301" s="76"/>
    </row>
    <row r="302" spans="1:12" s="3" customFormat="1" ht="15" customHeight="1" x14ac:dyDescent="0.2">
      <c r="A302" s="78"/>
      <c r="B302" s="294"/>
      <c r="C302" s="289"/>
      <c r="D302" s="229"/>
      <c r="E302" s="286"/>
      <c r="F302" s="168"/>
      <c r="G302" s="143"/>
      <c r="H302" s="143"/>
      <c r="I302" s="143"/>
      <c r="J302" s="673" t="s">
        <v>5197</v>
      </c>
      <c r="K302" s="66"/>
      <c r="L302" s="76"/>
    </row>
    <row r="303" spans="1:12" s="3" customFormat="1" ht="15" customHeight="1" x14ac:dyDescent="0.2">
      <c r="A303" s="71"/>
      <c r="B303" s="139">
        <v>1</v>
      </c>
      <c r="C303" s="63" t="s">
        <v>5210</v>
      </c>
      <c r="D303" s="399" t="s">
        <v>5964</v>
      </c>
      <c r="E303" s="529" t="s">
        <v>5200</v>
      </c>
      <c r="F303" s="150">
        <f>IF(総括表!$B$4=総括表!$Q$4,基礎データ貼付用シート!E1106)</f>
        <v>0</v>
      </c>
      <c r="G303" s="147" t="s">
        <v>5201</v>
      </c>
      <c r="H303" s="149">
        <v>0.32400000000000001</v>
      </c>
      <c r="I303" s="70" t="s">
        <v>5202</v>
      </c>
      <c r="J303" s="145">
        <f t="shared" ref="J303:J312" si="20">ROUND(F303*H303,0)</f>
        <v>0</v>
      </c>
      <c r="K303" s="66" t="s">
        <v>5203</v>
      </c>
      <c r="L303" s="71"/>
    </row>
    <row r="304" spans="1:12" s="3" customFormat="1" ht="15" customHeight="1" x14ac:dyDescent="0.2">
      <c r="A304" s="71"/>
      <c r="B304" s="141"/>
      <c r="C304" s="142"/>
      <c r="D304" s="98"/>
      <c r="E304" s="529" t="s">
        <v>5205</v>
      </c>
      <c r="F304" s="150" t="b">
        <f>IF(総括表!$B$4=総括表!$Q$5,基礎データ貼付用シート!E1106)</f>
        <v>0</v>
      </c>
      <c r="G304" s="147" t="s">
        <v>5201</v>
      </c>
      <c r="H304" s="149">
        <v>0.23899999999999999</v>
      </c>
      <c r="I304" s="70" t="s">
        <v>5202</v>
      </c>
      <c r="J304" s="145">
        <f t="shared" si="20"/>
        <v>0</v>
      </c>
      <c r="K304" s="66" t="s">
        <v>5206</v>
      </c>
      <c r="L304" s="71"/>
    </row>
    <row r="305" spans="1:12" ht="15" customHeight="1" x14ac:dyDescent="0.2">
      <c r="A305" s="71"/>
      <c r="B305" s="139">
        <v>2</v>
      </c>
      <c r="C305" s="63" t="s">
        <v>5213</v>
      </c>
      <c r="D305" s="399" t="s">
        <v>5964</v>
      </c>
      <c r="E305" s="529" t="s">
        <v>5200</v>
      </c>
      <c r="F305" s="150">
        <f>IF(総括表!$B$4=総括表!$Q$4,基礎データ貼付用シート!E1108)</f>
        <v>0</v>
      </c>
      <c r="G305" s="147" t="s">
        <v>5201</v>
      </c>
      <c r="H305" s="149">
        <v>0.35299999999999998</v>
      </c>
      <c r="I305" s="70" t="s">
        <v>5202</v>
      </c>
      <c r="J305" s="145">
        <f t="shared" si="20"/>
        <v>0</v>
      </c>
      <c r="K305" s="66" t="s">
        <v>5208</v>
      </c>
      <c r="L305" s="71"/>
    </row>
    <row r="306" spans="1:12" ht="15" customHeight="1" x14ac:dyDescent="0.2">
      <c r="A306" s="71"/>
      <c r="B306" s="141"/>
      <c r="C306" s="142"/>
      <c r="D306" s="98"/>
      <c r="E306" s="529" t="s">
        <v>5205</v>
      </c>
      <c r="F306" s="150" t="b">
        <f>IF(総括表!$B$4=総括表!$Q$5,基礎データ貼付用シート!E1108)</f>
        <v>0</v>
      </c>
      <c r="G306" s="147" t="s">
        <v>5201</v>
      </c>
      <c r="H306" s="149">
        <v>0.28399999999999997</v>
      </c>
      <c r="I306" s="70" t="s">
        <v>5202</v>
      </c>
      <c r="J306" s="145">
        <f t="shared" si="20"/>
        <v>0</v>
      </c>
      <c r="K306" s="66" t="s">
        <v>5209</v>
      </c>
      <c r="L306" s="71"/>
    </row>
    <row r="307" spans="1:12" ht="15" customHeight="1" x14ac:dyDescent="0.2">
      <c r="A307" s="71"/>
      <c r="B307" s="139">
        <v>3</v>
      </c>
      <c r="C307" s="63" t="s">
        <v>5216</v>
      </c>
      <c r="D307" s="399" t="s">
        <v>5964</v>
      </c>
      <c r="E307" s="529" t="s">
        <v>5200</v>
      </c>
      <c r="F307" s="150">
        <f>IF(総括表!$B$4=総括表!$Q$4,基礎データ貼付用シート!E1110)</f>
        <v>0</v>
      </c>
      <c r="G307" s="147" t="s">
        <v>5201</v>
      </c>
      <c r="H307" s="149">
        <v>0.38200000000000001</v>
      </c>
      <c r="I307" s="70" t="s">
        <v>5202</v>
      </c>
      <c r="J307" s="145">
        <f t="shared" si="20"/>
        <v>0</v>
      </c>
      <c r="K307" s="66" t="s">
        <v>5211</v>
      </c>
      <c r="L307" s="71"/>
    </row>
    <row r="308" spans="1:12" ht="15" customHeight="1" x14ac:dyDescent="0.2">
      <c r="A308" s="71"/>
      <c r="B308" s="141"/>
      <c r="C308" s="142"/>
      <c r="D308" s="98"/>
      <c r="E308" s="529" t="s">
        <v>5205</v>
      </c>
      <c r="F308" s="150" t="b">
        <f>IF(総括表!$B$4=総括表!$Q$5,基礎データ貼付用シート!E1110)</f>
        <v>0</v>
      </c>
      <c r="G308" s="147" t="s">
        <v>5201</v>
      </c>
      <c r="H308" s="149">
        <v>0.318</v>
      </c>
      <c r="I308" s="70" t="s">
        <v>5202</v>
      </c>
      <c r="J308" s="145">
        <f t="shared" si="20"/>
        <v>0</v>
      </c>
      <c r="K308" s="66" t="s">
        <v>5212</v>
      </c>
      <c r="L308" s="71"/>
    </row>
    <row r="309" spans="1:12" ht="15" customHeight="1" x14ac:dyDescent="0.2">
      <c r="A309" s="71"/>
      <c r="B309" s="139">
        <v>4</v>
      </c>
      <c r="C309" s="63" t="s">
        <v>5219</v>
      </c>
      <c r="D309" s="399" t="s">
        <v>5964</v>
      </c>
      <c r="E309" s="529" t="s">
        <v>5200</v>
      </c>
      <c r="F309" s="150">
        <f>IF(総括表!$B$4=総括表!$Q$4,基礎データ貼付用シート!E1118)</f>
        <v>0</v>
      </c>
      <c r="G309" s="147" t="s">
        <v>5201</v>
      </c>
      <c r="H309" s="149">
        <v>0.40899999999999997</v>
      </c>
      <c r="I309" s="70" t="s">
        <v>5202</v>
      </c>
      <c r="J309" s="145">
        <f>ROUND(F309*H309,0)</f>
        <v>0</v>
      </c>
      <c r="K309" s="66" t="s">
        <v>5214</v>
      </c>
      <c r="L309" s="71"/>
    </row>
    <row r="310" spans="1:12" ht="15" customHeight="1" x14ac:dyDescent="0.2">
      <c r="A310" s="71"/>
      <c r="B310" s="141"/>
      <c r="C310" s="142"/>
      <c r="D310" s="98"/>
      <c r="E310" s="529" t="s">
        <v>5205</v>
      </c>
      <c r="F310" s="150" t="b">
        <f>IF(総括表!$B$4=総括表!$Q$5,基礎データ貼付用シート!E1118)</f>
        <v>0</v>
      </c>
      <c r="G310" s="147" t="s">
        <v>5201</v>
      </c>
      <c r="H310" s="69">
        <v>0.35099999999999998</v>
      </c>
      <c r="I310" s="147" t="s">
        <v>5202</v>
      </c>
      <c r="J310" s="148">
        <f>ROUND(F310*H310,0)</f>
        <v>0</v>
      </c>
      <c r="K310" s="66" t="s">
        <v>5215</v>
      </c>
      <c r="L310" s="71"/>
    </row>
    <row r="311" spans="1:12" ht="15" customHeight="1" x14ac:dyDescent="0.2">
      <c r="A311" s="71"/>
      <c r="B311" s="139">
        <v>5</v>
      </c>
      <c r="C311" s="63" t="s">
        <v>5222</v>
      </c>
      <c r="D311" s="399" t="s">
        <v>5964</v>
      </c>
      <c r="E311" s="529" t="s">
        <v>5200</v>
      </c>
      <c r="F311" s="150">
        <f>IF(総括表!$B$4=総括表!$Q$4,基礎データ貼付用シート!E1124)</f>
        <v>0</v>
      </c>
      <c r="G311" s="147" t="s">
        <v>5201</v>
      </c>
      <c r="H311" s="149">
        <v>0.437</v>
      </c>
      <c r="I311" s="70" t="s">
        <v>5202</v>
      </c>
      <c r="J311" s="145">
        <f t="shared" si="20"/>
        <v>0</v>
      </c>
      <c r="K311" s="66" t="s">
        <v>5217</v>
      </c>
      <c r="L311" s="71"/>
    </row>
    <row r="312" spans="1:12" ht="15" customHeight="1" x14ac:dyDescent="0.2">
      <c r="A312" s="71"/>
      <c r="B312" s="141"/>
      <c r="C312" s="142"/>
      <c r="D312" s="98"/>
      <c r="E312" s="529" t="s">
        <v>5205</v>
      </c>
      <c r="F312" s="150" t="b">
        <f>IF(総括表!$B$4=総括表!$Q$5,基礎データ貼付用シート!E1124)</f>
        <v>0</v>
      </c>
      <c r="G312" s="147" t="s">
        <v>5201</v>
      </c>
      <c r="H312" s="149">
        <v>0.40300000000000002</v>
      </c>
      <c r="I312" s="70" t="s">
        <v>5202</v>
      </c>
      <c r="J312" s="145">
        <f t="shared" si="20"/>
        <v>0</v>
      </c>
      <c r="K312" s="66" t="s">
        <v>5218</v>
      </c>
      <c r="L312" s="71"/>
    </row>
    <row r="313" spans="1:12" ht="15" customHeight="1" x14ac:dyDescent="0.2">
      <c r="A313" s="71"/>
      <c r="B313" s="139">
        <v>6</v>
      </c>
      <c r="C313" s="63" t="s">
        <v>5225</v>
      </c>
      <c r="D313" s="399" t="s">
        <v>5964</v>
      </c>
      <c r="E313" s="529" t="s">
        <v>5200</v>
      </c>
      <c r="F313" s="150">
        <f>IF(総括表!$B$4=総括表!$Q$4,基礎データ貼付用シート!E1130)</f>
        <v>0</v>
      </c>
      <c r="G313" s="147" t="s">
        <v>5201</v>
      </c>
      <c r="H313" s="149">
        <v>0.46700000000000003</v>
      </c>
      <c r="I313" s="70" t="s">
        <v>5202</v>
      </c>
      <c r="J313" s="145">
        <f t="shared" ref="J313:J320" si="21">ROUND(F313*H313,0)</f>
        <v>0</v>
      </c>
      <c r="K313" s="66" t="s">
        <v>5220</v>
      </c>
      <c r="L313" s="71"/>
    </row>
    <row r="314" spans="1:12" ht="15" customHeight="1" x14ac:dyDescent="0.2">
      <c r="A314" s="71"/>
      <c r="B314" s="141"/>
      <c r="C314" s="142"/>
      <c r="D314" s="98"/>
      <c r="E314" s="529" t="s">
        <v>5205</v>
      </c>
      <c r="F314" s="150" t="b">
        <f>IF(総括表!$B$4=総括表!$Q$5,基礎データ貼付用シート!E1130)</f>
        <v>0</v>
      </c>
      <c r="G314" s="147" t="s">
        <v>5201</v>
      </c>
      <c r="H314" s="149">
        <v>0.442</v>
      </c>
      <c r="I314" s="70" t="s">
        <v>5202</v>
      </c>
      <c r="J314" s="145">
        <f t="shared" si="21"/>
        <v>0</v>
      </c>
      <c r="K314" s="66" t="s">
        <v>5221</v>
      </c>
      <c r="L314" s="71"/>
    </row>
    <row r="315" spans="1:12" ht="15" customHeight="1" x14ac:dyDescent="0.2">
      <c r="A315" s="71"/>
      <c r="B315" s="139">
        <v>7</v>
      </c>
      <c r="C315" s="63" t="s">
        <v>5228</v>
      </c>
      <c r="D315" s="399" t="s">
        <v>5964</v>
      </c>
      <c r="E315" s="529" t="s">
        <v>5200</v>
      </c>
      <c r="F315" s="150">
        <f>IF(総括表!$B$4=総括表!$Q$4,基礎データ貼付用シート!E1136)</f>
        <v>0</v>
      </c>
      <c r="G315" s="147" t="s">
        <v>5201</v>
      </c>
      <c r="H315" s="149">
        <v>0.49399999999999999</v>
      </c>
      <c r="I315" s="70" t="s">
        <v>5202</v>
      </c>
      <c r="J315" s="145">
        <f t="shared" si="21"/>
        <v>0</v>
      </c>
      <c r="K315" s="66" t="s">
        <v>5223</v>
      </c>
      <c r="L315" s="71"/>
    </row>
    <row r="316" spans="1:12" ht="15" customHeight="1" x14ac:dyDescent="0.2">
      <c r="A316" s="71"/>
      <c r="B316" s="141"/>
      <c r="C316" s="142"/>
      <c r="D316" s="98"/>
      <c r="E316" s="529" t="s">
        <v>5205</v>
      </c>
      <c r="F316" s="150" t="b">
        <f>IF(総括表!$B$4=総括表!$Q$5,基礎データ貼付用シート!E1136)</f>
        <v>0</v>
      </c>
      <c r="G316" s="147" t="s">
        <v>5201</v>
      </c>
      <c r="H316" s="149">
        <v>0.47499999999999998</v>
      </c>
      <c r="I316" s="70" t="s">
        <v>5202</v>
      </c>
      <c r="J316" s="145">
        <f t="shared" si="21"/>
        <v>0</v>
      </c>
      <c r="K316" s="66" t="s">
        <v>5224</v>
      </c>
      <c r="L316" s="71"/>
    </row>
    <row r="317" spans="1:12" ht="15" customHeight="1" x14ac:dyDescent="0.2">
      <c r="A317" s="71"/>
      <c r="B317" s="139">
        <v>8</v>
      </c>
      <c r="C317" s="63" t="s">
        <v>5231</v>
      </c>
      <c r="D317" s="399" t="s">
        <v>5964</v>
      </c>
      <c r="E317" s="529" t="s">
        <v>5200</v>
      </c>
      <c r="F317" s="150">
        <f>IF(総括表!$B$4=総括表!$Q$4,基礎データ貼付用シート!E1142)</f>
        <v>0</v>
      </c>
      <c r="G317" s="147" t="s">
        <v>5201</v>
      </c>
      <c r="H317" s="149">
        <v>0.51900000000000002</v>
      </c>
      <c r="I317" s="70" t="s">
        <v>5202</v>
      </c>
      <c r="J317" s="145">
        <f t="shared" si="21"/>
        <v>0</v>
      </c>
      <c r="K317" s="66" t="s">
        <v>5226</v>
      </c>
      <c r="L317" s="71"/>
    </row>
    <row r="318" spans="1:12" ht="15" customHeight="1" x14ac:dyDescent="0.2">
      <c r="A318" s="71"/>
      <c r="B318" s="141"/>
      <c r="C318" s="142"/>
      <c r="D318" s="98"/>
      <c r="E318" s="529" t="s">
        <v>5205</v>
      </c>
      <c r="F318" s="150" t="b">
        <f>IF(総括表!$B$4=総括表!$Q$5,基礎データ貼付用シート!E1142)</f>
        <v>0</v>
      </c>
      <c r="G318" s="147" t="s">
        <v>5201</v>
      </c>
      <c r="H318" s="149">
        <v>0.48899999999999999</v>
      </c>
      <c r="I318" s="70" t="s">
        <v>5202</v>
      </c>
      <c r="J318" s="145">
        <f t="shared" si="21"/>
        <v>0</v>
      </c>
      <c r="K318" s="66" t="s">
        <v>5227</v>
      </c>
      <c r="L318" s="71"/>
    </row>
    <row r="319" spans="1:12" ht="15" customHeight="1" x14ac:dyDescent="0.2">
      <c r="A319" s="71"/>
      <c r="B319" s="139">
        <v>9</v>
      </c>
      <c r="C319" s="63" t="s">
        <v>5234</v>
      </c>
      <c r="D319" s="399" t="s">
        <v>5964</v>
      </c>
      <c r="E319" s="529" t="s">
        <v>5200</v>
      </c>
      <c r="F319" s="150">
        <f>IF(総括表!$B$4=総括表!$Q$4,基礎データ貼付用シート!E1148)</f>
        <v>0</v>
      </c>
      <c r="G319" s="147" t="s">
        <v>5201</v>
      </c>
      <c r="H319" s="149">
        <v>0.55000000000000004</v>
      </c>
      <c r="I319" s="70" t="s">
        <v>5202</v>
      </c>
      <c r="J319" s="145">
        <f t="shared" si="21"/>
        <v>0</v>
      </c>
      <c r="K319" s="66" t="s">
        <v>5229</v>
      </c>
      <c r="L319" s="71"/>
    </row>
    <row r="320" spans="1:12" ht="15" customHeight="1" x14ac:dyDescent="0.2">
      <c r="A320" s="71"/>
      <c r="B320" s="141"/>
      <c r="C320" s="142"/>
      <c r="D320" s="98"/>
      <c r="E320" s="529" t="s">
        <v>5205</v>
      </c>
      <c r="F320" s="150" t="b">
        <f>IF(総括表!$B$4=総括表!$Q$5,基礎データ貼付用シート!E1148)</f>
        <v>0</v>
      </c>
      <c r="G320" s="147" t="s">
        <v>5201</v>
      </c>
      <c r="H320" s="149">
        <v>0.52400000000000002</v>
      </c>
      <c r="I320" s="70" t="s">
        <v>5202</v>
      </c>
      <c r="J320" s="145">
        <f t="shared" si="21"/>
        <v>0</v>
      </c>
      <c r="K320" s="66" t="s">
        <v>5230</v>
      </c>
      <c r="L320" s="71"/>
    </row>
    <row r="321" spans="1:12" ht="15" customHeight="1" x14ac:dyDescent="0.2">
      <c r="A321" s="71"/>
      <c r="B321" s="139">
        <v>10</v>
      </c>
      <c r="C321" s="63" t="s">
        <v>5237</v>
      </c>
      <c r="D321" s="399" t="s">
        <v>5964</v>
      </c>
      <c r="E321" s="529" t="s">
        <v>5200</v>
      </c>
      <c r="F321" s="150">
        <f>IF(総括表!$B$4=総括表!$Q$4,基礎データ貼付用シート!E1155)</f>
        <v>0</v>
      </c>
      <c r="G321" s="147" t="s">
        <v>5201</v>
      </c>
      <c r="H321" s="149">
        <v>0.57999999999999996</v>
      </c>
      <c r="I321" s="70" t="s">
        <v>5202</v>
      </c>
      <c r="J321" s="145">
        <f t="shared" ref="J321:J330" si="22">ROUND(F321*H321,0)</f>
        <v>0</v>
      </c>
      <c r="K321" s="66" t="s">
        <v>5232</v>
      </c>
      <c r="L321" s="71"/>
    </row>
    <row r="322" spans="1:12" ht="15" customHeight="1" x14ac:dyDescent="0.2">
      <c r="A322" s="71"/>
      <c r="B322" s="141"/>
      <c r="C322" s="142"/>
      <c r="D322" s="98"/>
      <c r="E322" s="529" t="s">
        <v>5205</v>
      </c>
      <c r="F322" s="150" t="b">
        <f>IF(総括表!$B$4=総括表!$Q$5,基礎データ貼付用シート!E1155)</f>
        <v>0</v>
      </c>
      <c r="G322" s="147" t="s">
        <v>5201</v>
      </c>
      <c r="H322" s="149">
        <v>0.55700000000000005</v>
      </c>
      <c r="I322" s="70" t="s">
        <v>5202</v>
      </c>
      <c r="J322" s="145">
        <f t="shared" si="22"/>
        <v>0</v>
      </c>
      <c r="K322" s="66" t="s">
        <v>5233</v>
      </c>
      <c r="L322" s="71"/>
    </row>
    <row r="323" spans="1:12" ht="15" customHeight="1" x14ac:dyDescent="0.2">
      <c r="A323" s="71"/>
      <c r="B323" s="139">
        <v>11</v>
      </c>
      <c r="C323" s="63" t="s">
        <v>5240</v>
      </c>
      <c r="D323" s="399" t="s">
        <v>5964</v>
      </c>
      <c r="E323" s="529" t="s">
        <v>5200</v>
      </c>
      <c r="F323" s="150">
        <f>IF(総括表!$B$4=総括表!$Q$4,基礎データ貼付用シート!E1162)</f>
        <v>0</v>
      </c>
      <c r="G323" s="147" t="s">
        <v>5201</v>
      </c>
      <c r="H323" s="149">
        <v>0.61</v>
      </c>
      <c r="I323" s="70" t="s">
        <v>5202</v>
      </c>
      <c r="J323" s="145">
        <f t="shared" si="22"/>
        <v>0</v>
      </c>
      <c r="K323" s="66" t="s">
        <v>5235</v>
      </c>
      <c r="L323" s="71"/>
    </row>
    <row r="324" spans="1:12" ht="15" customHeight="1" x14ac:dyDescent="0.2">
      <c r="A324" s="71"/>
      <c r="B324" s="141"/>
      <c r="C324" s="142"/>
      <c r="D324" s="98"/>
      <c r="E324" s="529" t="s">
        <v>5205</v>
      </c>
      <c r="F324" s="150" t="b">
        <f>IF(総括表!$B$4=総括表!$Q$5,基礎データ貼付用シート!E1162)</f>
        <v>0</v>
      </c>
      <c r="G324" s="147" t="s">
        <v>5201</v>
      </c>
      <c r="H324" s="149">
        <v>0.59199999999999997</v>
      </c>
      <c r="I324" s="70" t="s">
        <v>5202</v>
      </c>
      <c r="J324" s="145">
        <f t="shared" si="22"/>
        <v>0</v>
      </c>
      <c r="K324" s="66" t="s">
        <v>5236</v>
      </c>
      <c r="L324" s="71"/>
    </row>
    <row r="325" spans="1:12" ht="15" customHeight="1" x14ac:dyDescent="0.2">
      <c r="A325" s="71"/>
      <c r="B325" s="139">
        <v>12</v>
      </c>
      <c r="C325" s="63" t="s">
        <v>5351</v>
      </c>
      <c r="D325" s="399" t="s">
        <v>5964</v>
      </c>
      <c r="E325" s="529" t="s">
        <v>5200</v>
      </c>
      <c r="F325" s="150">
        <f>IF(総括表!$B$4=総括表!$Q$4,基礎データ貼付用シート!E1169)</f>
        <v>0</v>
      </c>
      <c r="G325" s="147" t="s">
        <v>5201</v>
      </c>
      <c r="H325" s="149">
        <v>0.64</v>
      </c>
      <c r="I325" s="70" t="s">
        <v>5202</v>
      </c>
      <c r="J325" s="145">
        <f t="shared" si="22"/>
        <v>0</v>
      </c>
      <c r="K325" s="66" t="s">
        <v>5238</v>
      </c>
      <c r="L325" s="71"/>
    </row>
    <row r="326" spans="1:12" ht="15" customHeight="1" x14ac:dyDescent="0.2">
      <c r="A326" s="71"/>
      <c r="B326" s="141"/>
      <c r="C326" s="142"/>
      <c r="D326" s="98"/>
      <c r="E326" s="529" t="s">
        <v>5205</v>
      </c>
      <c r="F326" s="150" t="b">
        <f>IF(総括表!$B$4=総括表!$Q$5,基礎データ貼付用シート!E1169)</f>
        <v>0</v>
      </c>
      <c r="G326" s="147" t="s">
        <v>5201</v>
      </c>
      <c r="H326" s="149">
        <v>0.628</v>
      </c>
      <c r="I326" s="70" t="s">
        <v>5202</v>
      </c>
      <c r="J326" s="145">
        <f t="shared" si="22"/>
        <v>0</v>
      </c>
      <c r="K326" s="66" t="s">
        <v>5239</v>
      </c>
      <c r="L326" s="71"/>
    </row>
    <row r="327" spans="1:12" ht="15" customHeight="1" x14ac:dyDescent="0.2">
      <c r="A327" s="71"/>
      <c r="B327" s="139">
        <v>13</v>
      </c>
      <c r="C327" s="63" t="s">
        <v>5307</v>
      </c>
      <c r="D327" s="399" t="s">
        <v>5964</v>
      </c>
      <c r="E327" s="529" t="s">
        <v>5200</v>
      </c>
      <c r="F327" s="150">
        <f>IF(総括表!$B$4=総括表!$Q$4,基礎データ貼付用シート!E1176)</f>
        <v>0</v>
      </c>
      <c r="G327" s="147" t="s">
        <v>5201</v>
      </c>
      <c r="H327" s="149">
        <v>0.67100000000000004</v>
      </c>
      <c r="I327" s="70" t="s">
        <v>5202</v>
      </c>
      <c r="J327" s="145">
        <f t="shared" si="22"/>
        <v>0</v>
      </c>
      <c r="K327" s="66" t="s">
        <v>5241</v>
      </c>
      <c r="L327" s="71"/>
    </row>
    <row r="328" spans="1:12" ht="15" customHeight="1" x14ac:dyDescent="0.2">
      <c r="A328" s="71"/>
      <c r="B328" s="141"/>
      <c r="C328" s="142"/>
      <c r="D328" s="98"/>
      <c r="E328" s="529" t="s">
        <v>5205</v>
      </c>
      <c r="F328" s="150" t="b">
        <f>IF(総括表!$B$4=総括表!$Q$5,基礎データ貼付用シート!E1176)</f>
        <v>0</v>
      </c>
      <c r="G328" s="147" t="s">
        <v>5201</v>
      </c>
      <c r="H328" s="149">
        <v>0.66400000000000003</v>
      </c>
      <c r="I328" s="70" t="s">
        <v>5202</v>
      </c>
      <c r="J328" s="145">
        <f t="shared" si="22"/>
        <v>0</v>
      </c>
      <c r="K328" s="66" t="s">
        <v>5242</v>
      </c>
      <c r="L328" s="71"/>
    </row>
    <row r="329" spans="1:12" ht="15" customHeight="1" x14ac:dyDescent="0.2">
      <c r="A329" s="71"/>
      <c r="B329" s="139">
        <v>14</v>
      </c>
      <c r="C329" s="63" t="s">
        <v>5308</v>
      </c>
      <c r="D329" s="399" t="s">
        <v>5964</v>
      </c>
      <c r="E329" s="529" t="s">
        <v>5200</v>
      </c>
      <c r="F329" s="150">
        <f>IF(総括表!$B$4=総括表!$Q$4,基礎データ貼付用シート!E1185)</f>
        <v>0</v>
      </c>
      <c r="G329" s="147" t="s">
        <v>5201</v>
      </c>
      <c r="H329" s="149">
        <v>0.7</v>
      </c>
      <c r="I329" s="70" t="s">
        <v>5202</v>
      </c>
      <c r="J329" s="145">
        <f t="shared" si="22"/>
        <v>0</v>
      </c>
      <c r="K329" s="66" t="s">
        <v>5244</v>
      </c>
      <c r="L329" s="71"/>
    </row>
    <row r="330" spans="1:12" ht="15" customHeight="1" x14ac:dyDescent="0.2">
      <c r="A330" s="71"/>
      <c r="B330" s="141"/>
      <c r="C330" s="142"/>
      <c r="D330" s="98"/>
      <c r="E330" s="529" t="s">
        <v>5205</v>
      </c>
      <c r="F330" s="150" t="b">
        <f>IF(総括表!$B$4=総括表!$Q$5,基礎データ貼付用シート!E1185)</f>
        <v>0</v>
      </c>
      <c r="G330" s="147" t="s">
        <v>5201</v>
      </c>
      <c r="H330" s="149">
        <v>0.7</v>
      </c>
      <c r="I330" s="70" t="s">
        <v>5202</v>
      </c>
      <c r="J330" s="145">
        <f t="shared" si="22"/>
        <v>0</v>
      </c>
      <c r="K330" s="66" t="s">
        <v>5245</v>
      </c>
      <c r="L330" s="71"/>
    </row>
    <row r="331" spans="1:12" ht="15" customHeight="1" x14ac:dyDescent="0.2">
      <c r="A331" s="71"/>
      <c r="B331" s="139">
        <v>15</v>
      </c>
      <c r="C331" s="63" t="s">
        <v>5309</v>
      </c>
      <c r="D331" s="399" t="s">
        <v>5964</v>
      </c>
      <c r="E331" s="529" t="s">
        <v>5200</v>
      </c>
      <c r="F331" s="150">
        <f>IF(総括表!$B$4=総括表!$Q$4,基礎データ貼付用シート!E1193)</f>
        <v>0</v>
      </c>
      <c r="G331" s="147" t="s">
        <v>5201</v>
      </c>
      <c r="H331" s="149">
        <v>0.7</v>
      </c>
      <c r="I331" s="70" t="s">
        <v>5202</v>
      </c>
      <c r="J331" s="145">
        <f t="shared" ref="J331:J336" si="23">ROUND(F331*H331,0)</f>
        <v>0</v>
      </c>
      <c r="K331" s="66" t="s">
        <v>5247</v>
      </c>
      <c r="L331" s="71"/>
    </row>
    <row r="332" spans="1:12" ht="15" customHeight="1" x14ac:dyDescent="0.2">
      <c r="A332" s="71"/>
      <c r="B332" s="141"/>
      <c r="C332" s="142"/>
      <c r="D332" s="98"/>
      <c r="E332" s="529" t="s">
        <v>5205</v>
      </c>
      <c r="F332" s="150" t="b">
        <f>IF(総括表!$B$4=総括表!$Q$5,基礎データ貼付用シート!E1193)</f>
        <v>0</v>
      </c>
      <c r="G332" s="147" t="s">
        <v>5201</v>
      </c>
      <c r="H332" s="149">
        <v>0.7</v>
      </c>
      <c r="I332" s="70" t="s">
        <v>5202</v>
      </c>
      <c r="J332" s="145">
        <f t="shared" si="23"/>
        <v>0</v>
      </c>
      <c r="K332" s="66" t="s">
        <v>5248</v>
      </c>
      <c r="L332" s="71"/>
    </row>
    <row r="333" spans="1:12" ht="15" customHeight="1" x14ac:dyDescent="0.2">
      <c r="A333" s="71"/>
      <c r="B333" s="139">
        <v>16</v>
      </c>
      <c r="C333" s="63" t="s">
        <v>5310</v>
      </c>
      <c r="D333" s="399" t="s">
        <v>5964</v>
      </c>
      <c r="E333" s="529" t="s">
        <v>5200</v>
      </c>
      <c r="F333" s="150">
        <f>IF(総括表!$B$4=総括表!$Q$4,基礎データ貼付用シート!E1202)</f>
        <v>0</v>
      </c>
      <c r="G333" s="147" t="s">
        <v>5201</v>
      </c>
      <c r="H333" s="149">
        <v>0.7</v>
      </c>
      <c r="I333" s="70" t="s">
        <v>5202</v>
      </c>
      <c r="J333" s="145">
        <f t="shared" si="23"/>
        <v>0</v>
      </c>
      <c r="K333" s="66" t="s">
        <v>5250</v>
      </c>
      <c r="L333" s="71"/>
    </row>
    <row r="334" spans="1:12" ht="15" customHeight="1" x14ac:dyDescent="0.2">
      <c r="A334" s="71"/>
      <c r="B334" s="141"/>
      <c r="C334" s="142"/>
      <c r="D334" s="98"/>
      <c r="E334" s="529" t="s">
        <v>5205</v>
      </c>
      <c r="F334" s="150" t="b">
        <f>IF(総括表!$B$4=総括表!$Q$5,基礎データ貼付用シート!E1202)</f>
        <v>0</v>
      </c>
      <c r="G334" s="147" t="s">
        <v>5201</v>
      </c>
      <c r="H334" s="149">
        <v>0.7</v>
      </c>
      <c r="I334" s="70" t="s">
        <v>5202</v>
      </c>
      <c r="J334" s="145">
        <f t="shared" si="23"/>
        <v>0</v>
      </c>
      <c r="K334" s="66" t="s">
        <v>5251</v>
      </c>
      <c r="L334" s="71"/>
    </row>
    <row r="335" spans="1:12" ht="15" customHeight="1" x14ac:dyDescent="0.2">
      <c r="A335" s="71"/>
      <c r="B335" s="139">
        <v>17</v>
      </c>
      <c r="C335" s="63" t="s">
        <v>5476</v>
      </c>
      <c r="D335" s="399" t="s">
        <v>5964</v>
      </c>
      <c r="E335" s="529" t="s">
        <v>5200</v>
      </c>
      <c r="F335" s="150">
        <f>IF(総括表!$B$4=総括表!$Q$4,基礎データ貼付用シート!E1211)</f>
        <v>0</v>
      </c>
      <c r="G335" s="147" t="s">
        <v>5201</v>
      </c>
      <c r="H335" s="149">
        <v>0.7</v>
      </c>
      <c r="I335" s="70" t="s">
        <v>5202</v>
      </c>
      <c r="J335" s="145">
        <f t="shared" si="23"/>
        <v>0</v>
      </c>
      <c r="K335" s="66" t="s">
        <v>5253</v>
      </c>
      <c r="L335" s="71"/>
    </row>
    <row r="336" spans="1:12" ht="15" customHeight="1" thickBot="1" x14ac:dyDescent="0.25">
      <c r="A336" s="71"/>
      <c r="B336" s="141"/>
      <c r="C336" s="142"/>
      <c r="D336" s="98"/>
      <c r="E336" s="529" t="s">
        <v>5205</v>
      </c>
      <c r="F336" s="150" t="b">
        <f>IF(総括表!$B$4=総括表!$Q$5,基礎データ貼付用シート!E1211)</f>
        <v>0</v>
      </c>
      <c r="G336" s="147" t="s">
        <v>5201</v>
      </c>
      <c r="H336" s="149">
        <v>0.7</v>
      </c>
      <c r="I336" s="70" t="s">
        <v>5202</v>
      </c>
      <c r="J336" s="145">
        <f t="shared" si="23"/>
        <v>0</v>
      </c>
      <c r="K336" s="66" t="s">
        <v>5254</v>
      </c>
      <c r="L336" s="71"/>
    </row>
    <row r="337" spans="1:12" ht="15" customHeight="1" x14ac:dyDescent="0.2">
      <c r="A337" s="71"/>
      <c r="B337" s="66"/>
      <c r="C337" s="68"/>
      <c r="D337" s="66"/>
      <c r="E337" s="66"/>
      <c r="F337" s="29"/>
      <c r="G337" s="68"/>
      <c r="H337" s="985" t="s">
        <v>7069</v>
      </c>
      <c r="I337" s="986"/>
      <c r="J337" s="657"/>
      <c r="K337" s="66"/>
      <c r="L337" s="71"/>
    </row>
    <row r="338" spans="1:12" ht="15" customHeight="1" thickBot="1" x14ac:dyDescent="0.25">
      <c r="A338" s="71"/>
      <c r="B338" s="66"/>
      <c r="C338" s="66"/>
      <c r="D338" s="66"/>
      <c r="E338" s="66"/>
      <c r="F338" s="29"/>
      <c r="G338" s="66"/>
      <c r="H338" s="983" t="s">
        <v>5259</v>
      </c>
      <c r="I338" s="984"/>
      <c r="J338" s="7">
        <f>SUM(J303:J336)</f>
        <v>0</v>
      </c>
      <c r="K338" s="66" t="s">
        <v>5295</v>
      </c>
      <c r="L338" s="3" t="s">
        <v>5201</v>
      </c>
    </row>
    <row r="339" spans="1:12" ht="15" customHeight="1" x14ac:dyDescent="0.2">
      <c r="A339" s="76"/>
      <c r="B339" s="76"/>
      <c r="C339" s="76"/>
      <c r="D339" s="76"/>
      <c r="E339" s="76"/>
      <c r="F339" s="89"/>
      <c r="G339" s="76"/>
      <c r="H339" s="95"/>
      <c r="I339" s="76"/>
      <c r="J339" s="89"/>
      <c r="K339" s="66"/>
      <c r="L339" s="76"/>
    </row>
    <row r="340" spans="1:12" s="3" customFormat="1" ht="15" customHeight="1" x14ac:dyDescent="0.2">
      <c r="A340" s="398" t="s">
        <v>42</v>
      </c>
      <c r="B340" s="71" t="s">
        <v>5965</v>
      </c>
      <c r="C340" s="76"/>
      <c r="D340" s="76"/>
      <c r="E340" s="76"/>
      <c r="F340" s="89"/>
      <c r="G340" s="76"/>
      <c r="H340" s="76"/>
      <c r="I340" s="76"/>
      <c r="J340" s="89"/>
      <c r="K340" s="76"/>
      <c r="L340" s="76"/>
    </row>
    <row r="341" spans="1:12" s="3" customFormat="1" ht="15" customHeight="1" x14ac:dyDescent="0.2">
      <c r="A341" s="140"/>
      <c r="B341" s="71" t="s">
        <v>5966</v>
      </c>
      <c r="C341" s="76"/>
      <c r="D341" s="76"/>
      <c r="E341" s="76"/>
      <c r="F341" s="89"/>
      <c r="G341" s="76"/>
      <c r="H341" s="76"/>
      <c r="I341" s="76"/>
      <c r="J341" s="89"/>
      <c r="K341" s="76"/>
      <c r="L341" s="76"/>
    </row>
    <row r="342" spans="1:12" s="3" customFormat="1" ht="15" customHeight="1" x14ac:dyDescent="0.2">
      <c r="A342" s="78"/>
      <c r="B342" s="76"/>
      <c r="C342" s="76"/>
      <c r="D342" s="76"/>
      <c r="E342" s="76"/>
      <c r="F342" s="89"/>
      <c r="G342" s="76"/>
      <c r="H342" s="76"/>
      <c r="I342" s="76"/>
      <c r="J342" s="89"/>
      <c r="K342" s="76"/>
      <c r="L342" s="76"/>
    </row>
    <row r="343" spans="1:12" s="3" customFormat="1" ht="15" customHeight="1" x14ac:dyDescent="0.2">
      <c r="A343" s="78"/>
      <c r="B343" s="991" t="s">
        <v>5401</v>
      </c>
      <c r="C343" s="992"/>
      <c r="D343" s="991" t="s">
        <v>5194</v>
      </c>
      <c r="E343" s="992"/>
      <c r="F343" s="127" t="s">
        <v>5402</v>
      </c>
      <c r="G343" s="213"/>
      <c r="H343" s="213" t="s">
        <v>5196</v>
      </c>
      <c r="I343" s="213"/>
      <c r="J343" s="127" t="s">
        <v>17</v>
      </c>
      <c r="K343" s="66"/>
      <c r="L343" s="76"/>
    </row>
    <row r="344" spans="1:12" s="3" customFormat="1" ht="15" customHeight="1" x14ac:dyDescent="0.2">
      <c r="A344" s="78"/>
      <c r="B344" s="294"/>
      <c r="C344" s="289"/>
      <c r="D344" s="229"/>
      <c r="E344" s="286"/>
      <c r="F344" s="168"/>
      <c r="G344" s="143"/>
      <c r="H344" s="143"/>
      <c r="I344" s="143"/>
      <c r="J344" s="673" t="s">
        <v>5197</v>
      </c>
      <c r="K344" s="66"/>
      <c r="L344" s="76"/>
    </row>
    <row r="345" spans="1:12" s="3" customFormat="1" ht="15" customHeight="1" x14ac:dyDescent="0.2">
      <c r="A345" s="71"/>
      <c r="B345" s="139">
        <v>1</v>
      </c>
      <c r="C345" s="63" t="s">
        <v>5234</v>
      </c>
      <c r="D345" s="399" t="s">
        <v>5967</v>
      </c>
      <c r="E345" s="529" t="s">
        <v>5200</v>
      </c>
      <c r="F345" s="150">
        <f>IF(総括表!$B$4=総括表!$Q$4,基礎データ貼付用シート!E1150)</f>
        <v>0</v>
      </c>
      <c r="G345" s="147" t="s">
        <v>5201</v>
      </c>
      <c r="H345" s="149">
        <v>0.55000000000000004</v>
      </c>
      <c r="I345" s="70" t="s">
        <v>5202</v>
      </c>
      <c r="J345" s="145">
        <f>ROUND(F345*H345,0)</f>
        <v>0</v>
      </c>
      <c r="K345" s="66" t="s">
        <v>5203</v>
      </c>
      <c r="L345" s="71"/>
    </row>
    <row r="346" spans="1:12" s="3" customFormat="1" ht="15" customHeight="1" x14ac:dyDescent="0.2">
      <c r="A346" s="71"/>
      <c r="B346" s="141"/>
      <c r="C346" s="142"/>
      <c r="D346" s="98"/>
      <c r="E346" s="529" t="s">
        <v>5205</v>
      </c>
      <c r="F346" s="150" t="b">
        <f>IF(総括表!$B$4=総括表!$Q$5,基礎データ貼付用シート!E1150)</f>
        <v>0</v>
      </c>
      <c r="G346" s="147" t="s">
        <v>5201</v>
      </c>
      <c r="H346" s="149">
        <v>0.52400000000000002</v>
      </c>
      <c r="I346" s="70" t="s">
        <v>5202</v>
      </c>
      <c r="J346" s="145">
        <f>ROUND(F346*H346,0)</f>
        <v>0</v>
      </c>
      <c r="K346" s="66" t="s">
        <v>5206</v>
      </c>
      <c r="L346" s="71"/>
    </row>
    <row r="347" spans="1:12" s="3" customFormat="1" ht="15" customHeight="1" x14ac:dyDescent="0.2">
      <c r="A347" s="71"/>
      <c r="B347" s="139">
        <v>2</v>
      </c>
      <c r="C347" s="63" t="s">
        <v>5237</v>
      </c>
      <c r="D347" s="399" t="s">
        <v>5967</v>
      </c>
      <c r="E347" s="529" t="s">
        <v>5200</v>
      </c>
      <c r="F347" s="150">
        <f>IF(総括表!$B$4=総括表!$Q$4,基礎データ貼付用シート!E1157)</f>
        <v>0</v>
      </c>
      <c r="G347" s="147" t="s">
        <v>5201</v>
      </c>
      <c r="H347" s="149">
        <v>0.57999999999999996</v>
      </c>
      <c r="I347" s="70" t="s">
        <v>5202</v>
      </c>
      <c r="J347" s="145">
        <f>ROUND(F347*H347,0)</f>
        <v>0</v>
      </c>
      <c r="K347" s="66" t="s">
        <v>5208</v>
      </c>
      <c r="L347" s="71"/>
    </row>
    <row r="348" spans="1:12" s="3" customFormat="1" ht="15" customHeight="1" thickBot="1" x14ac:dyDescent="0.25">
      <c r="A348" s="71"/>
      <c r="B348" s="141"/>
      <c r="C348" s="142"/>
      <c r="D348" s="98"/>
      <c r="E348" s="529" t="s">
        <v>5205</v>
      </c>
      <c r="F348" s="150" t="b">
        <f>IF(総括表!$B$4=総括表!$Q$5,基礎データ貼付用シート!E1157)</f>
        <v>0</v>
      </c>
      <c r="G348" s="147" t="s">
        <v>5201</v>
      </c>
      <c r="H348" s="149">
        <v>0.55700000000000005</v>
      </c>
      <c r="I348" s="70" t="s">
        <v>5202</v>
      </c>
      <c r="J348" s="145">
        <f>ROUND(F348*H348,0)</f>
        <v>0</v>
      </c>
      <c r="K348" s="66" t="s">
        <v>5209</v>
      </c>
      <c r="L348" s="71"/>
    </row>
    <row r="349" spans="1:12" ht="15" customHeight="1" x14ac:dyDescent="0.2">
      <c r="A349" s="71"/>
      <c r="B349" s="66"/>
      <c r="C349" s="68"/>
      <c r="D349" s="66"/>
      <c r="E349" s="66"/>
      <c r="F349" s="29"/>
      <c r="G349" s="68"/>
      <c r="H349" s="985" t="s">
        <v>5287</v>
      </c>
      <c r="I349" s="986"/>
      <c r="J349" s="657"/>
      <c r="K349" s="66"/>
      <c r="L349" s="71"/>
    </row>
    <row r="350" spans="1:12" ht="15" customHeight="1" thickBot="1" x14ac:dyDescent="0.25">
      <c r="A350" s="71"/>
      <c r="B350" s="66"/>
      <c r="C350" s="66"/>
      <c r="D350" s="66"/>
      <c r="E350" s="66"/>
      <c r="F350" s="29"/>
      <c r="G350" s="66"/>
      <c r="H350" s="983" t="s">
        <v>5259</v>
      </c>
      <c r="I350" s="984"/>
      <c r="J350" s="7">
        <f>SUM(J345:J348)</f>
        <v>0</v>
      </c>
      <c r="K350" s="66" t="s">
        <v>5297</v>
      </c>
      <c r="L350" s="3" t="s">
        <v>5201</v>
      </c>
    </row>
    <row r="351" spans="1:12" ht="15" customHeight="1" x14ac:dyDescent="0.2">
      <c r="A351" s="76"/>
      <c r="B351" s="76"/>
      <c r="C351" s="76"/>
      <c r="D351" s="76"/>
      <c r="E351" s="76"/>
      <c r="F351" s="89"/>
      <c r="G351" s="76"/>
      <c r="H351" s="95"/>
      <c r="I351" s="76"/>
      <c r="J351" s="89"/>
      <c r="K351" s="66"/>
      <c r="L351" s="76"/>
    </row>
    <row r="352" spans="1:12" s="3" customFormat="1" ht="15" customHeight="1" x14ac:dyDescent="0.2">
      <c r="A352" s="398" t="s">
        <v>45</v>
      </c>
      <c r="B352" s="71" t="s">
        <v>5968</v>
      </c>
      <c r="C352" s="76"/>
      <c r="D352" s="76"/>
      <c r="E352" s="76"/>
      <c r="F352" s="89"/>
      <c r="G352" s="76"/>
      <c r="H352" s="76"/>
      <c r="I352" s="76"/>
      <c r="J352" s="89"/>
      <c r="K352" s="76"/>
      <c r="L352" s="76"/>
    </row>
    <row r="353" spans="1:12" s="3" customFormat="1" ht="15" customHeight="1" x14ac:dyDescent="0.2">
      <c r="A353" s="140"/>
      <c r="B353" s="71" t="s">
        <v>5966</v>
      </c>
      <c r="C353" s="76"/>
      <c r="D353" s="76"/>
      <c r="E353" s="76"/>
      <c r="F353" s="89"/>
      <c r="G353" s="76"/>
      <c r="H353" s="76"/>
      <c r="I353" s="76"/>
      <c r="J353" s="89"/>
      <c r="K353" s="76"/>
      <c r="L353" s="76"/>
    </row>
    <row r="354" spans="1:12" s="3" customFormat="1" ht="15" customHeight="1" x14ac:dyDescent="0.2">
      <c r="A354" s="78"/>
      <c r="B354" s="76"/>
      <c r="C354" s="76"/>
      <c r="D354" s="76"/>
      <c r="E354" s="76"/>
      <c r="F354" s="89"/>
      <c r="G354" s="76"/>
      <c r="H354" s="76"/>
      <c r="I354" s="76"/>
      <c r="J354" s="89"/>
      <c r="K354" s="76"/>
      <c r="L354" s="76"/>
    </row>
    <row r="355" spans="1:12" s="3" customFormat="1" ht="15" customHeight="1" x14ac:dyDescent="0.2">
      <c r="A355" s="78"/>
      <c r="B355" s="991" t="s">
        <v>5401</v>
      </c>
      <c r="C355" s="992"/>
      <c r="D355" s="991" t="s">
        <v>5194</v>
      </c>
      <c r="E355" s="992"/>
      <c r="F355" s="127" t="s">
        <v>5402</v>
      </c>
      <c r="G355" s="213"/>
      <c r="H355" s="213" t="s">
        <v>5196</v>
      </c>
      <c r="I355" s="213"/>
      <c r="J355" s="127" t="s">
        <v>17</v>
      </c>
      <c r="K355" s="66"/>
      <c r="L355" s="76"/>
    </row>
    <row r="356" spans="1:12" s="3" customFormat="1" ht="15" customHeight="1" x14ac:dyDescent="0.2">
      <c r="A356" s="78"/>
      <c r="B356" s="294"/>
      <c r="C356" s="289"/>
      <c r="D356" s="229"/>
      <c r="E356" s="286"/>
      <c r="F356" s="168"/>
      <c r="G356" s="143"/>
      <c r="H356" s="143"/>
      <c r="I356" s="143"/>
      <c r="J356" s="673" t="s">
        <v>5197</v>
      </c>
      <c r="K356" s="66"/>
      <c r="L356" s="76"/>
    </row>
    <row r="357" spans="1:12" s="3" customFormat="1" ht="15" customHeight="1" x14ac:dyDescent="0.2">
      <c r="A357" s="71"/>
      <c r="B357" s="139">
        <v>1</v>
      </c>
      <c r="C357" s="63" t="s">
        <v>5234</v>
      </c>
      <c r="D357" s="399" t="s">
        <v>5969</v>
      </c>
      <c r="E357" s="529" t="s">
        <v>5200</v>
      </c>
      <c r="F357" s="150">
        <f>IF(総括表!$B$4=総括表!$Q$4,基礎データ貼付用シート!E1151)</f>
        <v>0</v>
      </c>
      <c r="G357" s="147" t="s">
        <v>5201</v>
      </c>
      <c r="H357" s="149">
        <v>0.39300000000000002</v>
      </c>
      <c r="I357" s="70" t="s">
        <v>5202</v>
      </c>
      <c r="J357" s="145">
        <f>ROUND(F357*H357,0)</f>
        <v>0</v>
      </c>
      <c r="K357" s="66" t="s">
        <v>5203</v>
      </c>
      <c r="L357" s="71"/>
    </row>
    <row r="358" spans="1:12" s="3" customFormat="1" ht="15" customHeight="1" x14ac:dyDescent="0.2">
      <c r="A358" s="71"/>
      <c r="B358" s="141"/>
      <c r="C358" s="142"/>
      <c r="D358" s="98"/>
      <c r="E358" s="529" t="s">
        <v>5205</v>
      </c>
      <c r="F358" s="150" t="b">
        <f>IF(総括表!$B$4=総括表!$Q$5,基礎データ貼付用シート!E1151)</f>
        <v>0</v>
      </c>
      <c r="G358" s="147" t="s">
        <v>5201</v>
      </c>
      <c r="H358" s="149">
        <v>0.374</v>
      </c>
      <c r="I358" s="70" t="s">
        <v>5202</v>
      </c>
      <c r="J358" s="145">
        <f>ROUND(F358*H358,0)</f>
        <v>0</v>
      </c>
      <c r="K358" s="66" t="s">
        <v>5206</v>
      </c>
      <c r="L358" s="71"/>
    </row>
    <row r="359" spans="1:12" s="3" customFormat="1" ht="15" customHeight="1" x14ac:dyDescent="0.2">
      <c r="A359" s="71"/>
      <c r="B359" s="139">
        <v>2</v>
      </c>
      <c r="C359" s="63" t="s">
        <v>5237</v>
      </c>
      <c r="D359" s="399" t="s">
        <v>5969</v>
      </c>
      <c r="E359" s="529" t="s">
        <v>5200</v>
      </c>
      <c r="F359" s="150">
        <f>IF(総括表!$B$4=総括表!$Q$4,基礎データ貼付用シート!E1158)</f>
        <v>0</v>
      </c>
      <c r="G359" s="147" t="s">
        <v>5201</v>
      </c>
      <c r="H359" s="149">
        <v>0.41399999999999998</v>
      </c>
      <c r="I359" s="70" t="s">
        <v>5202</v>
      </c>
      <c r="J359" s="145">
        <f>ROUND(F359*H359,0)</f>
        <v>0</v>
      </c>
      <c r="K359" s="66" t="s">
        <v>5208</v>
      </c>
      <c r="L359" s="71"/>
    </row>
    <row r="360" spans="1:12" s="3" customFormat="1" ht="15" customHeight="1" thickBot="1" x14ac:dyDescent="0.25">
      <c r="A360" s="71"/>
      <c r="B360" s="141"/>
      <c r="C360" s="142"/>
      <c r="D360" s="98"/>
      <c r="E360" s="529" t="s">
        <v>5205</v>
      </c>
      <c r="F360" s="150" t="b">
        <f>IF(総括表!$B$4=総括表!$Q$5,基礎データ貼付用シート!E1158)</f>
        <v>0</v>
      </c>
      <c r="G360" s="147" t="s">
        <v>5201</v>
      </c>
      <c r="H360" s="149">
        <v>0.39800000000000002</v>
      </c>
      <c r="I360" s="70" t="s">
        <v>5202</v>
      </c>
      <c r="J360" s="145">
        <f>ROUND(F360*H360,0)</f>
        <v>0</v>
      </c>
      <c r="K360" s="66" t="s">
        <v>5209</v>
      </c>
      <c r="L360" s="71"/>
    </row>
    <row r="361" spans="1:12" ht="15" customHeight="1" x14ac:dyDescent="0.2">
      <c r="A361" s="71"/>
      <c r="B361" s="66"/>
      <c r="C361" s="68"/>
      <c r="D361" s="66"/>
      <c r="E361" s="66"/>
      <c r="F361" s="29"/>
      <c r="G361" s="68"/>
      <c r="H361" s="985" t="s">
        <v>5287</v>
      </c>
      <c r="I361" s="986"/>
      <c r="J361" s="657"/>
      <c r="K361" s="66"/>
      <c r="L361" s="71"/>
    </row>
    <row r="362" spans="1:12" ht="15" customHeight="1" thickBot="1" x14ac:dyDescent="0.25">
      <c r="A362" s="71"/>
      <c r="B362" s="66"/>
      <c r="C362" s="66"/>
      <c r="D362" s="66"/>
      <c r="E362" s="66"/>
      <c r="F362" s="29"/>
      <c r="G362" s="66"/>
      <c r="H362" s="983" t="s">
        <v>5259</v>
      </c>
      <c r="I362" s="984"/>
      <c r="J362" s="7">
        <f>SUM(J357:J360)</f>
        <v>0</v>
      </c>
      <c r="K362" s="66" t="s">
        <v>5300</v>
      </c>
      <c r="L362" s="3" t="s">
        <v>5201</v>
      </c>
    </row>
    <row r="363" spans="1:12" ht="15" customHeight="1" thickBot="1" x14ac:dyDescent="0.25">
      <c r="A363" s="76"/>
      <c r="B363" s="76"/>
      <c r="C363" s="76"/>
      <c r="D363" s="76"/>
      <c r="E363" s="76"/>
      <c r="F363" s="89"/>
      <c r="G363" s="76"/>
      <c r="H363" s="95"/>
      <c r="I363" s="76"/>
      <c r="J363" s="89"/>
      <c r="K363" s="66"/>
      <c r="L363" s="76"/>
    </row>
    <row r="364" spans="1:12" ht="15" customHeight="1" x14ac:dyDescent="0.2">
      <c r="A364" s="76"/>
      <c r="B364" s="76"/>
      <c r="C364" s="76"/>
      <c r="D364" s="76"/>
      <c r="E364" s="76"/>
      <c r="F364" s="89"/>
      <c r="G364" s="76"/>
      <c r="H364" s="985" t="s">
        <v>5970</v>
      </c>
      <c r="I364" s="986"/>
      <c r="J364" s="657"/>
      <c r="K364" s="76"/>
      <c r="L364" s="76"/>
    </row>
    <row r="365" spans="1:12" ht="14.5" thickBot="1" x14ac:dyDescent="0.25">
      <c r="A365" s="76"/>
      <c r="B365" s="76"/>
      <c r="C365" s="76"/>
      <c r="D365" s="76"/>
      <c r="E365" s="76"/>
      <c r="F365" s="89"/>
      <c r="G365" s="76"/>
      <c r="H365" s="1007" t="s">
        <v>5971</v>
      </c>
      <c r="I365" s="1008"/>
      <c r="J365" s="7">
        <f>SUMIF(L7:L362,"*",J7:J362)</f>
        <v>0</v>
      </c>
      <c r="K365" s="66" t="s">
        <v>48</v>
      </c>
      <c r="L365" s="76"/>
    </row>
  </sheetData>
  <sheetProtection autoFilter="0"/>
  <customSheetViews>
    <customSheetView guid="{0FF53720-42B0-4B1A-A491-0089CDA29CCF}"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1"/>
      <headerFooter alignWithMargins="0"/>
    </customSheetView>
    <customSheetView guid="{1F81339A-CB4E-4CB3-ABCA-C25ADEC8B9AC}"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2"/>
      <headerFooter alignWithMargins="0"/>
    </customSheetView>
    <customSheetView guid="{87FB8462-6403-4F20-8080-1AF11B55B90C}"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3"/>
      <headerFooter alignWithMargins="0"/>
    </customSheetView>
    <customSheetView guid="{3B4A68D1-1B68-46E4-B8BF-4F65CEA2EB4B}"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4"/>
      <headerFooter alignWithMargins="0"/>
    </customSheetView>
    <customSheetView guid="{3DDC5261-2F80-4A3C-AB53-F803DE8B7615}" showPageBreaks="1" fitToPage="1" printArea="1" view="pageBreakPreview" topLeftCell="A199">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5"/>
      <headerFooter alignWithMargins="0"/>
    </customSheetView>
    <customSheetView guid="{44914D11-FA26-4FFB-9D64-353FA38F5634}"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6"/>
      <headerFooter alignWithMargins="0"/>
    </customSheetView>
    <customSheetView guid="{6580A8AE-FA6B-4B5A-83A0-1CF78E68E0A6}"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7"/>
      <headerFooter alignWithMargins="0"/>
    </customSheetView>
    <customSheetView guid="{33BE930D-9EAB-4AFB-BDCD-43112CB50749}"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8"/>
      <headerFooter alignWithMargins="0"/>
    </customSheetView>
    <customSheetView guid="{0B613FCD-ABCC-41BB-9177-F54C998CD9E2}"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9"/>
      <headerFooter alignWithMargins="0"/>
    </customSheetView>
    <customSheetView guid="{B71A276C-C16D-4248-B875-8414D93978D3}"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0"/>
      <headerFooter alignWithMargins="0"/>
    </customSheetView>
    <customSheetView guid="{EE5E2BC8-B1EB-4466-BA38-D89D5EC0095B}"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1"/>
      <headerFooter alignWithMargins="0"/>
    </customSheetView>
    <customSheetView guid="{60A3B263-4602-4F01-9F3F-2B992FCD2F0D}"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2"/>
      <headerFooter alignWithMargins="0"/>
    </customSheetView>
    <customSheetView guid="{4501AAA6-52C2-4DE0-8371-DF05BC835EB0}"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3"/>
      <headerFooter alignWithMargins="0"/>
    </customSheetView>
    <customSheetView guid="{994C6250-FA50-4C22-9B36-67FD48252EA7}"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 right="0" top="0" bottom="0" header="0" footer="0"/>
      <printOptions horizontalCentered="1"/>
      <pageSetup paperSize="9" scale="87" fitToWidth="0" fitToHeight="0" orientation="portrait" r:id="rId14"/>
      <headerFooter alignWithMargins="0"/>
    </customSheetView>
    <customSheetView guid="{589CC1DC-63E7-447D-98B0-3ACFA594E418}"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 right="0" top="0" bottom="0" header="0" footer="0"/>
      <printOptions horizontalCentered="1"/>
      <pageSetup paperSize="9" scale="87" fitToWidth="0" fitToHeight="0" orientation="portrait" r:id="rId15"/>
      <headerFooter alignWithMargins="0"/>
    </customSheetView>
    <customSheetView guid="{C992E83C-24A9-4447-9C08-4F6D58B78F8B}" scale="115" showPageBreaks="1" printArea="1" view="pageBreakPreview" topLeftCell="A19">
      <selection activeCell="F272" sqref="F272"/>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6"/>
      <headerFooter alignWithMargins="0"/>
    </customSheetView>
    <customSheetView guid="{3C9FE015-CE13-4E3B-ACAB-8D7E22E34744}"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7"/>
      <headerFooter alignWithMargins="0"/>
    </customSheetView>
    <customSheetView guid="{7EEBD42C-6D62-4B33-B7C1-B904E6629538}"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8"/>
      <headerFooter alignWithMargins="0"/>
    </customSheetView>
    <customSheetView guid="{C8B40DBF-EDE0-406A-8960-74B2A681CE9F}" showPageBreaks="1" fitToPage="1" printArea="1" view="pageBreakPreview" topLeftCell="D202">
      <selection activeCell="L217" sqref="L217"/>
      <rowBreaks count="7" manualBreakCount="7">
        <brk id="46" max="10" man="1"/>
        <brk id="86" max="10" man="1"/>
        <brk id="128" max="10" man="1"/>
        <brk id="176" max="10" man="1"/>
        <brk id="213" max="10" man="1"/>
        <brk id="253" max="10" man="1"/>
        <brk id="289" max="10" man="1"/>
      </rowBreaks>
      <pageMargins left="0" right="0" top="0" bottom="0" header="0" footer="0"/>
      <printOptions horizontalCentered="1"/>
      <pageSetup paperSize="9" fitToHeight="0" orientation="portrait" r:id="rId19"/>
      <headerFooter alignWithMargins="0"/>
    </customSheetView>
    <customSheetView guid="{A0BA9017-E5F3-4B91-9F5C-F0F36F625BCB}" showPageBreaks="1" fitToPage="1" printArea="1" view="pageBreakPreview">
      <selection activeCell="C1" sqref="C1:E1"/>
      <rowBreaks count="7" manualBreakCount="7">
        <brk id="46" max="10" man="1"/>
        <brk id="87" max="10" man="1"/>
        <brk id="129" max="10" man="1"/>
        <brk id="177" max="10" man="1"/>
        <brk id="214" max="10" man="1"/>
        <brk id="254" max="10" man="1"/>
        <brk id="290" max="10" man="1"/>
      </rowBreaks>
      <pageMargins left="0" right="0" top="0" bottom="0" header="0" footer="0"/>
      <printOptions horizontalCentered="1"/>
      <pageSetup paperSize="9" fitToHeight="0" orientation="portrait" r:id="rId20"/>
      <headerFooter alignWithMargins="0"/>
    </customSheetView>
  </customSheetViews>
  <mergeCells count="30">
    <mergeCell ref="B24:E25"/>
    <mergeCell ref="B36:C36"/>
    <mergeCell ref="D36:E36"/>
    <mergeCell ref="B19:E21"/>
    <mergeCell ref="B27:E29"/>
    <mergeCell ref="A1:B1"/>
    <mergeCell ref="C1:E1"/>
    <mergeCell ref="I1:K1"/>
    <mergeCell ref="B5:E7"/>
    <mergeCell ref="B12:E14"/>
    <mergeCell ref="H364:I364"/>
    <mergeCell ref="H365:I365"/>
    <mergeCell ref="H249:I249"/>
    <mergeCell ref="H250:I250"/>
    <mergeCell ref="H295:I295"/>
    <mergeCell ref="H296:I296"/>
    <mergeCell ref="H361:I361"/>
    <mergeCell ref="H362:I362"/>
    <mergeCell ref="B301:C301"/>
    <mergeCell ref="D301:E301"/>
    <mergeCell ref="B255:C255"/>
    <mergeCell ref="H337:I337"/>
    <mergeCell ref="H338:I338"/>
    <mergeCell ref="D255:E255"/>
    <mergeCell ref="B343:C343"/>
    <mergeCell ref="D343:E343"/>
    <mergeCell ref="H349:I349"/>
    <mergeCell ref="H350:I350"/>
    <mergeCell ref="B355:C355"/>
    <mergeCell ref="D355:E355"/>
  </mergeCells>
  <phoneticPr fontId="3"/>
  <dataValidations count="1">
    <dataValidation type="custom" allowBlank="1" showInputMessage="1" showErrorMessage="1" sqref="H38:H248 H345:H348 H257:H294 H357:H360 H303:H336" xr:uid="{00000000-0002-0000-0E00-000000000000}">
      <formula1>MOD(H38*1000,1)=0</formula1>
    </dataValidation>
  </dataValidations>
  <printOptions horizontalCentered="1"/>
  <pageMargins left="0.78740157480314965" right="0.78740157480314965" top="0.98425196850393704" bottom="0.98425196850393704" header="0.51181102362204722" footer="0.51181102362204722"/>
  <pageSetup paperSize="9" scale="94" fitToHeight="0" orientation="portrait" r:id="rId21"/>
  <headerFooter alignWithMargins="0"/>
  <rowBreaks count="8" manualBreakCount="8">
    <brk id="33" max="10" man="1"/>
    <brk id="84" max="10" man="1"/>
    <brk id="134" max="10" man="1"/>
    <brk id="184" max="10" man="1"/>
    <brk id="220" max="10" man="1"/>
    <brk id="251" max="10" man="1"/>
    <brk id="296" max="10" man="1"/>
    <brk id="338"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9"/>
  <dimension ref="A1:M381"/>
  <sheetViews>
    <sheetView view="pageBreakPreview" topLeftCell="A377" zoomScaleNormal="100" zoomScaleSheetLayoutView="100" workbookViewId="0">
      <selection activeCell="O13" sqref="O13"/>
    </sheetView>
  </sheetViews>
  <sheetFormatPr defaultColWidth="9" defaultRowHeight="18.75" customHeight="1" x14ac:dyDescent="0.2"/>
  <cols>
    <col min="1" max="1" width="3.90625" style="1" customWidth="1"/>
    <col min="2" max="2" width="4.453125" style="1" customWidth="1"/>
    <col min="3" max="3" width="7.453125" style="1" bestFit="1" customWidth="1"/>
    <col min="4" max="5" width="10.453125" style="1" customWidth="1"/>
    <col min="6" max="6" width="22.6328125" style="6" customWidth="1"/>
    <col min="7" max="7" width="2" style="1" bestFit="1" customWidth="1"/>
    <col min="8" max="8" width="11.90625" style="22" customWidth="1"/>
    <col min="9" max="9" width="2" style="1" bestFit="1" customWidth="1"/>
    <col min="10" max="10" width="11.90625" style="6" customWidth="1"/>
    <col min="11" max="11" width="5.36328125" style="1" customWidth="1"/>
    <col min="12" max="16384" width="9" style="1"/>
  </cols>
  <sheetData>
    <row r="1" spans="1:13" ht="18.75" customHeight="1" x14ac:dyDescent="0.2">
      <c r="A1" s="987" t="s">
        <v>5189</v>
      </c>
      <c r="B1" s="988"/>
      <c r="C1" s="987" t="s">
        <v>50</v>
      </c>
      <c r="D1" s="989"/>
      <c r="E1" s="988"/>
      <c r="F1" s="89"/>
      <c r="G1" s="76"/>
      <c r="H1" s="395" t="s">
        <v>5191</v>
      </c>
      <c r="I1" s="990">
        <f>総括表!H4</f>
        <v>0</v>
      </c>
      <c r="J1" s="990"/>
      <c r="K1" s="990"/>
    </row>
    <row r="2" spans="1:13" ht="18.75" customHeight="1" x14ac:dyDescent="0.2">
      <c r="A2" s="76"/>
      <c r="B2" s="76"/>
      <c r="C2" s="76"/>
      <c r="D2" s="76"/>
      <c r="E2" s="76"/>
      <c r="F2" s="89"/>
      <c r="G2" s="76"/>
      <c r="H2" s="95"/>
      <c r="I2" s="76"/>
      <c r="J2" s="137"/>
      <c r="K2" s="76"/>
    </row>
    <row r="3" spans="1:13" ht="18.75" customHeight="1" x14ac:dyDescent="0.2">
      <c r="A3" s="77" t="s">
        <v>5972</v>
      </c>
      <c r="B3" s="71" t="s">
        <v>5793</v>
      </c>
      <c r="C3" s="151"/>
      <c r="D3" s="151"/>
      <c r="E3" s="151"/>
      <c r="F3" s="89"/>
      <c r="G3" s="76"/>
      <c r="H3" s="151"/>
      <c r="I3" s="76"/>
      <c r="J3" s="89"/>
      <c r="K3" s="76"/>
    </row>
    <row r="4" spans="1:13" ht="11.25" customHeight="1" x14ac:dyDescent="0.2">
      <c r="A4" s="78"/>
      <c r="B4" s="151"/>
      <c r="C4" s="151"/>
      <c r="D4" s="151"/>
      <c r="E4" s="151"/>
      <c r="F4" s="89" t="s">
        <v>5794</v>
      </c>
      <c r="G4" s="76"/>
      <c r="H4" s="151"/>
      <c r="I4" s="76"/>
      <c r="J4" s="89"/>
      <c r="K4" s="76"/>
    </row>
    <row r="5" spans="1:13" ht="11.25" customHeight="1" x14ac:dyDescent="0.2">
      <c r="A5" s="78"/>
      <c r="B5" s="1040" t="s">
        <v>7349</v>
      </c>
      <c r="C5" s="1040"/>
      <c r="D5" s="1040"/>
      <c r="E5" s="1040"/>
      <c r="F5" s="89"/>
      <c r="G5" s="76"/>
      <c r="H5" s="151"/>
      <c r="I5" s="76"/>
      <c r="J5" s="89"/>
      <c r="K5" s="76"/>
    </row>
    <row r="6" spans="1:13" s="3" customFormat="1" ht="15" customHeight="1" thickBot="1" x14ac:dyDescent="0.25">
      <c r="A6" s="77"/>
      <c r="B6" s="1040"/>
      <c r="C6" s="1040"/>
      <c r="D6" s="1040"/>
      <c r="E6" s="1040"/>
      <c r="F6" s="90"/>
      <c r="G6" s="71"/>
      <c r="H6" s="97" t="s">
        <v>5328</v>
      </c>
      <c r="I6" s="71"/>
      <c r="J6" s="90"/>
      <c r="K6" s="71"/>
    </row>
    <row r="7" spans="1:13" s="3" customFormat="1" ht="18.75" customHeight="1" thickTop="1" thickBot="1" x14ac:dyDescent="0.25">
      <c r="A7" s="77"/>
      <c r="B7" s="1040"/>
      <c r="C7" s="1040"/>
      <c r="D7" s="1040"/>
      <c r="E7" s="1040"/>
      <c r="F7" s="35"/>
      <c r="G7" s="34" t="s">
        <v>5201</v>
      </c>
      <c r="H7" s="581">
        <v>0.6</v>
      </c>
      <c r="I7" s="34" t="s">
        <v>5202</v>
      </c>
      <c r="J7" s="94">
        <f>ROUND(F7*H7,0)</f>
        <v>0</v>
      </c>
      <c r="K7" s="66" t="s">
        <v>5260</v>
      </c>
      <c r="L7" s="3" t="s">
        <v>5201</v>
      </c>
    </row>
    <row r="8" spans="1:13" ht="15" customHeight="1" thickTop="1" x14ac:dyDescent="0.2">
      <c r="A8" s="78"/>
      <c r="B8" s="151"/>
      <c r="C8" s="151"/>
      <c r="D8" s="151"/>
      <c r="E8" s="151"/>
      <c r="F8" s="89"/>
      <c r="G8" s="76"/>
      <c r="H8" s="151"/>
      <c r="I8" s="76"/>
      <c r="J8" s="91" t="s">
        <v>5382</v>
      </c>
      <c r="K8" s="76"/>
    </row>
    <row r="9" spans="1:13" ht="11.25" customHeight="1" x14ac:dyDescent="0.2">
      <c r="A9" s="78"/>
      <c r="B9" s="151"/>
      <c r="C9" s="151"/>
      <c r="D9" s="151"/>
      <c r="E9" s="151"/>
      <c r="F9" s="89"/>
      <c r="G9" s="76"/>
      <c r="H9" s="151"/>
      <c r="I9" s="76"/>
      <c r="J9" s="89"/>
      <c r="K9" s="76"/>
    </row>
    <row r="10" spans="1:13" ht="18.75" customHeight="1" x14ac:dyDescent="0.2">
      <c r="A10" s="77" t="s">
        <v>5973</v>
      </c>
      <c r="B10" s="71" t="s">
        <v>5795</v>
      </c>
      <c r="C10" s="151"/>
      <c r="D10" s="151"/>
      <c r="E10" s="151"/>
      <c r="F10" s="89"/>
      <c r="G10" s="76"/>
      <c r="H10" s="151"/>
      <c r="I10" s="76"/>
      <c r="J10" s="89"/>
      <c r="K10" s="76"/>
    </row>
    <row r="11" spans="1:13" ht="11.25" customHeight="1" x14ac:dyDescent="0.2">
      <c r="A11" s="78"/>
      <c r="B11" s="151"/>
      <c r="C11" s="151"/>
      <c r="D11" s="151"/>
      <c r="E11" s="151"/>
      <c r="F11" s="89"/>
      <c r="G11" s="76"/>
      <c r="H11" s="151"/>
      <c r="I11" s="76"/>
      <c r="J11" s="89"/>
      <c r="K11" s="76"/>
    </row>
    <row r="12" spans="1:13" ht="15" customHeight="1" x14ac:dyDescent="0.2">
      <c r="A12" s="78"/>
      <c r="B12" s="1040" t="s">
        <v>7350</v>
      </c>
      <c r="C12" s="1040"/>
      <c r="D12" s="1040"/>
      <c r="E12" s="1040"/>
      <c r="F12" s="89"/>
      <c r="G12" s="76"/>
      <c r="H12" s="151"/>
      <c r="I12" s="76"/>
      <c r="J12" s="89"/>
      <c r="K12" s="76"/>
    </row>
    <row r="13" spans="1:13" s="3" customFormat="1" ht="15" customHeight="1" thickBot="1" x14ac:dyDescent="0.25">
      <c r="A13" s="77"/>
      <c r="B13" s="1040"/>
      <c r="C13" s="1040"/>
      <c r="D13" s="1040"/>
      <c r="E13" s="1040"/>
      <c r="F13" s="90"/>
      <c r="G13" s="71"/>
      <c r="H13" s="97" t="s">
        <v>5328</v>
      </c>
      <c r="I13" s="71"/>
      <c r="J13" s="90"/>
      <c r="K13" s="71"/>
    </row>
    <row r="14" spans="1:13" s="3" customFormat="1" ht="18.75" customHeight="1" thickTop="1" thickBot="1" x14ac:dyDescent="0.25">
      <c r="A14" s="77"/>
      <c r="B14" s="1040"/>
      <c r="C14" s="1040"/>
      <c r="D14" s="1040"/>
      <c r="E14" s="1040"/>
      <c r="F14" s="35"/>
      <c r="G14" s="34" t="s">
        <v>5201</v>
      </c>
      <c r="H14" s="581">
        <v>1</v>
      </c>
      <c r="I14" s="34" t="s">
        <v>5202</v>
      </c>
      <c r="J14" s="94">
        <f>ROUND(F14*H14,0)</f>
        <v>0</v>
      </c>
      <c r="K14" s="66" t="s">
        <v>5275</v>
      </c>
      <c r="L14" s="3" t="s">
        <v>5201</v>
      </c>
      <c r="M14" s="1"/>
    </row>
    <row r="15" spans="1:13" ht="15" customHeight="1" thickTop="1" x14ac:dyDescent="0.2">
      <c r="A15" s="78"/>
      <c r="B15" s="151"/>
      <c r="C15" s="151"/>
      <c r="D15" s="151"/>
      <c r="E15" s="151"/>
      <c r="F15" s="89"/>
      <c r="G15" s="76"/>
      <c r="H15" s="151"/>
      <c r="I15" s="76"/>
      <c r="J15" s="91" t="s">
        <v>5382</v>
      </c>
      <c r="K15" s="76"/>
    </row>
    <row r="16" spans="1:13" ht="11.25" customHeight="1" x14ac:dyDescent="0.2">
      <c r="A16" s="78"/>
      <c r="B16" s="151"/>
      <c r="C16" s="151"/>
      <c r="D16" s="151"/>
      <c r="E16" s="151"/>
      <c r="F16" s="89"/>
      <c r="G16" s="76"/>
      <c r="H16" s="151"/>
      <c r="I16" s="76"/>
      <c r="J16" s="89"/>
      <c r="K16" s="76"/>
    </row>
    <row r="17" spans="1:12" ht="18.75" customHeight="1" x14ac:dyDescent="0.2">
      <c r="A17" s="77" t="s">
        <v>5974</v>
      </c>
      <c r="B17" s="71" t="s">
        <v>5796</v>
      </c>
      <c r="C17" s="151"/>
      <c r="D17" s="151"/>
      <c r="E17" s="151"/>
      <c r="F17" s="89"/>
      <c r="G17" s="76"/>
      <c r="H17" s="151"/>
      <c r="I17" s="76"/>
      <c r="J17" s="89"/>
      <c r="K17" s="76"/>
    </row>
    <row r="18" spans="1:12" ht="11.25" customHeight="1" x14ac:dyDescent="0.2">
      <c r="A18" s="78"/>
      <c r="B18" s="151"/>
      <c r="C18" s="151"/>
      <c r="D18" s="151"/>
      <c r="E18" s="151"/>
      <c r="F18" s="89"/>
      <c r="G18" s="76"/>
      <c r="H18" s="151"/>
      <c r="I18" s="76"/>
      <c r="J18" s="89"/>
      <c r="K18" s="76"/>
    </row>
    <row r="19" spans="1:12" ht="11.25" customHeight="1" x14ac:dyDescent="0.2">
      <c r="A19" s="78"/>
      <c r="B19" s="1040" t="s">
        <v>7351</v>
      </c>
      <c r="C19" s="1040"/>
      <c r="D19" s="1040"/>
      <c r="E19" s="1040"/>
      <c r="F19" s="89"/>
      <c r="G19" s="76"/>
      <c r="H19" s="151"/>
      <c r="I19" s="76"/>
      <c r="J19" s="89"/>
      <c r="K19" s="76"/>
    </row>
    <row r="20" spans="1:12" s="3" customFormat="1" ht="15" customHeight="1" thickBot="1" x14ac:dyDescent="0.25">
      <c r="A20" s="77"/>
      <c r="B20" s="1040"/>
      <c r="C20" s="1040"/>
      <c r="D20" s="1040"/>
      <c r="E20" s="1040"/>
      <c r="F20" s="90"/>
      <c r="G20" s="71"/>
      <c r="H20" s="97" t="s">
        <v>5328</v>
      </c>
      <c r="I20" s="71"/>
      <c r="J20" s="90"/>
      <c r="K20" s="71"/>
    </row>
    <row r="21" spans="1:12" s="3" customFormat="1" ht="18.75" customHeight="1" thickTop="1" thickBot="1" x14ac:dyDescent="0.25">
      <c r="A21" s="77"/>
      <c r="B21" s="1040"/>
      <c r="C21" s="1040"/>
      <c r="D21" s="1040"/>
      <c r="E21" s="1040"/>
      <c r="F21" s="35"/>
      <c r="G21" s="34" t="s">
        <v>5201</v>
      </c>
      <c r="H21" s="581">
        <v>0.7</v>
      </c>
      <c r="I21" s="34" t="s">
        <v>5202</v>
      </c>
      <c r="J21" s="94">
        <f>ROUND(F21*H21,0)</f>
        <v>0</v>
      </c>
      <c r="K21" s="66" t="s">
        <v>5277</v>
      </c>
      <c r="L21" s="3" t="s">
        <v>5201</v>
      </c>
    </row>
    <row r="22" spans="1:12" ht="15" customHeight="1" thickTop="1" x14ac:dyDescent="0.2">
      <c r="A22" s="78"/>
      <c r="B22" s="151"/>
      <c r="C22" s="151"/>
      <c r="D22" s="151"/>
      <c r="E22" s="151"/>
      <c r="F22" s="89"/>
      <c r="G22" s="76"/>
      <c r="H22" s="151"/>
      <c r="I22" s="76"/>
      <c r="J22" s="91" t="s">
        <v>5382</v>
      </c>
      <c r="K22" s="76"/>
    </row>
    <row r="23" spans="1:12" ht="11.25" customHeight="1" x14ac:dyDescent="0.2">
      <c r="A23" s="78"/>
      <c r="B23" s="151"/>
      <c r="C23" s="151"/>
      <c r="D23" s="151"/>
      <c r="E23" s="151"/>
      <c r="F23" s="89"/>
      <c r="G23" s="76"/>
      <c r="H23" s="151"/>
      <c r="I23" s="76"/>
      <c r="J23" s="89"/>
      <c r="K23" s="76"/>
    </row>
    <row r="24" spans="1:12" s="3" customFormat="1" ht="15" customHeight="1" thickBot="1" x14ac:dyDescent="0.25">
      <c r="A24" s="77"/>
      <c r="B24" s="1040" t="s">
        <v>7352</v>
      </c>
      <c r="C24" s="1040"/>
      <c r="D24" s="1040"/>
      <c r="E24" s="1040"/>
      <c r="F24" s="90"/>
      <c r="G24" s="71"/>
      <c r="H24" s="97" t="s">
        <v>5328</v>
      </c>
      <c r="I24" s="71"/>
      <c r="J24" s="90"/>
      <c r="K24" s="71"/>
    </row>
    <row r="25" spans="1:12" s="3" customFormat="1" ht="18.75" customHeight="1" thickTop="1" thickBot="1" x14ac:dyDescent="0.25">
      <c r="A25" s="77"/>
      <c r="B25" s="1040"/>
      <c r="C25" s="1040"/>
      <c r="D25" s="1040"/>
      <c r="E25" s="1040"/>
      <c r="F25" s="35"/>
      <c r="G25" s="34" t="s">
        <v>5201</v>
      </c>
      <c r="H25" s="581">
        <v>0.5</v>
      </c>
      <c r="I25" s="34" t="s">
        <v>5202</v>
      </c>
      <c r="J25" s="94">
        <f>ROUND(F25*H25,0)</f>
        <v>0</v>
      </c>
      <c r="K25" s="66" t="s">
        <v>5279</v>
      </c>
      <c r="L25" s="3" t="s">
        <v>5201</v>
      </c>
    </row>
    <row r="26" spans="1:12" ht="15" customHeight="1" thickTop="1" x14ac:dyDescent="0.2">
      <c r="A26" s="78"/>
      <c r="B26" s="151"/>
      <c r="C26" s="151"/>
      <c r="D26" s="151"/>
      <c r="E26" s="151"/>
      <c r="F26" s="89"/>
      <c r="G26" s="76"/>
      <c r="H26" s="151"/>
      <c r="I26" s="76"/>
      <c r="J26" s="91" t="s">
        <v>5382</v>
      </c>
      <c r="K26" s="76"/>
    </row>
    <row r="27" spans="1:12" ht="11.25" customHeight="1" x14ac:dyDescent="0.2">
      <c r="A27" s="78"/>
      <c r="B27" s="1040" t="s">
        <v>7353</v>
      </c>
      <c r="C27" s="1040"/>
      <c r="D27" s="1040"/>
      <c r="E27" s="1040"/>
      <c r="F27" s="89"/>
      <c r="G27" s="76"/>
      <c r="H27" s="151"/>
      <c r="I27" s="76"/>
      <c r="J27" s="89"/>
      <c r="K27" s="76"/>
    </row>
    <row r="28" spans="1:12" s="3" customFormat="1" ht="18.75" customHeight="1" thickBot="1" x14ac:dyDescent="0.25">
      <c r="A28" s="77"/>
      <c r="B28" s="1040"/>
      <c r="C28" s="1040"/>
      <c r="D28" s="1040"/>
      <c r="E28" s="1040"/>
      <c r="F28" s="90"/>
      <c r="G28" s="71"/>
      <c r="H28" s="97" t="s">
        <v>5328</v>
      </c>
      <c r="I28" s="71"/>
      <c r="J28" s="90"/>
      <c r="K28" s="71"/>
    </row>
    <row r="29" spans="1:12" s="3" customFormat="1" ht="18.75" customHeight="1" thickTop="1" thickBot="1" x14ac:dyDescent="0.25">
      <c r="A29" s="77"/>
      <c r="B29" s="1040"/>
      <c r="C29" s="1040"/>
      <c r="D29" s="1040"/>
      <c r="E29" s="1040"/>
      <c r="F29" s="35"/>
      <c r="G29" s="34" t="s">
        <v>5201</v>
      </c>
      <c r="H29" s="581">
        <v>0.3</v>
      </c>
      <c r="I29" s="34" t="s">
        <v>5202</v>
      </c>
      <c r="J29" s="94">
        <f>ROUND(F29*H29,0)</f>
        <v>0</v>
      </c>
      <c r="K29" s="66" t="s">
        <v>5285</v>
      </c>
      <c r="L29" s="3" t="s">
        <v>5201</v>
      </c>
    </row>
    <row r="30" spans="1:12" ht="15" customHeight="1" thickTop="1" x14ac:dyDescent="0.2">
      <c r="A30" s="78"/>
      <c r="B30" s="76"/>
      <c r="C30" s="76"/>
      <c r="D30" s="76"/>
      <c r="E30" s="76"/>
      <c r="F30" s="89"/>
      <c r="G30" s="76"/>
      <c r="H30" s="151"/>
      <c r="I30" s="76"/>
      <c r="J30" s="91" t="s">
        <v>5382</v>
      </c>
      <c r="K30" s="76"/>
    </row>
    <row r="31" spans="1:12" ht="15" customHeight="1" x14ac:dyDescent="0.2">
      <c r="A31" s="78"/>
      <c r="B31" s="76"/>
      <c r="C31" s="76" t="s">
        <v>5794</v>
      </c>
      <c r="D31" s="76"/>
      <c r="E31" s="76"/>
      <c r="F31" s="89"/>
      <c r="G31" s="76"/>
      <c r="H31" s="95"/>
      <c r="I31" s="76"/>
      <c r="J31" s="89"/>
      <c r="K31" s="76"/>
    </row>
    <row r="32" spans="1:12" ht="15" customHeight="1" x14ac:dyDescent="0.2">
      <c r="A32" s="78"/>
      <c r="B32" s="76"/>
      <c r="C32" s="76"/>
      <c r="D32" s="76"/>
      <c r="E32" s="76"/>
      <c r="F32" s="89"/>
      <c r="G32" s="76"/>
      <c r="H32" s="95"/>
      <c r="I32" s="76"/>
      <c r="J32" s="89"/>
      <c r="K32" s="76"/>
    </row>
    <row r="33" spans="1:11" ht="15" customHeight="1" x14ac:dyDescent="0.2">
      <c r="A33" s="78"/>
      <c r="B33" s="76"/>
      <c r="C33" s="76"/>
      <c r="D33" s="76"/>
      <c r="E33" s="76"/>
      <c r="F33" s="89"/>
      <c r="G33" s="76"/>
      <c r="H33" s="95"/>
      <c r="I33" s="76"/>
      <c r="J33" s="89"/>
      <c r="K33" s="76"/>
    </row>
    <row r="34" spans="1:11" ht="18.75" customHeight="1" x14ac:dyDescent="0.2">
      <c r="A34" s="77" t="s">
        <v>32</v>
      </c>
      <c r="B34" s="71" t="s">
        <v>5797</v>
      </c>
      <c r="C34" s="76"/>
      <c r="D34" s="76"/>
      <c r="E34" s="76"/>
      <c r="F34" s="89"/>
      <c r="G34" s="76"/>
      <c r="H34" s="95"/>
      <c r="I34" s="76"/>
      <c r="J34" s="89"/>
      <c r="K34" s="76"/>
    </row>
    <row r="35" spans="1:11" ht="14.25" customHeight="1" x14ac:dyDescent="0.2">
      <c r="A35" s="78"/>
      <c r="B35" s="76"/>
      <c r="C35" s="76"/>
      <c r="D35" s="76"/>
      <c r="E35" s="76"/>
      <c r="F35" s="89"/>
      <c r="G35" s="76"/>
      <c r="H35" s="95"/>
      <c r="I35" s="76"/>
      <c r="J35" s="89"/>
      <c r="K35" s="76"/>
    </row>
    <row r="36" spans="1:11" ht="14.25" customHeight="1" x14ac:dyDescent="0.2">
      <c r="A36" s="78"/>
      <c r="B36" s="991" t="s">
        <v>5193</v>
      </c>
      <c r="C36" s="992"/>
      <c r="D36" s="991" t="s">
        <v>5194</v>
      </c>
      <c r="E36" s="992"/>
      <c r="F36" s="127" t="s">
        <v>5195</v>
      </c>
      <c r="G36" s="213"/>
      <c r="H36" s="132" t="s">
        <v>5196</v>
      </c>
      <c r="I36" s="213"/>
      <c r="J36" s="127" t="s">
        <v>17</v>
      </c>
      <c r="K36" s="66"/>
    </row>
    <row r="37" spans="1:11" ht="14.25" customHeight="1" x14ac:dyDescent="0.2">
      <c r="A37" s="78"/>
      <c r="B37" s="294"/>
      <c r="C37" s="289"/>
      <c r="D37" s="229"/>
      <c r="E37" s="286"/>
      <c r="F37" s="168"/>
      <c r="G37" s="143"/>
      <c r="H37" s="285"/>
      <c r="I37" s="143"/>
      <c r="J37" s="92" t="s">
        <v>5197</v>
      </c>
      <c r="K37" s="66"/>
    </row>
    <row r="38" spans="1:11" s="3" customFormat="1" ht="14.25" customHeight="1" x14ac:dyDescent="0.2">
      <c r="A38" s="71"/>
      <c r="B38" s="139">
        <v>1</v>
      </c>
      <c r="C38" s="63" t="s">
        <v>5390</v>
      </c>
      <c r="D38" s="589" t="s">
        <v>5798</v>
      </c>
      <c r="E38" s="396"/>
      <c r="F38" s="150">
        <f>+基礎データ貼付用シート!E1215</f>
        <v>0</v>
      </c>
      <c r="G38" s="147" t="s">
        <v>5201</v>
      </c>
      <c r="H38" s="146">
        <v>3.6999999999999998E-2</v>
      </c>
      <c r="I38" s="147" t="s">
        <v>5202</v>
      </c>
      <c r="J38" s="148">
        <f>ROUND(F38*H38,0)</f>
        <v>0</v>
      </c>
      <c r="K38" s="66" t="s">
        <v>5264</v>
      </c>
    </row>
    <row r="39" spans="1:11" s="3" customFormat="1" ht="14.25" customHeight="1" x14ac:dyDescent="0.2">
      <c r="A39" s="71"/>
      <c r="B39" s="139">
        <v>2</v>
      </c>
      <c r="C39" s="63" t="s">
        <v>5371</v>
      </c>
      <c r="D39" s="589" t="s">
        <v>5798</v>
      </c>
      <c r="E39" s="396"/>
      <c r="F39" s="150">
        <f>+基礎データ貼付用シート!E1216</f>
        <v>0</v>
      </c>
      <c r="G39" s="147" t="s">
        <v>5201</v>
      </c>
      <c r="H39" s="146">
        <v>7.4999999999999997E-2</v>
      </c>
      <c r="I39" s="147" t="s">
        <v>5202</v>
      </c>
      <c r="J39" s="148">
        <f t="shared" ref="J39:J93" si="0">ROUND(F39*H39,0)</f>
        <v>0</v>
      </c>
      <c r="K39" s="66" t="s">
        <v>5266</v>
      </c>
    </row>
    <row r="40" spans="1:11" s="3" customFormat="1" ht="14.25" customHeight="1" x14ac:dyDescent="0.2">
      <c r="A40" s="71"/>
      <c r="B40" s="139">
        <v>3</v>
      </c>
      <c r="C40" s="63" t="s">
        <v>5372</v>
      </c>
      <c r="D40" s="589" t="s">
        <v>5798</v>
      </c>
      <c r="E40" s="396"/>
      <c r="F40" s="150">
        <f>+基礎データ貼付用シート!E1217</f>
        <v>0</v>
      </c>
      <c r="G40" s="147" t="s">
        <v>5201</v>
      </c>
      <c r="H40" s="146">
        <v>0.104</v>
      </c>
      <c r="I40" s="147" t="s">
        <v>5202</v>
      </c>
      <c r="J40" s="148">
        <f t="shared" si="0"/>
        <v>0</v>
      </c>
      <c r="K40" s="66" t="s">
        <v>5267</v>
      </c>
    </row>
    <row r="41" spans="1:11" s="3" customFormat="1" ht="14.25" customHeight="1" x14ac:dyDescent="0.2">
      <c r="A41" s="71"/>
      <c r="B41" s="139">
        <v>4</v>
      </c>
      <c r="C41" s="63" t="s">
        <v>5373</v>
      </c>
      <c r="D41" s="589" t="s">
        <v>5798</v>
      </c>
      <c r="E41" s="396"/>
      <c r="F41" s="150">
        <f>+基礎データ貼付用シート!E1218</f>
        <v>0</v>
      </c>
      <c r="G41" s="147" t="s">
        <v>5201</v>
      </c>
      <c r="H41" s="146">
        <v>0.106</v>
      </c>
      <c r="I41" s="147" t="s">
        <v>5202</v>
      </c>
      <c r="J41" s="148">
        <f t="shared" si="0"/>
        <v>0</v>
      </c>
      <c r="K41" s="66" t="s">
        <v>5799</v>
      </c>
    </row>
    <row r="42" spans="1:11" s="3" customFormat="1" ht="14.25" customHeight="1" x14ac:dyDescent="0.2">
      <c r="A42" s="71"/>
      <c r="B42" s="235"/>
      <c r="C42" s="110"/>
      <c r="D42" s="589" t="s">
        <v>5800</v>
      </c>
      <c r="E42" s="396"/>
      <c r="F42" s="150">
        <f>+基礎データ貼付用シート!E1219</f>
        <v>0</v>
      </c>
      <c r="G42" s="147" t="s">
        <v>5201</v>
      </c>
      <c r="H42" s="146">
        <v>4.4999999999999998E-2</v>
      </c>
      <c r="I42" s="147" t="s">
        <v>5202</v>
      </c>
      <c r="J42" s="148">
        <f t="shared" si="0"/>
        <v>0</v>
      </c>
      <c r="K42" s="66" t="s">
        <v>5562</v>
      </c>
    </row>
    <row r="43" spans="1:11" s="3" customFormat="1" ht="14.25" customHeight="1" x14ac:dyDescent="0.2">
      <c r="A43" s="71"/>
      <c r="B43" s="235"/>
      <c r="C43" s="110"/>
      <c r="D43" s="589" t="s">
        <v>5801</v>
      </c>
      <c r="E43" s="396"/>
      <c r="F43" s="150">
        <f>+基礎データ貼付用シート!E1220</f>
        <v>0</v>
      </c>
      <c r="G43" s="147" t="s">
        <v>5201</v>
      </c>
      <c r="H43" s="146">
        <v>4.4999999999999998E-2</v>
      </c>
      <c r="I43" s="147" t="s">
        <v>5202</v>
      </c>
      <c r="J43" s="148">
        <f t="shared" si="0"/>
        <v>0</v>
      </c>
      <c r="K43" s="66" t="s">
        <v>5270</v>
      </c>
    </row>
    <row r="44" spans="1:11" s="3" customFormat="1" ht="14.25" customHeight="1" x14ac:dyDescent="0.2">
      <c r="A44" s="71"/>
      <c r="B44" s="67"/>
      <c r="C44" s="286"/>
      <c r="D44" s="589" t="s">
        <v>5802</v>
      </c>
      <c r="E44" s="396"/>
      <c r="F44" s="150">
        <f>+基礎データ貼付用シート!E1221</f>
        <v>0</v>
      </c>
      <c r="G44" s="147" t="s">
        <v>5201</v>
      </c>
      <c r="H44" s="146">
        <v>0.03</v>
      </c>
      <c r="I44" s="147" t="s">
        <v>5202</v>
      </c>
      <c r="J44" s="148">
        <f t="shared" si="0"/>
        <v>0</v>
      </c>
      <c r="K44" s="66" t="s">
        <v>5271</v>
      </c>
    </row>
    <row r="45" spans="1:11" s="3" customFormat="1" ht="14.25" customHeight="1" x14ac:dyDescent="0.2">
      <c r="A45" s="71"/>
      <c r="B45" s="139">
        <v>5</v>
      </c>
      <c r="C45" s="63" t="s">
        <v>5263</v>
      </c>
      <c r="D45" s="589" t="s">
        <v>5798</v>
      </c>
      <c r="E45" s="396"/>
      <c r="F45" s="150">
        <f>+基礎データ貼付用シート!E1222</f>
        <v>0</v>
      </c>
      <c r="G45" s="147" t="s">
        <v>5201</v>
      </c>
      <c r="H45" s="146">
        <v>8.6999999999999994E-2</v>
      </c>
      <c r="I45" s="147" t="s">
        <v>5202</v>
      </c>
      <c r="J45" s="148">
        <f t="shared" si="0"/>
        <v>0</v>
      </c>
      <c r="K45" s="66" t="s">
        <v>5272</v>
      </c>
    </row>
    <row r="46" spans="1:11" s="3" customFormat="1" ht="14.25" customHeight="1" x14ac:dyDescent="0.2">
      <c r="A46" s="71"/>
      <c r="B46" s="235"/>
      <c r="C46" s="110"/>
      <c r="D46" s="589" t="s">
        <v>5800</v>
      </c>
      <c r="E46" s="396"/>
      <c r="F46" s="150">
        <f>+基礎データ貼付用シート!E1223</f>
        <v>0</v>
      </c>
      <c r="G46" s="147" t="s">
        <v>5201</v>
      </c>
      <c r="H46" s="146">
        <v>3.6999999999999998E-2</v>
      </c>
      <c r="I46" s="147" t="s">
        <v>5202</v>
      </c>
      <c r="J46" s="148">
        <f t="shared" si="0"/>
        <v>0</v>
      </c>
      <c r="K46" s="66" t="s">
        <v>5273</v>
      </c>
    </row>
    <row r="47" spans="1:11" s="3" customFormat="1" ht="14.25" customHeight="1" x14ac:dyDescent="0.2">
      <c r="A47" s="71"/>
      <c r="B47" s="235"/>
      <c r="C47" s="110"/>
      <c r="D47" s="589" t="s">
        <v>5801</v>
      </c>
      <c r="E47" s="396"/>
      <c r="F47" s="150">
        <f>+基礎データ貼付用シート!E1224</f>
        <v>0</v>
      </c>
      <c r="G47" s="147" t="s">
        <v>5201</v>
      </c>
      <c r="H47" s="146">
        <v>3.6999999999999998E-2</v>
      </c>
      <c r="I47" s="147" t="s">
        <v>5202</v>
      </c>
      <c r="J47" s="148">
        <f t="shared" si="0"/>
        <v>0</v>
      </c>
      <c r="K47" s="66" t="s">
        <v>5330</v>
      </c>
    </row>
    <row r="48" spans="1:11" s="3" customFormat="1" ht="14.25" customHeight="1" x14ac:dyDescent="0.2">
      <c r="A48" s="71"/>
      <c r="B48" s="67"/>
      <c r="C48" s="286"/>
      <c r="D48" s="589" t="s">
        <v>5802</v>
      </c>
      <c r="E48" s="396"/>
      <c r="F48" s="150">
        <f>+基礎データ貼付用シート!E1225</f>
        <v>0</v>
      </c>
      <c r="G48" s="147" t="s">
        <v>5201</v>
      </c>
      <c r="H48" s="146">
        <v>2.5000000000000001E-2</v>
      </c>
      <c r="I48" s="147" t="s">
        <v>5202</v>
      </c>
      <c r="J48" s="148">
        <f t="shared" si="0"/>
        <v>0</v>
      </c>
      <c r="K48" s="66" t="s">
        <v>5331</v>
      </c>
    </row>
    <row r="49" spans="1:11" s="3" customFormat="1" ht="14.25" customHeight="1" x14ac:dyDescent="0.2">
      <c r="A49" s="71"/>
      <c r="B49" s="139">
        <v>6</v>
      </c>
      <c r="C49" s="63" t="s">
        <v>5265</v>
      </c>
      <c r="D49" s="152" t="s">
        <v>5798</v>
      </c>
      <c r="E49" s="529" t="s">
        <v>5200</v>
      </c>
      <c r="F49" s="150">
        <f>IF(総括表!$B$4=総括表!$Q$4,基礎データ貼付用シート!E1226)</f>
        <v>0</v>
      </c>
      <c r="G49" s="147" t="s">
        <v>5201</v>
      </c>
      <c r="H49" s="146">
        <v>0.25800000000000001</v>
      </c>
      <c r="I49" s="147" t="s">
        <v>5202</v>
      </c>
      <c r="J49" s="148">
        <f t="shared" si="0"/>
        <v>0</v>
      </c>
      <c r="K49" s="66" t="s">
        <v>5332</v>
      </c>
    </row>
    <row r="50" spans="1:11" s="3" customFormat="1" ht="14.25" customHeight="1" x14ac:dyDescent="0.2">
      <c r="A50" s="71"/>
      <c r="B50" s="235"/>
      <c r="C50" s="110"/>
      <c r="D50" s="98"/>
      <c r="E50" s="529" t="s">
        <v>5205</v>
      </c>
      <c r="F50" s="150" t="b">
        <f>IF(総括表!$B$4=総括表!$Q$5,基礎データ貼付用シート!E1226)</f>
        <v>0</v>
      </c>
      <c r="G50" s="147" t="s">
        <v>5201</v>
      </c>
      <c r="H50" s="146">
        <v>9.9000000000000005E-2</v>
      </c>
      <c r="I50" s="147" t="s">
        <v>5202</v>
      </c>
      <c r="J50" s="148">
        <f t="shared" si="0"/>
        <v>0</v>
      </c>
      <c r="K50" s="66" t="s">
        <v>5333</v>
      </c>
    </row>
    <row r="51" spans="1:11" s="3" customFormat="1" ht="14.25" customHeight="1" x14ac:dyDescent="0.2">
      <c r="A51" s="71"/>
      <c r="B51" s="235"/>
      <c r="C51" s="110"/>
      <c r="D51" s="152" t="s">
        <v>5800</v>
      </c>
      <c r="E51" s="529" t="s">
        <v>5200</v>
      </c>
      <c r="F51" s="150">
        <f>IF(総括表!$B$4=総括表!$Q$4,基礎データ貼付用シート!E1227)</f>
        <v>0</v>
      </c>
      <c r="G51" s="147" t="s">
        <v>5201</v>
      </c>
      <c r="H51" s="146">
        <v>0.111</v>
      </c>
      <c r="I51" s="147" t="s">
        <v>5202</v>
      </c>
      <c r="J51" s="148">
        <f t="shared" si="0"/>
        <v>0</v>
      </c>
      <c r="K51" s="66" t="s">
        <v>5334</v>
      </c>
    </row>
    <row r="52" spans="1:11" s="3" customFormat="1" ht="14.25" customHeight="1" x14ac:dyDescent="0.2">
      <c r="A52" s="71"/>
      <c r="B52" s="235"/>
      <c r="C52" s="110"/>
      <c r="D52" s="98"/>
      <c r="E52" s="529" t="s">
        <v>5205</v>
      </c>
      <c r="F52" s="150" t="b">
        <f>IF(総括表!$B$4=総括表!$Q$5,基礎データ貼付用シート!E1227)</f>
        <v>0</v>
      </c>
      <c r="G52" s="147" t="s">
        <v>5201</v>
      </c>
      <c r="H52" s="146">
        <v>4.2999999999999997E-2</v>
      </c>
      <c r="I52" s="147" t="s">
        <v>5202</v>
      </c>
      <c r="J52" s="148">
        <f t="shared" si="0"/>
        <v>0</v>
      </c>
      <c r="K52" s="66" t="s">
        <v>5335</v>
      </c>
    </row>
    <row r="53" spans="1:11" s="3" customFormat="1" ht="14.25" customHeight="1" x14ac:dyDescent="0.2">
      <c r="A53" s="71"/>
      <c r="B53" s="235"/>
      <c r="C53" s="110"/>
      <c r="D53" s="152" t="s">
        <v>5801</v>
      </c>
      <c r="E53" s="529" t="s">
        <v>5200</v>
      </c>
      <c r="F53" s="150">
        <f>IF(総括表!$B$4=総括表!$Q$4,基礎データ貼付用シート!E1228)</f>
        <v>0</v>
      </c>
      <c r="G53" s="147" t="s">
        <v>5201</v>
      </c>
      <c r="H53" s="146">
        <v>0.111</v>
      </c>
      <c r="I53" s="147" t="s">
        <v>5202</v>
      </c>
      <c r="J53" s="148">
        <f t="shared" si="0"/>
        <v>0</v>
      </c>
      <c r="K53" s="66" t="s">
        <v>5336</v>
      </c>
    </row>
    <row r="54" spans="1:11" s="3" customFormat="1" ht="14.25" customHeight="1" x14ac:dyDescent="0.2">
      <c r="A54" s="71"/>
      <c r="B54" s="235"/>
      <c r="C54" s="110"/>
      <c r="D54" s="98"/>
      <c r="E54" s="529" t="s">
        <v>5205</v>
      </c>
      <c r="F54" s="150" t="b">
        <f>IF(総括表!$B$4=総括表!$Q$5,基礎データ貼付用シート!E1228)</f>
        <v>0</v>
      </c>
      <c r="G54" s="147" t="s">
        <v>5201</v>
      </c>
      <c r="H54" s="146">
        <v>4.2999999999999997E-2</v>
      </c>
      <c r="I54" s="147" t="s">
        <v>5202</v>
      </c>
      <c r="J54" s="148">
        <f t="shared" si="0"/>
        <v>0</v>
      </c>
      <c r="K54" s="66" t="s">
        <v>5426</v>
      </c>
    </row>
    <row r="55" spans="1:11" s="3" customFormat="1" ht="14.25" customHeight="1" x14ac:dyDescent="0.2">
      <c r="A55" s="71"/>
      <c r="B55" s="235"/>
      <c r="C55" s="110"/>
      <c r="D55" s="152" t="s">
        <v>5802</v>
      </c>
      <c r="E55" s="529" t="s">
        <v>5200</v>
      </c>
      <c r="F55" s="150">
        <f>IF(総括表!$B$4=総括表!$Q$4,基礎データ貼付用シート!E1229)</f>
        <v>0</v>
      </c>
      <c r="G55" s="147" t="s">
        <v>5201</v>
      </c>
      <c r="H55" s="146">
        <v>7.3999999999999996E-2</v>
      </c>
      <c r="I55" s="147" t="s">
        <v>5202</v>
      </c>
      <c r="J55" s="148">
        <f t="shared" si="0"/>
        <v>0</v>
      </c>
      <c r="K55" s="66" t="s">
        <v>5427</v>
      </c>
    </row>
    <row r="56" spans="1:11" s="3" customFormat="1" ht="14.25" customHeight="1" x14ac:dyDescent="0.2">
      <c r="A56" s="71"/>
      <c r="B56" s="67"/>
      <c r="C56" s="286"/>
      <c r="D56" s="98"/>
      <c r="E56" s="529" t="s">
        <v>5205</v>
      </c>
      <c r="F56" s="150" t="b">
        <f>IF(総括表!$B$4=総括表!$Q$5,基礎データ貼付用シート!E1229)</f>
        <v>0</v>
      </c>
      <c r="G56" s="147" t="s">
        <v>5201</v>
      </c>
      <c r="H56" s="146">
        <v>2.8000000000000001E-2</v>
      </c>
      <c r="I56" s="147" t="s">
        <v>5202</v>
      </c>
      <c r="J56" s="148">
        <f t="shared" si="0"/>
        <v>0</v>
      </c>
      <c r="K56" s="66" t="s">
        <v>5339</v>
      </c>
    </row>
    <row r="57" spans="1:11" s="3" customFormat="1" ht="14.25" customHeight="1" x14ac:dyDescent="0.2">
      <c r="A57" s="71"/>
      <c r="B57" s="139">
        <v>7</v>
      </c>
      <c r="C57" s="63" t="s">
        <v>5198</v>
      </c>
      <c r="D57" s="152" t="s">
        <v>5798</v>
      </c>
      <c r="E57" s="529" t="s">
        <v>5200</v>
      </c>
      <c r="F57" s="150">
        <f>IF(総括表!$B$4=総括表!$Q$4,基礎データ貼付用シート!E1230)</f>
        <v>0</v>
      </c>
      <c r="G57" s="147" t="s">
        <v>5201</v>
      </c>
      <c r="H57" s="146">
        <v>0.28299999999999997</v>
      </c>
      <c r="I57" s="147" t="s">
        <v>5202</v>
      </c>
      <c r="J57" s="148">
        <f t="shared" si="0"/>
        <v>0</v>
      </c>
      <c r="K57" s="66" t="s">
        <v>5429</v>
      </c>
    </row>
    <row r="58" spans="1:11" s="3" customFormat="1" ht="14.25" customHeight="1" x14ac:dyDescent="0.2">
      <c r="A58" s="71"/>
      <c r="B58" s="235"/>
      <c r="C58" s="110"/>
      <c r="D58" s="98"/>
      <c r="E58" s="529" t="s">
        <v>5205</v>
      </c>
      <c r="F58" s="150" t="b">
        <f>IF(総括表!$B$4=総括表!$Q$5,基礎データ貼付用シート!E1230)</f>
        <v>0</v>
      </c>
      <c r="G58" s="147" t="s">
        <v>5201</v>
      </c>
      <c r="H58" s="146">
        <v>0.13600000000000001</v>
      </c>
      <c r="I58" s="147" t="s">
        <v>5202</v>
      </c>
      <c r="J58" s="148">
        <f t="shared" si="0"/>
        <v>0</v>
      </c>
      <c r="K58" s="66" t="s">
        <v>5341</v>
      </c>
    </row>
    <row r="59" spans="1:11" s="3" customFormat="1" ht="14.25" customHeight="1" x14ac:dyDescent="0.2">
      <c r="A59" s="71"/>
      <c r="B59" s="235"/>
      <c r="C59" s="110"/>
      <c r="D59" s="152" t="s">
        <v>5800</v>
      </c>
      <c r="E59" s="529" t="s">
        <v>5200</v>
      </c>
      <c r="F59" s="150">
        <f>IF(総括表!$B$4=総括表!$Q$4,基礎データ貼付用シート!E1231)</f>
        <v>0</v>
      </c>
      <c r="G59" s="147" t="s">
        <v>5201</v>
      </c>
      <c r="H59" s="146">
        <v>0.121</v>
      </c>
      <c r="I59" s="147" t="s">
        <v>5202</v>
      </c>
      <c r="J59" s="148">
        <f t="shared" si="0"/>
        <v>0</v>
      </c>
      <c r="K59" s="66" t="s">
        <v>5430</v>
      </c>
    </row>
    <row r="60" spans="1:11" s="3" customFormat="1" ht="14.25" customHeight="1" x14ac:dyDescent="0.2">
      <c r="A60" s="71"/>
      <c r="B60" s="235"/>
      <c r="C60" s="110"/>
      <c r="D60" s="98"/>
      <c r="E60" s="529" t="s">
        <v>5205</v>
      </c>
      <c r="F60" s="150" t="b">
        <f>IF(総括表!$B$4=総括表!$Q$5,基礎データ貼付用シート!E1231)</f>
        <v>0</v>
      </c>
      <c r="G60" s="147" t="s">
        <v>5201</v>
      </c>
      <c r="H60" s="146">
        <v>5.8000000000000003E-2</v>
      </c>
      <c r="I60" s="147" t="s">
        <v>5202</v>
      </c>
      <c r="J60" s="148">
        <f t="shared" si="0"/>
        <v>0</v>
      </c>
      <c r="K60" s="66" t="s">
        <v>5343</v>
      </c>
    </row>
    <row r="61" spans="1:11" s="3" customFormat="1" ht="14.25" customHeight="1" x14ac:dyDescent="0.2">
      <c r="A61" s="71"/>
      <c r="B61" s="235"/>
      <c r="C61" s="110"/>
      <c r="D61" s="152" t="s">
        <v>5801</v>
      </c>
      <c r="E61" s="529" t="s">
        <v>5200</v>
      </c>
      <c r="F61" s="150">
        <f>IF(総括表!$B$4=総括表!$Q$4,基礎データ貼付用シート!E1232)</f>
        <v>0</v>
      </c>
      <c r="G61" s="147" t="s">
        <v>5201</v>
      </c>
      <c r="H61" s="146">
        <v>0.121</v>
      </c>
      <c r="I61" s="147" t="s">
        <v>5202</v>
      </c>
      <c r="J61" s="148">
        <f t="shared" si="0"/>
        <v>0</v>
      </c>
      <c r="K61" s="66" t="s">
        <v>5431</v>
      </c>
    </row>
    <row r="62" spans="1:11" s="3" customFormat="1" ht="14.25" customHeight="1" x14ac:dyDescent="0.2">
      <c r="A62" s="71"/>
      <c r="B62" s="235"/>
      <c r="C62" s="110"/>
      <c r="D62" s="98"/>
      <c r="E62" s="529" t="s">
        <v>5205</v>
      </c>
      <c r="F62" s="150" t="b">
        <f>IF(総括表!$B$4=総括表!$Q$5,基礎データ貼付用シート!E1232)</f>
        <v>0</v>
      </c>
      <c r="G62" s="147" t="s">
        <v>5201</v>
      </c>
      <c r="H62" s="146">
        <v>5.8000000000000003E-2</v>
      </c>
      <c r="I62" s="147" t="s">
        <v>5202</v>
      </c>
      <c r="J62" s="148">
        <f t="shared" si="0"/>
        <v>0</v>
      </c>
      <c r="K62" s="66" t="s">
        <v>5345</v>
      </c>
    </row>
    <row r="63" spans="1:11" s="3" customFormat="1" ht="14.25" customHeight="1" x14ac:dyDescent="0.2">
      <c r="A63" s="71"/>
      <c r="B63" s="235"/>
      <c r="C63" s="110"/>
      <c r="D63" s="152" t="s">
        <v>5802</v>
      </c>
      <c r="E63" s="529" t="s">
        <v>5200</v>
      </c>
      <c r="F63" s="150">
        <f>IF(総括表!$B$4=総括表!$Q$4,基礎データ貼付用シート!E1233)</f>
        <v>0</v>
      </c>
      <c r="G63" s="147" t="s">
        <v>5201</v>
      </c>
      <c r="H63" s="146">
        <v>8.1000000000000003E-2</v>
      </c>
      <c r="I63" s="147" t="s">
        <v>5202</v>
      </c>
      <c r="J63" s="148">
        <f t="shared" si="0"/>
        <v>0</v>
      </c>
      <c r="K63" s="66" t="s">
        <v>5432</v>
      </c>
    </row>
    <row r="64" spans="1:11" s="3" customFormat="1" ht="14.25" customHeight="1" x14ac:dyDescent="0.2">
      <c r="A64" s="71"/>
      <c r="B64" s="235"/>
      <c r="C64" s="110"/>
      <c r="D64" s="98"/>
      <c r="E64" s="529" t="s">
        <v>5205</v>
      </c>
      <c r="F64" s="150" t="b">
        <f>IF(総括表!$B$4=総括表!$Q$5,基礎データ貼付用シート!E1233)</f>
        <v>0</v>
      </c>
      <c r="G64" s="147" t="s">
        <v>5201</v>
      </c>
      <c r="H64" s="146">
        <v>3.9E-2</v>
      </c>
      <c r="I64" s="147" t="s">
        <v>5202</v>
      </c>
      <c r="J64" s="148">
        <f t="shared" si="0"/>
        <v>0</v>
      </c>
      <c r="K64" s="66" t="s">
        <v>5347</v>
      </c>
    </row>
    <row r="65" spans="1:11" s="3" customFormat="1" ht="14.25" customHeight="1" x14ac:dyDescent="0.2">
      <c r="A65" s="71"/>
      <c r="B65" s="235"/>
      <c r="C65" s="110"/>
      <c r="D65" s="224" t="s">
        <v>5803</v>
      </c>
      <c r="E65" s="529" t="s">
        <v>5200</v>
      </c>
      <c r="F65" s="150">
        <f>IF(総括表!$B$4=総括表!$Q$4,基礎データ貼付用シート!E1234)</f>
        <v>0</v>
      </c>
      <c r="G65" s="147" t="s">
        <v>5201</v>
      </c>
      <c r="H65" s="146">
        <v>0.44500000000000001</v>
      </c>
      <c r="I65" s="147" t="s">
        <v>5202</v>
      </c>
      <c r="J65" s="148">
        <f t="shared" si="0"/>
        <v>0</v>
      </c>
      <c r="K65" s="66" t="s">
        <v>5433</v>
      </c>
    </row>
    <row r="66" spans="1:11" s="3" customFormat="1" ht="14.25" customHeight="1" x14ac:dyDescent="0.2">
      <c r="A66" s="71"/>
      <c r="B66" s="139">
        <v>8</v>
      </c>
      <c r="C66" s="63" t="s">
        <v>5207</v>
      </c>
      <c r="D66" s="152" t="s">
        <v>5798</v>
      </c>
      <c r="E66" s="529" t="s">
        <v>5200</v>
      </c>
      <c r="F66" s="150">
        <f>IF(総括表!$B$4=総括表!$Q$4,基礎データ貼付用シート!E1235)</f>
        <v>0</v>
      </c>
      <c r="G66" s="147" t="s">
        <v>5201</v>
      </c>
      <c r="H66" s="146">
        <v>0.314</v>
      </c>
      <c r="I66" s="147" t="s">
        <v>5202</v>
      </c>
      <c r="J66" s="148">
        <f t="shared" si="0"/>
        <v>0</v>
      </c>
      <c r="K66" s="66" t="s">
        <v>5975</v>
      </c>
    </row>
    <row r="67" spans="1:11" s="3" customFormat="1" ht="14.25" customHeight="1" x14ac:dyDescent="0.2">
      <c r="A67" s="71"/>
      <c r="B67" s="235"/>
      <c r="C67" s="110"/>
      <c r="D67" s="98"/>
      <c r="E67" s="529" t="s">
        <v>5205</v>
      </c>
      <c r="F67" s="150" t="b">
        <f>IF(総括表!$B$4=総括表!$Q$5,基礎データ貼付用シート!E1235)</f>
        <v>0</v>
      </c>
      <c r="G67" s="147" t="s">
        <v>5201</v>
      </c>
      <c r="H67" s="146">
        <v>0.154</v>
      </c>
      <c r="I67" s="147" t="s">
        <v>5202</v>
      </c>
      <c r="J67" s="148">
        <f t="shared" si="0"/>
        <v>0</v>
      </c>
      <c r="K67" s="66" t="s">
        <v>5434</v>
      </c>
    </row>
    <row r="68" spans="1:11" s="3" customFormat="1" ht="14.25" customHeight="1" x14ac:dyDescent="0.2">
      <c r="A68" s="71"/>
      <c r="B68" s="235"/>
      <c r="C68" s="110"/>
      <c r="D68" s="152" t="s">
        <v>5800</v>
      </c>
      <c r="E68" s="529" t="s">
        <v>5200</v>
      </c>
      <c r="F68" s="150">
        <f>IF(総括表!$B$4=総括表!$Q$4,基礎データ貼付用シート!E1236)</f>
        <v>0</v>
      </c>
      <c r="G68" s="147" t="s">
        <v>5201</v>
      </c>
      <c r="H68" s="146">
        <v>0.13500000000000001</v>
      </c>
      <c r="I68" s="147" t="s">
        <v>5202</v>
      </c>
      <c r="J68" s="148">
        <f t="shared" si="0"/>
        <v>0</v>
      </c>
      <c r="K68" s="66" t="s">
        <v>5352</v>
      </c>
    </row>
    <row r="69" spans="1:11" s="3" customFormat="1" ht="14.25" customHeight="1" x14ac:dyDescent="0.2">
      <c r="A69" s="71"/>
      <c r="B69" s="235"/>
      <c r="C69" s="110"/>
      <c r="D69" s="98"/>
      <c r="E69" s="529" t="s">
        <v>5205</v>
      </c>
      <c r="F69" s="150" t="b">
        <f>IF(総括表!$B$4=総括表!$Q$5,基礎データ貼付用シート!E1236)</f>
        <v>0</v>
      </c>
      <c r="G69" s="147" t="s">
        <v>5201</v>
      </c>
      <c r="H69" s="146">
        <v>6.6000000000000003E-2</v>
      </c>
      <c r="I69" s="147" t="s">
        <v>5202</v>
      </c>
      <c r="J69" s="148">
        <f t="shared" si="0"/>
        <v>0</v>
      </c>
      <c r="K69" s="66" t="s">
        <v>5403</v>
      </c>
    </row>
    <row r="70" spans="1:11" s="3" customFormat="1" ht="14.25" customHeight="1" x14ac:dyDescent="0.2">
      <c r="A70" s="71"/>
      <c r="B70" s="235"/>
      <c r="C70" s="110"/>
      <c r="D70" s="152" t="s">
        <v>5801</v>
      </c>
      <c r="E70" s="529" t="s">
        <v>5200</v>
      </c>
      <c r="F70" s="150">
        <f>IF(総括表!$B$4=総括表!$Q$4,基礎データ貼付用シート!E1237)</f>
        <v>0</v>
      </c>
      <c r="G70" s="147" t="s">
        <v>5201</v>
      </c>
      <c r="H70" s="146">
        <v>0.13500000000000001</v>
      </c>
      <c r="I70" s="147" t="s">
        <v>5202</v>
      </c>
      <c r="J70" s="148">
        <f t="shared" si="0"/>
        <v>0</v>
      </c>
      <c r="K70" s="66" t="s">
        <v>5354</v>
      </c>
    </row>
    <row r="71" spans="1:11" s="3" customFormat="1" ht="14.25" customHeight="1" x14ac:dyDescent="0.2">
      <c r="A71" s="71"/>
      <c r="B71" s="235"/>
      <c r="C71" s="110"/>
      <c r="D71" s="98"/>
      <c r="E71" s="529" t="s">
        <v>5205</v>
      </c>
      <c r="F71" s="150" t="b">
        <f>IF(総括表!$B$4=総括表!$Q$5,基礎データ貼付用シート!E1237)</f>
        <v>0</v>
      </c>
      <c r="G71" s="147" t="s">
        <v>5201</v>
      </c>
      <c r="H71" s="146">
        <v>6.6000000000000003E-2</v>
      </c>
      <c r="I71" s="147" t="s">
        <v>5202</v>
      </c>
      <c r="J71" s="148">
        <f t="shared" si="0"/>
        <v>0</v>
      </c>
      <c r="K71" s="66" t="s">
        <v>5435</v>
      </c>
    </row>
    <row r="72" spans="1:11" s="3" customFormat="1" ht="14.25" customHeight="1" x14ac:dyDescent="0.2">
      <c r="A72" s="71"/>
      <c r="B72" s="235"/>
      <c r="C72" s="110"/>
      <c r="D72" s="152" t="s">
        <v>5802</v>
      </c>
      <c r="E72" s="529" t="s">
        <v>5200</v>
      </c>
      <c r="F72" s="150">
        <f>IF(総括表!$B$4=総括表!$Q$4,基礎データ貼付用シート!E1238)</f>
        <v>0</v>
      </c>
      <c r="G72" s="147" t="s">
        <v>5201</v>
      </c>
      <c r="H72" s="146">
        <v>0.09</v>
      </c>
      <c r="I72" s="147" t="s">
        <v>5202</v>
      </c>
      <c r="J72" s="148">
        <f t="shared" si="0"/>
        <v>0</v>
      </c>
      <c r="K72" s="66" t="s">
        <v>5356</v>
      </c>
    </row>
    <row r="73" spans="1:11" s="3" customFormat="1" ht="14.25" customHeight="1" x14ac:dyDescent="0.2">
      <c r="A73" s="71"/>
      <c r="B73" s="235"/>
      <c r="C73" s="110"/>
      <c r="D73" s="98"/>
      <c r="E73" s="529" t="s">
        <v>5205</v>
      </c>
      <c r="F73" s="150" t="b">
        <f>IF(総括表!$B$4=総括表!$Q$5,基礎データ貼付用シート!E1238)</f>
        <v>0</v>
      </c>
      <c r="G73" s="147" t="s">
        <v>5201</v>
      </c>
      <c r="H73" s="146">
        <v>4.3999999999999997E-2</v>
      </c>
      <c r="I73" s="147" t="s">
        <v>5202</v>
      </c>
      <c r="J73" s="148">
        <f t="shared" si="0"/>
        <v>0</v>
      </c>
      <c r="K73" s="66" t="s">
        <v>5391</v>
      </c>
    </row>
    <row r="74" spans="1:11" s="3" customFormat="1" ht="14.25" customHeight="1" x14ac:dyDescent="0.2">
      <c r="A74" s="71"/>
      <c r="B74" s="235"/>
      <c r="C74" s="110"/>
      <c r="D74" s="224" t="s">
        <v>5803</v>
      </c>
      <c r="E74" s="529" t="s">
        <v>5200</v>
      </c>
      <c r="F74" s="150">
        <f>IF(総括表!$B$4=総括表!$Q$4,基礎データ貼付用シート!E1239)</f>
        <v>0</v>
      </c>
      <c r="G74" s="147" t="s">
        <v>5201</v>
      </c>
      <c r="H74" s="146">
        <v>0.48199999999999998</v>
      </c>
      <c r="I74" s="147" t="s">
        <v>5202</v>
      </c>
      <c r="J74" s="148">
        <f t="shared" si="0"/>
        <v>0</v>
      </c>
      <c r="K74" s="66" t="s">
        <v>5358</v>
      </c>
    </row>
    <row r="75" spans="1:11" s="3" customFormat="1" ht="14.25" customHeight="1" x14ac:dyDescent="0.2">
      <c r="A75" s="71"/>
      <c r="B75" s="139">
        <v>9</v>
      </c>
      <c r="C75" s="63" t="s">
        <v>5210</v>
      </c>
      <c r="D75" s="152" t="s">
        <v>5798</v>
      </c>
      <c r="E75" s="529" t="s">
        <v>5200</v>
      </c>
      <c r="F75" s="150">
        <f>IF(総括表!$B$4=総括表!$Q$4,基礎データ貼付用シート!E1240)</f>
        <v>0</v>
      </c>
      <c r="G75" s="147" t="s">
        <v>5201</v>
      </c>
      <c r="H75" s="146">
        <v>0.32400000000000001</v>
      </c>
      <c r="I75" s="147" t="s">
        <v>5202</v>
      </c>
      <c r="J75" s="148">
        <f t="shared" si="0"/>
        <v>0</v>
      </c>
      <c r="K75" s="66" t="s">
        <v>5359</v>
      </c>
    </row>
    <row r="76" spans="1:11" s="3" customFormat="1" ht="14.25" customHeight="1" x14ac:dyDescent="0.2">
      <c r="A76" s="71"/>
      <c r="B76" s="235"/>
      <c r="C76" s="110"/>
      <c r="D76" s="98"/>
      <c r="E76" s="529" t="s">
        <v>5205</v>
      </c>
      <c r="F76" s="150" t="b">
        <f>IF(総括表!$B$4=総括表!$Q$5,基礎データ貼付用シート!E1240)</f>
        <v>0</v>
      </c>
      <c r="G76" s="147" t="s">
        <v>5201</v>
      </c>
      <c r="H76" s="146">
        <v>0.23899999999999999</v>
      </c>
      <c r="I76" s="147" t="s">
        <v>5202</v>
      </c>
      <c r="J76" s="148">
        <f t="shared" si="0"/>
        <v>0</v>
      </c>
      <c r="K76" s="66" t="s">
        <v>5436</v>
      </c>
    </row>
    <row r="77" spans="1:11" s="3" customFormat="1" ht="14.25" customHeight="1" x14ac:dyDescent="0.2">
      <c r="A77" s="71"/>
      <c r="B77" s="235"/>
      <c r="C77" s="110"/>
      <c r="D77" s="152" t="s">
        <v>5800</v>
      </c>
      <c r="E77" s="529" t="s">
        <v>5200</v>
      </c>
      <c r="F77" s="150">
        <f>IF(総括表!$B$4=総括表!$Q$4,基礎データ貼付用シート!E1241)</f>
        <v>0</v>
      </c>
      <c r="G77" s="147" t="s">
        <v>5201</v>
      </c>
      <c r="H77" s="146">
        <v>0.13900000000000001</v>
      </c>
      <c r="I77" s="147" t="s">
        <v>5202</v>
      </c>
      <c r="J77" s="148">
        <f t="shared" si="0"/>
        <v>0</v>
      </c>
      <c r="K77" s="66" t="s">
        <v>5443</v>
      </c>
    </row>
    <row r="78" spans="1:11" s="3" customFormat="1" ht="14.25" customHeight="1" x14ac:dyDescent="0.2">
      <c r="A78" s="71"/>
      <c r="B78" s="235"/>
      <c r="C78" s="110"/>
      <c r="D78" s="98"/>
      <c r="E78" s="529" t="s">
        <v>5205</v>
      </c>
      <c r="F78" s="150" t="b">
        <f>IF(総括表!$B$4=総括表!$Q$5,基礎データ貼付用シート!E1241)</f>
        <v>0</v>
      </c>
      <c r="G78" s="147" t="s">
        <v>5201</v>
      </c>
      <c r="H78" s="146">
        <v>0.10299999999999999</v>
      </c>
      <c r="I78" s="147" t="s">
        <v>5202</v>
      </c>
      <c r="J78" s="148">
        <f t="shared" si="0"/>
        <v>0</v>
      </c>
      <c r="K78" s="66" t="s">
        <v>5604</v>
      </c>
    </row>
    <row r="79" spans="1:11" s="3" customFormat="1" ht="14.25" customHeight="1" x14ac:dyDescent="0.2">
      <c r="A79" s="71"/>
      <c r="B79" s="235"/>
      <c r="C79" s="110"/>
      <c r="D79" s="152" t="s">
        <v>5801</v>
      </c>
      <c r="E79" s="529" t="s">
        <v>5200</v>
      </c>
      <c r="F79" s="150">
        <f>IF(総括表!$B$4=総括表!$Q$4,基礎データ貼付用シート!E1242)</f>
        <v>0</v>
      </c>
      <c r="G79" s="147" t="s">
        <v>5201</v>
      </c>
      <c r="H79" s="146">
        <v>0.13900000000000001</v>
      </c>
      <c r="I79" s="147" t="s">
        <v>5202</v>
      </c>
      <c r="J79" s="148">
        <f t="shared" si="0"/>
        <v>0</v>
      </c>
      <c r="K79" s="66" t="s">
        <v>5605</v>
      </c>
    </row>
    <row r="80" spans="1:11" s="3" customFormat="1" ht="14.25" customHeight="1" x14ac:dyDescent="0.2">
      <c r="A80" s="71"/>
      <c r="B80" s="235"/>
      <c r="C80" s="110"/>
      <c r="D80" s="98"/>
      <c r="E80" s="529" t="s">
        <v>5205</v>
      </c>
      <c r="F80" s="150" t="b">
        <f>IF(総括表!$B$4=総括表!$Q$5,基礎データ貼付用シート!E1242)</f>
        <v>0</v>
      </c>
      <c r="G80" s="147" t="s">
        <v>5201</v>
      </c>
      <c r="H80" s="146">
        <v>0.10299999999999999</v>
      </c>
      <c r="I80" s="147" t="s">
        <v>5202</v>
      </c>
      <c r="J80" s="148">
        <f t="shared" si="0"/>
        <v>0</v>
      </c>
      <c r="K80" s="66" t="s">
        <v>5444</v>
      </c>
    </row>
    <row r="81" spans="1:11" s="3" customFormat="1" ht="14.25" customHeight="1" x14ac:dyDescent="0.2">
      <c r="A81" s="71"/>
      <c r="B81" s="235"/>
      <c r="C81" s="110"/>
      <c r="D81" s="152" t="s">
        <v>5802</v>
      </c>
      <c r="E81" s="529" t="s">
        <v>5200</v>
      </c>
      <c r="F81" s="150">
        <f>IF(総括表!$B$4=総括表!$Q$4,基礎データ貼付用シート!E1243)</f>
        <v>0</v>
      </c>
      <c r="G81" s="147" t="s">
        <v>5201</v>
      </c>
      <c r="H81" s="146">
        <v>9.2999999999999999E-2</v>
      </c>
      <c r="I81" s="147" t="s">
        <v>5202</v>
      </c>
      <c r="J81" s="148">
        <f t="shared" si="0"/>
        <v>0</v>
      </c>
      <c r="K81" s="66" t="s">
        <v>5445</v>
      </c>
    </row>
    <row r="82" spans="1:11" s="3" customFormat="1" ht="14.25" customHeight="1" x14ac:dyDescent="0.2">
      <c r="A82" s="71"/>
      <c r="B82" s="235"/>
      <c r="C82" s="110"/>
      <c r="D82" s="98"/>
      <c r="E82" s="529" t="s">
        <v>5205</v>
      </c>
      <c r="F82" s="150" t="b">
        <f>IF(総括表!$B$4=総括表!$Q$5,基礎データ貼付用シート!E1243)</f>
        <v>0</v>
      </c>
      <c r="G82" s="147" t="s">
        <v>5201</v>
      </c>
      <c r="H82" s="146">
        <v>6.8000000000000005E-2</v>
      </c>
      <c r="I82" s="147" t="s">
        <v>5202</v>
      </c>
      <c r="J82" s="148">
        <f t="shared" si="0"/>
        <v>0</v>
      </c>
      <c r="K82" s="66" t="s">
        <v>5448</v>
      </c>
    </row>
    <row r="83" spans="1:11" s="3" customFormat="1" ht="14.25" customHeight="1" x14ac:dyDescent="0.2">
      <c r="A83" s="71"/>
      <c r="B83" s="235"/>
      <c r="C83" s="110"/>
      <c r="D83" s="152" t="s">
        <v>5804</v>
      </c>
      <c r="E83" s="529" t="s">
        <v>5200</v>
      </c>
      <c r="F83" s="150">
        <f>IF(総括表!$B$4=総括表!$Q$4,基礎データ貼付用シート!E1244)</f>
        <v>0</v>
      </c>
      <c r="G83" s="147" t="s">
        <v>5201</v>
      </c>
      <c r="H83" s="146">
        <v>0.46200000000000002</v>
      </c>
      <c r="I83" s="147" t="s">
        <v>5202</v>
      </c>
      <c r="J83" s="148">
        <f t="shared" si="0"/>
        <v>0</v>
      </c>
      <c r="K83" s="66" t="s">
        <v>5482</v>
      </c>
    </row>
    <row r="84" spans="1:11" s="3" customFormat="1" ht="14.25" customHeight="1" x14ac:dyDescent="0.2">
      <c r="A84" s="71"/>
      <c r="B84" s="235"/>
      <c r="C84" s="110"/>
      <c r="D84" s="98" t="s">
        <v>5805</v>
      </c>
      <c r="E84" s="529" t="s">
        <v>5205</v>
      </c>
      <c r="F84" s="150" t="b">
        <f>IF(総括表!$B$4=総括表!$Q$5,基礎データ貼付用シート!E1244)</f>
        <v>0</v>
      </c>
      <c r="G84" s="147"/>
      <c r="H84" s="146">
        <v>0.23599999999999999</v>
      </c>
      <c r="I84" s="147"/>
      <c r="J84" s="148">
        <f t="shared" si="0"/>
        <v>0</v>
      </c>
      <c r="K84" s="66" t="s">
        <v>5483</v>
      </c>
    </row>
    <row r="85" spans="1:11" s="3" customFormat="1" ht="14.25" customHeight="1" x14ac:dyDescent="0.2">
      <c r="A85" s="71"/>
      <c r="B85" s="139">
        <v>10</v>
      </c>
      <c r="C85" s="63" t="s">
        <v>5213</v>
      </c>
      <c r="D85" s="152" t="s">
        <v>5798</v>
      </c>
      <c r="E85" s="529" t="s">
        <v>5200</v>
      </c>
      <c r="F85" s="150">
        <f>IF(総括表!$B$4=総括表!$Q$4,基礎データ貼付用シート!E1245)</f>
        <v>0</v>
      </c>
      <c r="G85" s="147" t="s">
        <v>5201</v>
      </c>
      <c r="H85" s="146">
        <v>0.35299999999999998</v>
      </c>
      <c r="I85" s="147" t="s">
        <v>5202</v>
      </c>
      <c r="J85" s="148">
        <f t="shared" si="0"/>
        <v>0</v>
      </c>
      <c r="K85" s="66" t="s">
        <v>5484</v>
      </c>
    </row>
    <row r="86" spans="1:11" s="3" customFormat="1" ht="14.25" customHeight="1" x14ac:dyDescent="0.2">
      <c r="A86" s="71"/>
      <c r="B86" s="235"/>
      <c r="C86" s="110"/>
      <c r="D86" s="98"/>
      <c r="E86" s="529" t="s">
        <v>5205</v>
      </c>
      <c r="F86" s="150" t="b">
        <f>IF(総括表!$B$4=総括表!$Q$5,基礎データ貼付用シート!E1245)</f>
        <v>0</v>
      </c>
      <c r="G86" s="147" t="s">
        <v>5201</v>
      </c>
      <c r="H86" s="146">
        <v>0.28399999999999997</v>
      </c>
      <c r="I86" s="147" t="s">
        <v>5202</v>
      </c>
      <c r="J86" s="148">
        <f t="shared" si="0"/>
        <v>0</v>
      </c>
      <c r="K86" s="66" t="s">
        <v>5485</v>
      </c>
    </row>
    <row r="87" spans="1:11" s="3" customFormat="1" ht="14.25" customHeight="1" x14ac:dyDescent="0.2">
      <c r="A87" s="71"/>
      <c r="B87" s="235"/>
      <c r="C87" s="110"/>
      <c r="D87" s="152" t="s">
        <v>5800</v>
      </c>
      <c r="E87" s="529" t="s">
        <v>5200</v>
      </c>
      <c r="F87" s="150">
        <f>IF(総括表!$B$4=総括表!$Q$4,基礎データ貼付用シート!E1246)</f>
        <v>0</v>
      </c>
      <c r="G87" s="147" t="s">
        <v>5201</v>
      </c>
      <c r="H87" s="146">
        <v>0.152</v>
      </c>
      <c r="I87" s="147" t="s">
        <v>5202</v>
      </c>
      <c r="J87" s="148">
        <f t="shared" si="0"/>
        <v>0</v>
      </c>
      <c r="K87" s="66" t="s">
        <v>5486</v>
      </c>
    </row>
    <row r="88" spans="1:11" s="3" customFormat="1" ht="14.25" customHeight="1" x14ac:dyDescent="0.2">
      <c r="A88" s="71"/>
      <c r="B88" s="235"/>
      <c r="C88" s="110"/>
      <c r="D88" s="98"/>
      <c r="E88" s="529" t="s">
        <v>5205</v>
      </c>
      <c r="F88" s="150" t="b">
        <f>IF(総括表!$B$4=総括表!$Q$5,基礎データ貼付用シート!E1246)</f>
        <v>0</v>
      </c>
      <c r="G88" s="147" t="s">
        <v>5201</v>
      </c>
      <c r="H88" s="146">
        <v>0.122</v>
      </c>
      <c r="I88" s="147" t="s">
        <v>5202</v>
      </c>
      <c r="J88" s="148">
        <f t="shared" si="0"/>
        <v>0</v>
      </c>
      <c r="K88" s="66" t="s">
        <v>5487</v>
      </c>
    </row>
    <row r="89" spans="1:11" s="3" customFormat="1" ht="14.25" customHeight="1" x14ac:dyDescent="0.2">
      <c r="A89" s="71"/>
      <c r="B89" s="235"/>
      <c r="C89" s="110"/>
      <c r="D89" s="152" t="s">
        <v>5801</v>
      </c>
      <c r="E89" s="529" t="s">
        <v>5200</v>
      </c>
      <c r="F89" s="150">
        <f>IF(総括表!$B$4=総括表!$Q$4,基礎データ貼付用シート!E1247)</f>
        <v>0</v>
      </c>
      <c r="G89" s="147" t="s">
        <v>5201</v>
      </c>
      <c r="H89" s="146">
        <v>0.152</v>
      </c>
      <c r="I89" s="147" t="s">
        <v>5202</v>
      </c>
      <c r="J89" s="148">
        <f t="shared" si="0"/>
        <v>0</v>
      </c>
      <c r="K89" s="66" t="s">
        <v>5488</v>
      </c>
    </row>
    <row r="90" spans="1:11" s="3" customFormat="1" ht="14.25" customHeight="1" x14ac:dyDescent="0.2">
      <c r="A90" s="71"/>
      <c r="B90" s="235"/>
      <c r="C90" s="110"/>
      <c r="D90" s="98"/>
      <c r="E90" s="529" t="s">
        <v>5205</v>
      </c>
      <c r="F90" s="150" t="b">
        <f>IF(総括表!$B$4=総括表!$Q$5,基礎データ貼付用シート!E1247)</f>
        <v>0</v>
      </c>
      <c r="G90" s="147" t="s">
        <v>5201</v>
      </c>
      <c r="H90" s="146">
        <v>0.122</v>
      </c>
      <c r="I90" s="147" t="s">
        <v>5202</v>
      </c>
      <c r="J90" s="148">
        <f t="shared" si="0"/>
        <v>0</v>
      </c>
      <c r="K90" s="66" t="s">
        <v>5489</v>
      </c>
    </row>
    <row r="91" spans="1:11" s="3" customFormat="1" ht="14.25" customHeight="1" x14ac:dyDescent="0.2">
      <c r="A91" s="71"/>
      <c r="B91" s="235"/>
      <c r="C91" s="110"/>
      <c r="D91" s="152" t="s">
        <v>5802</v>
      </c>
      <c r="E91" s="529" t="s">
        <v>5200</v>
      </c>
      <c r="F91" s="150">
        <f>IF(総括表!$B$4=総括表!$Q$4,基礎データ貼付用シート!E1250)</f>
        <v>0</v>
      </c>
      <c r="G91" s="147" t="s">
        <v>5201</v>
      </c>
      <c r="H91" s="146">
        <v>0.10100000000000001</v>
      </c>
      <c r="I91" s="147" t="s">
        <v>5202</v>
      </c>
      <c r="J91" s="148">
        <f t="shared" si="0"/>
        <v>0</v>
      </c>
      <c r="K91" s="66" t="s">
        <v>5490</v>
      </c>
    </row>
    <row r="92" spans="1:11" s="3" customFormat="1" ht="14.25" customHeight="1" x14ac:dyDescent="0.2">
      <c r="A92" s="71"/>
      <c r="B92" s="235"/>
      <c r="C92" s="110"/>
      <c r="D92" s="98"/>
      <c r="E92" s="529" t="s">
        <v>5205</v>
      </c>
      <c r="F92" s="150" t="b">
        <f>IF(総括表!$B$4=総括表!$Q$5,基礎データ貼付用シート!E1250)</f>
        <v>0</v>
      </c>
      <c r="G92" s="147" t="s">
        <v>5201</v>
      </c>
      <c r="H92" s="146">
        <v>8.1000000000000003E-2</v>
      </c>
      <c r="I92" s="147" t="s">
        <v>5202</v>
      </c>
      <c r="J92" s="148">
        <f t="shared" si="0"/>
        <v>0</v>
      </c>
      <c r="K92" s="66" t="s">
        <v>5491</v>
      </c>
    </row>
    <row r="93" spans="1:11" s="3" customFormat="1" ht="14.25" customHeight="1" x14ac:dyDescent="0.2">
      <c r="A93" s="71"/>
      <c r="B93" s="235"/>
      <c r="C93" s="110"/>
      <c r="D93" s="152" t="s">
        <v>5804</v>
      </c>
      <c r="E93" s="529" t="s">
        <v>5200</v>
      </c>
      <c r="F93" s="150">
        <f>IF(総括表!$B$4=総括表!$Q$4,基礎データ貼付用シート!E1251)</f>
        <v>0</v>
      </c>
      <c r="G93" s="147" t="s">
        <v>5201</v>
      </c>
      <c r="H93" s="146">
        <v>0.47899999999999998</v>
      </c>
      <c r="I93" s="147" t="s">
        <v>5202</v>
      </c>
      <c r="J93" s="148">
        <f t="shared" si="0"/>
        <v>0</v>
      </c>
      <c r="K93" s="66" t="s">
        <v>5492</v>
      </c>
    </row>
    <row r="94" spans="1:11" s="3" customFormat="1" ht="14.25" customHeight="1" x14ac:dyDescent="0.2">
      <c r="A94" s="71"/>
      <c r="B94" s="235"/>
      <c r="C94" s="110"/>
      <c r="D94" s="98" t="s">
        <v>5805</v>
      </c>
      <c r="E94" s="529" t="s">
        <v>5205</v>
      </c>
      <c r="F94" s="150" t="b">
        <f>IF(総括表!$B$4=総括表!$Q$5,基礎データ貼付用シート!E1251)</f>
        <v>0</v>
      </c>
      <c r="G94" s="147" t="s">
        <v>5201</v>
      </c>
      <c r="H94" s="146">
        <v>0.30599999999999999</v>
      </c>
      <c r="I94" s="147" t="s">
        <v>5202</v>
      </c>
      <c r="J94" s="148">
        <f t="shared" ref="J94:J112" si="1">ROUND(F94*H94,0)</f>
        <v>0</v>
      </c>
      <c r="K94" s="66" t="s">
        <v>5493</v>
      </c>
    </row>
    <row r="95" spans="1:11" s="3" customFormat="1" ht="14.25" customHeight="1" x14ac:dyDescent="0.2">
      <c r="A95" s="71"/>
      <c r="B95" s="235"/>
      <c r="C95" s="110"/>
      <c r="D95" s="152" t="s">
        <v>5976</v>
      </c>
      <c r="E95" s="529" t="s">
        <v>5200</v>
      </c>
      <c r="F95" s="150">
        <f>IF(総括表!$B$4=総括表!$Q$4,基礎データ貼付用シート!E1248)</f>
        <v>0</v>
      </c>
      <c r="G95" s="147" t="s">
        <v>5201</v>
      </c>
      <c r="H95" s="146">
        <v>0.152</v>
      </c>
      <c r="I95" s="147" t="s">
        <v>5202</v>
      </c>
      <c r="J95" s="148">
        <f t="shared" si="1"/>
        <v>0</v>
      </c>
      <c r="K95" s="66" t="s">
        <v>5494</v>
      </c>
    </row>
    <row r="96" spans="1:11" s="3" customFormat="1" ht="14.25" customHeight="1" x14ac:dyDescent="0.2">
      <c r="A96" s="71"/>
      <c r="B96" s="235"/>
      <c r="C96" s="110"/>
      <c r="D96" s="98"/>
      <c r="E96" s="529" t="s">
        <v>5205</v>
      </c>
      <c r="F96" s="150" t="b">
        <f>IF(総括表!$B$4=総括表!$Q$5,基礎データ貼付用シート!E1248)</f>
        <v>0</v>
      </c>
      <c r="G96" s="147" t="s">
        <v>5201</v>
      </c>
      <c r="H96" s="146">
        <v>0.122</v>
      </c>
      <c r="I96" s="147" t="s">
        <v>5202</v>
      </c>
      <c r="J96" s="148">
        <f t="shared" si="1"/>
        <v>0</v>
      </c>
      <c r="K96" s="66" t="s">
        <v>5495</v>
      </c>
    </row>
    <row r="97" spans="1:11" s="3" customFormat="1" ht="14.25" customHeight="1" x14ac:dyDescent="0.2">
      <c r="A97" s="71"/>
      <c r="B97" s="235"/>
      <c r="C97" s="110"/>
      <c r="D97" s="152" t="s">
        <v>5806</v>
      </c>
      <c r="E97" s="529" t="s">
        <v>5200</v>
      </c>
      <c r="F97" s="150">
        <f>IF(総括表!$B$4=総括表!$Q$4,基礎データ貼付用シート!E1249)</f>
        <v>0</v>
      </c>
      <c r="G97" s="147" t="s">
        <v>5201</v>
      </c>
      <c r="H97" s="146">
        <v>0.152</v>
      </c>
      <c r="I97" s="147" t="s">
        <v>5202</v>
      </c>
      <c r="J97" s="148">
        <f t="shared" si="1"/>
        <v>0</v>
      </c>
      <c r="K97" s="66" t="s">
        <v>5496</v>
      </c>
    </row>
    <row r="98" spans="1:11" s="3" customFormat="1" ht="14.25" customHeight="1" x14ac:dyDescent="0.2">
      <c r="A98" s="71"/>
      <c r="B98" s="141"/>
      <c r="C98" s="142"/>
      <c r="D98" s="98" t="s">
        <v>5807</v>
      </c>
      <c r="E98" s="529" t="s">
        <v>5205</v>
      </c>
      <c r="F98" s="150" t="b">
        <f>IF(総括表!$B$4=総括表!$Q$5,基礎データ貼付用シート!E1249)</f>
        <v>0</v>
      </c>
      <c r="G98" s="147" t="s">
        <v>5201</v>
      </c>
      <c r="H98" s="146">
        <v>0.122</v>
      </c>
      <c r="I98" s="147" t="s">
        <v>5202</v>
      </c>
      <c r="J98" s="148">
        <f t="shared" si="1"/>
        <v>0</v>
      </c>
      <c r="K98" s="66" t="s">
        <v>5497</v>
      </c>
    </row>
    <row r="99" spans="1:11" s="3" customFormat="1" ht="14.25" customHeight="1" x14ac:dyDescent="0.2">
      <c r="A99" s="71"/>
      <c r="B99" s="139">
        <v>11</v>
      </c>
      <c r="C99" s="63" t="s">
        <v>5216</v>
      </c>
      <c r="D99" s="152" t="s">
        <v>5798</v>
      </c>
      <c r="E99" s="529" t="s">
        <v>5200</v>
      </c>
      <c r="F99" s="150">
        <f>IF(総括表!$B$4=総括表!$Q$4,基礎データ貼付用シート!E1252)</f>
        <v>0</v>
      </c>
      <c r="G99" s="147" t="s">
        <v>5201</v>
      </c>
      <c r="H99" s="146">
        <v>0.38200000000000001</v>
      </c>
      <c r="I99" s="147" t="s">
        <v>5202</v>
      </c>
      <c r="J99" s="148">
        <f t="shared" si="1"/>
        <v>0</v>
      </c>
      <c r="K99" s="66" t="s">
        <v>5606</v>
      </c>
    </row>
    <row r="100" spans="1:11" s="3" customFormat="1" ht="14.25" customHeight="1" x14ac:dyDescent="0.2">
      <c r="A100" s="71"/>
      <c r="B100" s="235"/>
      <c r="C100" s="110"/>
      <c r="D100" s="98"/>
      <c r="E100" s="529" t="s">
        <v>5205</v>
      </c>
      <c r="F100" s="150" t="b">
        <f>IF(総括表!$B$4=総括表!$Q$5,基礎データ貼付用シート!E1252)</f>
        <v>0</v>
      </c>
      <c r="G100" s="147" t="s">
        <v>5201</v>
      </c>
      <c r="H100" s="146">
        <v>0.318</v>
      </c>
      <c r="I100" s="147" t="s">
        <v>5202</v>
      </c>
      <c r="J100" s="148">
        <f t="shared" si="1"/>
        <v>0</v>
      </c>
      <c r="K100" s="66" t="s">
        <v>5607</v>
      </c>
    </row>
    <row r="101" spans="1:11" s="3" customFormat="1" ht="14.25" customHeight="1" x14ac:dyDescent="0.2">
      <c r="A101" s="71"/>
      <c r="B101" s="235"/>
      <c r="C101" s="110"/>
      <c r="D101" s="152" t="s">
        <v>5800</v>
      </c>
      <c r="E101" s="529" t="s">
        <v>5200</v>
      </c>
      <c r="F101" s="150">
        <f>IF(総括表!$B$4=総括表!$Q$4,基礎データ貼付用シート!E1253)</f>
        <v>0</v>
      </c>
      <c r="G101" s="147" t="s">
        <v>5201</v>
      </c>
      <c r="H101" s="146">
        <v>0.16400000000000001</v>
      </c>
      <c r="I101" s="147" t="s">
        <v>5202</v>
      </c>
      <c r="J101" s="148">
        <f t="shared" si="1"/>
        <v>0</v>
      </c>
      <c r="K101" s="66" t="s">
        <v>5608</v>
      </c>
    </row>
    <row r="102" spans="1:11" s="3" customFormat="1" ht="14.25" customHeight="1" x14ac:dyDescent="0.2">
      <c r="A102" s="71"/>
      <c r="B102" s="235"/>
      <c r="C102" s="110"/>
      <c r="D102" s="98"/>
      <c r="E102" s="529" t="s">
        <v>5205</v>
      </c>
      <c r="F102" s="150" t="b">
        <f>IF(総括表!$B$4=総括表!$Q$5,基礎データ貼付用シート!E1253)</f>
        <v>0</v>
      </c>
      <c r="G102" s="147" t="s">
        <v>5201</v>
      </c>
      <c r="H102" s="146">
        <v>0.13600000000000001</v>
      </c>
      <c r="I102" s="147" t="s">
        <v>5202</v>
      </c>
      <c r="J102" s="148">
        <f t="shared" si="1"/>
        <v>0</v>
      </c>
      <c r="K102" s="66" t="s">
        <v>5609</v>
      </c>
    </row>
    <row r="103" spans="1:11" s="3" customFormat="1" ht="14.25" customHeight="1" x14ac:dyDescent="0.2">
      <c r="A103" s="71"/>
      <c r="B103" s="235"/>
      <c r="C103" s="110"/>
      <c r="D103" s="152" t="s">
        <v>5801</v>
      </c>
      <c r="E103" s="529" t="s">
        <v>5200</v>
      </c>
      <c r="F103" s="150">
        <f>IF(総括表!$B$4=総括表!$Q$4,基礎データ貼付用シート!E1254)</f>
        <v>0</v>
      </c>
      <c r="G103" s="147" t="s">
        <v>5201</v>
      </c>
      <c r="H103" s="146">
        <v>0.16400000000000001</v>
      </c>
      <c r="I103" s="147" t="s">
        <v>5202</v>
      </c>
      <c r="J103" s="148">
        <f t="shared" si="1"/>
        <v>0</v>
      </c>
      <c r="K103" s="66" t="s">
        <v>5610</v>
      </c>
    </row>
    <row r="104" spans="1:11" s="3" customFormat="1" ht="14.25" customHeight="1" x14ac:dyDescent="0.2">
      <c r="A104" s="71"/>
      <c r="B104" s="235"/>
      <c r="C104" s="110"/>
      <c r="D104" s="98"/>
      <c r="E104" s="529" t="s">
        <v>5205</v>
      </c>
      <c r="F104" s="150" t="b">
        <f>IF(総括表!$B$4=総括表!$Q$5,基礎データ貼付用シート!E1254)</f>
        <v>0</v>
      </c>
      <c r="G104" s="147" t="s">
        <v>5201</v>
      </c>
      <c r="H104" s="146">
        <v>0.13600000000000001</v>
      </c>
      <c r="I104" s="147" t="s">
        <v>5202</v>
      </c>
      <c r="J104" s="148">
        <f t="shared" si="1"/>
        <v>0</v>
      </c>
      <c r="K104" s="66" t="s">
        <v>5611</v>
      </c>
    </row>
    <row r="105" spans="1:11" s="3" customFormat="1" ht="14.25" customHeight="1" x14ac:dyDescent="0.2">
      <c r="A105" s="71"/>
      <c r="B105" s="235"/>
      <c r="C105" s="110"/>
      <c r="D105" s="152" t="s">
        <v>5802</v>
      </c>
      <c r="E105" s="529" t="s">
        <v>5200</v>
      </c>
      <c r="F105" s="150">
        <f>IF(総括表!$B$4=総括表!$Q$4,基礎データ貼付用シート!E1257)</f>
        <v>0</v>
      </c>
      <c r="G105" s="147" t="s">
        <v>5201</v>
      </c>
      <c r="H105" s="146">
        <v>0.109</v>
      </c>
      <c r="I105" s="147" t="s">
        <v>5202</v>
      </c>
      <c r="J105" s="148">
        <f t="shared" si="1"/>
        <v>0</v>
      </c>
      <c r="K105" s="66" t="s">
        <v>5612</v>
      </c>
    </row>
    <row r="106" spans="1:11" s="3" customFormat="1" ht="14.25" customHeight="1" x14ac:dyDescent="0.2">
      <c r="A106" s="71"/>
      <c r="B106" s="235"/>
      <c r="C106" s="110"/>
      <c r="D106" s="98"/>
      <c r="E106" s="529" t="s">
        <v>5205</v>
      </c>
      <c r="F106" s="150" t="b">
        <f>IF(総括表!$B$4=総括表!$Q$5,基礎データ貼付用シート!E1257)</f>
        <v>0</v>
      </c>
      <c r="G106" s="147" t="s">
        <v>5201</v>
      </c>
      <c r="H106" s="146">
        <v>9.0999999999999998E-2</v>
      </c>
      <c r="I106" s="147" t="s">
        <v>5202</v>
      </c>
      <c r="J106" s="148">
        <f t="shared" si="1"/>
        <v>0</v>
      </c>
      <c r="K106" s="66" t="s">
        <v>5613</v>
      </c>
    </row>
    <row r="107" spans="1:11" s="3" customFormat="1" ht="14.25" customHeight="1" x14ac:dyDescent="0.2">
      <c r="A107" s="71"/>
      <c r="B107" s="235"/>
      <c r="C107" s="110"/>
      <c r="D107" s="152" t="s">
        <v>5804</v>
      </c>
      <c r="E107" s="529" t="s">
        <v>5200</v>
      </c>
      <c r="F107" s="150">
        <f>IF(総括表!$B$4=総括表!$Q$4,基礎データ貼付用シート!E1258)</f>
        <v>0</v>
      </c>
      <c r="G107" s="147" t="s">
        <v>5201</v>
      </c>
      <c r="H107" s="146">
        <v>0.52300000000000002</v>
      </c>
      <c r="I107" s="147" t="s">
        <v>5202</v>
      </c>
      <c r="J107" s="148">
        <f t="shared" si="1"/>
        <v>0</v>
      </c>
      <c r="K107" s="66" t="s">
        <v>5614</v>
      </c>
    </row>
    <row r="108" spans="1:11" s="3" customFormat="1" ht="14.25" customHeight="1" x14ac:dyDescent="0.2">
      <c r="A108" s="71"/>
      <c r="B108" s="235"/>
      <c r="C108" s="110"/>
      <c r="D108" s="98" t="s">
        <v>5805</v>
      </c>
      <c r="E108" s="529" t="s">
        <v>5205</v>
      </c>
      <c r="F108" s="150" t="b">
        <f>IF(総括表!$B$4=総括表!$Q$5,基礎データ貼付用シート!E1258)</f>
        <v>0</v>
      </c>
      <c r="G108" s="147" t="s">
        <v>5201</v>
      </c>
      <c r="H108" s="146">
        <v>0.36699999999999999</v>
      </c>
      <c r="I108" s="147" t="s">
        <v>5202</v>
      </c>
      <c r="J108" s="148">
        <f t="shared" si="1"/>
        <v>0</v>
      </c>
      <c r="K108" s="66" t="s">
        <v>5615</v>
      </c>
    </row>
    <row r="109" spans="1:11" s="3" customFormat="1" ht="14.25" customHeight="1" x14ac:dyDescent="0.2">
      <c r="A109" s="71"/>
      <c r="B109" s="235"/>
      <c r="C109" s="110"/>
      <c r="D109" s="152" t="s">
        <v>5976</v>
      </c>
      <c r="E109" s="529" t="s">
        <v>5200</v>
      </c>
      <c r="F109" s="150">
        <f>IF(総括表!$B$4=総括表!$Q$4,基礎データ貼付用シート!E1255)</f>
        <v>0</v>
      </c>
      <c r="G109" s="147" t="s">
        <v>5201</v>
      </c>
      <c r="H109" s="146">
        <v>0.16400000000000001</v>
      </c>
      <c r="I109" s="147" t="s">
        <v>5202</v>
      </c>
      <c r="J109" s="148">
        <f t="shared" si="1"/>
        <v>0</v>
      </c>
      <c r="K109" s="66" t="s">
        <v>5616</v>
      </c>
    </row>
    <row r="110" spans="1:11" s="3" customFormat="1" ht="14.25" customHeight="1" x14ac:dyDescent="0.2">
      <c r="A110" s="71"/>
      <c r="B110" s="235"/>
      <c r="C110" s="110"/>
      <c r="D110" s="98"/>
      <c r="E110" s="529" t="s">
        <v>5205</v>
      </c>
      <c r="F110" s="150" t="b">
        <f>IF(総括表!$B$4=総括表!$Q$5,基礎データ貼付用シート!E1255)</f>
        <v>0</v>
      </c>
      <c r="G110" s="147" t="s">
        <v>5201</v>
      </c>
      <c r="H110" s="146">
        <v>0.13600000000000001</v>
      </c>
      <c r="I110" s="147" t="s">
        <v>5202</v>
      </c>
      <c r="J110" s="148">
        <f t="shared" si="1"/>
        <v>0</v>
      </c>
      <c r="K110" s="66" t="s">
        <v>5618</v>
      </c>
    </row>
    <row r="111" spans="1:11" s="3" customFormat="1" ht="14.25" customHeight="1" x14ac:dyDescent="0.2">
      <c r="A111" s="71"/>
      <c r="B111" s="235"/>
      <c r="C111" s="110"/>
      <c r="D111" s="152" t="s">
        <v>5806</v>
      </c>
      <c r="E111" s="529" t="s">
        <v>5200</v>
      </c>
      <c r="F111" s="150">
        <f>IF(総括表!$B$4=総括表!$Q$4,基礎データ貼付用シート!E1256)</f>
        <v>0</v>
      </c>
      <c r="G111" s="147" t="s">
        <v>5201</v>
      </c>
      <c r="H111" s="146">
        <v>0.16400000000000001</v>
      </c>
      <c r="I111" s="147" t="s">
        <v>5202</v>
      </c>
      <c r="J111" s="148">
        <f t="shared" si="1"/>
        <v>0</v>
      </c>
      <c r="K111" s="66" t="s">
        <v>5619</v>
      </c>
    </row>
    <row r="112" spans="1:11" s="3" customFormat="1" ht="14.25" customHeight="1" x14ac:dyDescent="0.2">
      <c r="A112" s="71"/>
      <c r="B112" s="141"/>
      <c r="C112" s="142"/>
      <c r="D112" s="98" t="s">
        <v>5807</v>
      </c>
      <c r="E112" s="529" t="s">
        <v>5205</v>
      </c>
      <c r="F112" s="150" t="b">
        <f>IF(総括表!$B$4=総括表!$Q$5,基礎データ貼付用シート!E1256)</f>
        <v>0</v>
      </c>
      <c r="G112" s="147" t="s">
        <v>5201</v>
      </c>
      <c r="H112" s="146">
        <v>0.13600000000000001</v>
      </c>
      <c r="I112" s="147" t="s">
        <v>5202</v>
      </c>
      <c r="J112" s="148">
        <f t="shared" si="1"/>
        <v>0</v>
      </c>
      <c r="K112" s="66" t="s">
        <v>5620</v>
      </c>
    </row>
    <row r="113" spans="1:11" s="3" customFormat="1" ht="14.25" customHeight="1" x14ac:dyDescent="0.2">
      <c r="A113" s="71"/>
      <c r="B113" s="139">
        <v>12</v>
      </c>
      <c r="C113" s="63" t="s">
        <v>5219</v>
      </c>
      <c r="D113" s="152" t="s">
        <v>5798</v>
      </c>
      <c r="E113" s="529" t="s">
        <v>5200</v>
      </c>
      <c r="F113" s="150">
        <f>IF(総括表!$B$4=総括表!$Q$4,基礎データ貼付用シート!E1267)</f>
        <v>0</v>
      </c>
      <c r="G113" s="147" t="s">
        <v>5201</v>
      </c>
      <c r="H113" s="146">
        <v>0.40899999999999997</v>
      </c>
      <c r="I113" s="147" t="s">
        <v>5202</v>
      </c>
      <c r="J113" s="148">
        <f>ROUND(F113*H113,0)</f>
        <v>0</v>
      </c>
      <c r="K113" s="66" t="s">
        <v>5621</v>
      </c>
    </row>
    <row r="114" spans="1:11" s="3" customFormat="1" ht="14.25" customHeight="1" x14ac:dyDescent="0.2">
      <c r="A114" s="71"/>
      <c r="B114" s="235"/>
      <c r="C114" s="110"/>
      <c r="D114" s="98"/>
      <c r="E114" s="529" t="s">
        <v>5205</v>
      </c>
      <c r="F114" s="150" t="b">
        <f>IF(総括表!$B$4=総括表!$Q$5,基礎データ貼付用シート!E1267)</f>
        <v>0</v>
      </c>
      <c r="G114" s="147" t="s">
        <v>5201</v>
      </c>
      <c r="H114" s="146">
        <v>0.35099999999999998</v>
      </c>
      <c r="I114" s="147" t="s">
        <v>5202</v>
      </c>
      <c r="J114" s="148">
        <f t="shared" ref="J114:J124" si="2">ROUND(F114*H114,0)</f>
        <v>0</v>
      </c>
      <c r="K114" s="66" t="s">
        <v>5622</v>
      </c>
    </row>
    <row r="115" spans="1:11" s="3" customFormat="1" ht="14.25" customHeight="1" x14ac:dyDescent="0.2">
      <c r="A115" s="71"/>
      <c r="B115" s="235"/>
      <c r="C115" s="110"/>
      <c r="D115" s="152" t="s">
        <v>5800</v>
      </c>
      <c r="E115" s="529" t="s">
        <v>5200</v>
      </c>
      <c r="F115" s="150">
        <f>IF(総括表!$B$4=総括表!$Q$4,基礎データ貼付用シート!E1268)</f>
        <v>0</v>
      </c>
      <c r="G115" s="147" t="s">
        <v>5201</v>
      </c>
      <c r="H115" s="146">
        <v>0.17499999999999999</v>
      </c>
      <c r="I115" s="147" t="s">
        <v>5202</v>
      </c>
      <c r="J115" s="148">
        <f t="shared" si="2"/>
        <v>0</v>
      </c>
      <c r="K115" s="66" t="s">
        <v>5623</v>
      </c>
    </row>
    <row r="116" spans="1:11" s="3" customFormat="1" ht="14.25" customHeight="1" x14ac:dyDescent="0.2">
      <c r="A116" s="71"/>
      <c r="B116" s="235"/>
      <c r="C116" s="110"/>
      <c r="D116" s="98"/>
      <c r="E116" s="529" t="s">
        <v>5205</v>
      </c>
      <c r="F116" s="150" t="b">
        <f>IF(総括表!$B$4=総括表!$Q$5,基礎データ貼付用シート!E1268)</f>
        <v>0</v>
      </c>
      <c r="G116" s="147" t="s">
        <v>5201</v>
      </c>
      <c r="H116" s="146">
        <v>0.151</v>
      </c>
      <c r="I116" s="147" t="s">
        <v>5202</v>
      </c>
      <c r="J116" s="148">
        <f t="shared" si="2"/>
        <v>0</v>
      </c>
      <c r="K116" s="66" t="s">
        <v>5624</v>
      </c>
    </row>
    <row r="117" spans="1:11" s="3" customFormat="1" ht="14.25" customHeight="1" x14ac:dyDescent="0.2">
      <c r="A117" s="71"/>
      <c r="B117" s="235"/>
      <c r="C117" s="110"/>
      <c r="D117" s="152" t="s">
        <v>5801</v>
      </c>
      <c r="E117" s="529" t="s">
        <v>5200</v>
      </c>
      <c r="F117" s="150">
        <f>IF(総括表!$B$4=総括表!$Q$4,基礎データ貼付用シート!E1269)</f>
        <v>0</v>
      </c>
      <c r="G117" s="147" t="s">
        <v>5201</v>
      </c>
      <c r="H117" s="146">
        <v>0.17499999999999999</v>
      </c>
      <c r="I117" s="147" t="s">
        <v>5202</v>
      </c>
      <c r="J117" s="148">
        <f t="shared" si="2"/>
        <v>0</v>
      </c>
      <c r="K117" s="66" t="s">
        <v>5625</v>
      </c>
    </row>
    <row r="118" spans="1:11" s="3" customFormat="1" ht="14.25" customHeight="1" x14ac:dyDescent="0.2">
      <c r="A118" s="71"/>
      <c r="B118" s="235"/>
      <c r="C118" s="110"/>
      <c r="D118" s="98"/>
      <c r="E118" s="529" t="s">
        <v>5205</v>
      </c>
      <c r="F118" s="150" t="b">
        <f>IF(総括表!$B$4=総括表!$Q$5,基礎データ貼付用シート!E1269)</f>
        <v>0</v>
      </c>
      <c r="G118" s="147" t="s">
        <v>5201</v>
      </c>
      <c r="H118" s="146">
        <v>0.151</v>
      </c>
      <c r="I118" s="147" t="s">
        <v>5202</v>
      </c>
      <c r="J118" s="148">
        <f t="shared" si="2"/>
        <v>0</v>
      </c>
      <c r="K118" s="66" t="s">
        <v>5808</v>
      </c>
    </row>
    <row r="119" spans="1:11" s="3" customFormat="1" ht="14.25" customHeight="1" x14ac:dyDescent="0.2">
      <c r="A119" s="71"/>
      <c r="B119" s="235"/>
      <c r="C119" s="110"/>
      <c r="D119" s="152" t="s">
        <v>5802</v>
      </c>
      <c r="E119" s="529" t="s">
        <v>5200</v>
      </c>
      <c r="F119" s="150">
        <f>IF(総括表!$B$4=総括表!$Q$4,基礎データ貼付用シート!E1272)</f>
        <v>0</v>
      </c>
      <c r="G119" s="147" t="s">
        <v>5201</v>
      </c>
      <c r="H119" s="146">
        <v>0.11700000000000001</v>
      </c>
      <c r="I119" s="147" t="s">
        <v>5202</v>
      </c>
      <c r="J119" s="148">
        <f t="shared" si="2"/>
        <v>0</v>
      </c>
      <c r="K119" s="66" t="s">
        <v>5809</v>
      </c>
    </row>
    <row r="120" spans="1:11" s="3" customFormat="1" ht="14.25" customHeight="1" x14ac:dyDescent="0.2">
      <c r="A120" s="71"/>
      <c r="B120" s="235"/>
      <c r="C120" s="110"/>
      <c r="D120" s="98"/>
      <c r="E120" s="529" t="s">
        <v>5205</v>
      </c>
      <c r="F120" s="150" t="b">
        <f>IF(総括表!$B$4=総括表!$Q$5,基礎データ貼付用シート!E1272)</f>
        <v>0</v>
      </c>
      <c r="G120" s="147" t="s">
        <v>5201</v>
      </c>
      <c r="H120" s="146">
        <v>0.1</v>
      </c>
      <c r="I120" s="147" t="s">
        <v>5202</v>
      </c>
      <c r="J120" s="148">
        <f t="shared" si="2"/>
        <v>0</v>
      </c>
      <c r="K120" s="66" t="s">
        <v>5810</v>
      </c>
    </row>
    <row r="121" spans="1:11" s="3" customFormat="1" ht="14.25" customHeight="1" x14ac:dyDescent="0.2">
      <c r="A121" s="71"/>
      <c r="B121" s="235"/>
      <c r="C121" s="110"/>
      <c r="D121" s="152" t="s">
        <v>5976</v>
      </c>
      <c r="E121" s="529" t="s">
        <v>5200</v>
      </c>
      <c r="F121" s="150">
        <f>IF(総括表!$B$4=総括表!$Q$4,基礎データ貼付用シート!E1270)</f>
        <v>0</v>
      </c>
      <c r="G121" s="147" t="s">
        <v>5201</v>
      </c>
      <c r="H121" s="146">
        <v>0.17499999999999999</v>
      </c>
      <c r="I121" s="147" t="s">
        <v>5202</v>
      </c>
      <c r="J121" s="148">
        <f t="shared" si="2"/>
        <v>0</v>
      </c>
      <c r="K121" s="66" t="s">
        <v>5811</v>
      </c>
    </row>
    <row r="122" spans="1:11" s="3" customFormat="1" ht="14.25" customHeight="1" x14ac:dyDescent="0.2">
      <c r="A122" s="71"/>
      <c r="B122" s="235"/>
      <c r="C122" s="110"/>
      <c r="D122" s="98"/>
      <c r="E122" s="529" t="s">
        <v>5205</v>
      </c>
      <c r="F122" s="150" t="b">
        <f>IF(総括表!$B$4=総括表!$Q$5,基礎データ貼付用シート!E1270)</f>
        <v>0</v>
      </c>
      <c r="G122" s="147" t="s">
        <v>5201</v>
      </c>
      <c r="H122" s="146">
        <v>0.151</v>
      </c>
      <c r="I122" s="147" t="s">
        <v>5202</v>
      </c>
      <c r="J122" s="148">
        <f t="shared" si="2"/>
        <v>0</v>
      </c>
      <c r="K122" s="66" t="s">
        <v>5812</v>
      </c>
    </row>
    <row r="123" spans="1:11" s="3" customFormat="1" ht="14.25" customHeight="1" x14ac:dyDescent="0.2">
      <c r="A123" s="71"/>
      <c r="B123" s="235"/>
      <c r="C123" s="110"/>
      <c r="D123" s="152" t="s">
        <v>5806</v>
      </c>
      <c r="E123" s="529" t="s">
        <v>5200</v>
      </c>
      <c r="F123" s="150">
        <f>IF(総括表!$B$4=総括表!$Q$4,基礎データ貼付用シート!E1271)</f>
        <v>0</v>
      </c>
      <c r="G123" s="147" t="s">
        <v>5201</v>
      </c>
      <c r="H123" s="146">
        <v>0.17499999999999999</v>
      </c>
      <c r="I123" s="147" t="s">
        <v>5202</v>
      </c>
      <c r="J123" s="148">
        <f t="shared" si="2"/>
        <v>0</v>
      </c>
      <c r="K123" s="66" t="s">
        <v>5813</v>
      </c>
    </row>
    <row r="124" spans="1:11" s="3" customFormat="1" ht="14.25" customHeight="1" x14ac:dyDescent="0.2">
      <c r="A124" s="71"/>
      <c r="B124" s="141"/>
      <c r="C124" s="142"/>
      <c r="D124" s="98" t="s">
        <v>5807</v>
      </c>
      <c r="E124" s="529" t="s">
        <v>5205</v>
      </c>
      <c r="F124" s="150" t="b">
        <f>IF(総括表!$B$4=総括表!$Q$5,基礎データ貼付用シート!E1271)</f>
        <v>0</v>
      </c>
      <c r="G124" s="147" t="s">
        <v>5201</v>
      </c>
      <c r="H124" s="146">
        <v>0.151</v>
      </c>
      <c r="I124" s="147" t="s">
        <v>5202</v>
      </c>
      <c r="J124" s="148">
        <f t="shared" si="2"/>
        <v>0</v>
      </c>
      <c r="K124" s="66" t="s">
        <v>5814</v>
      </c>
    </row>
    <row r="125" spans="1:11" s="3" customFormat="1" ht="14.25" customHeight="1" x14ac:dyDescent="0.2">
      <c r="A125" s="71"/>
      <c r="B125" s="139">
        <v>13</v>
      </c>
      <c r="C125" s="63" t="s">
        <v>5222</v>
      </c>
      <c r="D125" s="152" t="s">
        <v>5798</v>
      </c>
      <c r="E125" s="529" t="s">
        <v>5200</v>
      </c>
      <c r="F125" s="150">
        <f>IF(総括表!$B$4=総括表!$Q$4,基礎データ貼付用シート!E1275)</f>
        <v>0</v>
      </c>
      <c r="G125" s="147" t="s">
        <v>5201</v>
      </c>
      <c r="H125" s="146">
        <v>0.437</v>
      </c>
      <c r="I125" s="147" t="s">
        <v>5202</v>
      </c>
      <c r="J125" s="148">
        <f>ROUND(F125*H125,0)</f>
        <v>0</v>
      </c>
      <c r="K125" s="66" t="s">
        <v>5815</v>
      </c>
    </row>
    <row r="126" spans="1:11" s="3" customFormat="1" ht="14.25" customHeight="1" x14ac:dyDescent="0.2">
      <c r="A126" s="71"/>
      <c r="B126" s="235"/>
      <c r="C126" s="110"/>
      <c r="D126" s="98"/>
      <c r="E126" s="529" t="s">
        <v>5205</v>
      </c>
      <c r="F126" s="150" t="b">
        <f>IF(総括表!$B$4=総括表!$Q$5,基礎データ貼付用シート!E1275)</f>
        <v>0</v>
      </c>
      <c r="G126" s="147" t="s">
        <v>5201</v>
      </c>
      <c r="H126" s="146">
        <v>0.40300000000000002</v>
      </c>
      <c r="I126" s="147" t="s">
        <v>5202</v>
      </c>
      <c r="J126" s="148">
        <f t="shared" ref="J126:J134" si="3">ROUND(F126*H126,0)</f>
        <v>0</v>
      </c>
      <c r="K126" s="66" t="s">
        <v>5816</v>
      </c>
    </row>
    <row r="127" spans="1:11" s="3" customFormat="1" ht="14.25" customHeight="1" x14ac:dyDescent="0.2">
      <c r="A127" s="71"/>
      <c r="B127" s="235"/>
      <c r="C127" s="110"/>
      <c r="D127" s="152" t="s">
        <v>5800</v>
      </c>
      <c r="E127" s="529" t="s">
        <v>5200</v>
      </c>
      <c r="F127" s="150">
        <f>IF(総括表!$B$4=総括表!$Q$4,基礎データ貼付用シート!E1276)</f>
        <v>0</v>
      </c>
      <c r="G127" s="147" t="s">
        <v>5201</v>
      </c>
      <c r="H127" s="146">
        <v>0.187</v>
      </c>
      <c r="I127" s="147" t="s">
        <v>5202</v>
      </c>
      <c r="J127" s="148">
        <f t="shared" si="3"/>
        <v>0</v>
      </c>
      <c r="K127" s="66" t="s">
        <v>5817</v>
      </c>
    </row>
    <row r="128" spans="1:11" s="3" customFormat="1" ht="14.25" customHeight="1" x14ac:dyDescent="0.2">
      <c r="A128" s="71"/>
      <c r="B128" s="235"/>
      <c r="C128" s="110"/>
      <c r="D128" s="98"/>
      <c r="E128" s="529" t="s">
        <v>5205</v>
      </c>
      <c r="F128" s="150" t="b">
        <f>IF(総括表!$B$4=総括表!$Q$5,基礎データ貼付用シート!E1276)</f>
        <v>0</v>
      </c>
      <c r="G128" s="147" t="s">
        <v>5201</v>
      </c>
      <c r="H128" s="146">
        <v>0.17299999999999999</v>
      </c>
      <c r="I128" s="147" t="s">
        <v>5202</v>
      </c>
      <c r="J128" s="148">
        <f t="shared" si="3"/>
        <v>0</v>
      </c>
      <c r="K128" s="66" t="s">
        <v>5818</v>
      </c>
    </row>
    <row r="129" spans="1:12" s="3" customFormat="1" ht="14.25" customHeight="1" x14ac:dyDescent="0.2">
      <c r="A129" s="71"/>
      <c r="B129" s="235"/>
      <c r="C129" s="110"/>
      <c r="D129" s="152" t="s">
        <v>5801</v>
      </c>
      <c r="E129" s="529" t="s">
        <v>5200</v>
      </c>
      <c r="F129" s="150">
        <f>IF(総括表!$B$4=総括表!$Q$4,基礎データ貼付用シート!E1277)</f>
        <v>0</v>
      </c>
      <c r="G129" s="147" t="s">
        <v>5201</v>
      </c>
      <c r="H129" s="146">
        <v>0.187</v>
      </c>
      <c r="I129" s="147" t="s">
        <v>5202</v>
      </c>
      <c r="J129" s="148">
        <f t="shared" si="3"/>
        <v>0</v>
      </c>
      <c r="K129" s="66" t="s">
        <v>5819</v>
      </c>
    </row>
    <row r="130" spans="1:12" s="3" customFormat="1" ht="14.25" customHeight="1" x14ac:dyDescent="0.2">
      <c r="A130" s="71"/>
      <c r="B130" s="235"/>
      <c r="C130" s="110"/>
      <c r="D130" s="98"/>
      <c r="E130" s="529" t="s">
        <v>5205</v>
      </c>
      <c r="F130" s="150" t="b">
        <f>IF(総括表!$B$4=総括表!$Q$5,基礎データ貼付用シート!E1277)</f>
        <v>0</v>
      </c>
      <c r="G130" s="147" t="s">
        <v>5201</v>
      </c>
      <c r="H130" s="146">
        <v>0.17299999999999999</v>
      </c>
      <c r="I130" s="147" t="s">
        <v>5202</v>
      </c>
      <c r="J130" s="148">
        <f t="shared" si="3"/>
        <v>0</v>
      </c>
      <c r="K130" s="66" t="s">
        <v>5820</v>
      </c>
    </row>
    <row r="131" spans="1:12" s="3" customFormat="1" ht="14.25" customHeight="1" x14ac:dyDescent="0.2">
      <c r="A131" s="71"/>
      <c r="B131" s="235"/>
      <c r="C131" s="110"/>
      <c r="D131" s="152" t="s">
        <v>5802</v>
      </c>
      <c r="E131" s="529" t="s">
        <v>5200</v>
      </c>
      <c r="F131" s="150">
        <f>IF(総括表!$B$4=総括表!$Q$4,基礎データ貼付用シート!E1279)</f>
        <v>0</v>
      </c>
      <c r="G131" s="147" t="s">
        <v>5201</v>
      </c>
      <c r="H131" s="146">
        <v>0.125</v>
      </c>
      <c r="I131" s="147" t="s">
        <v>5202</v>
      </c>
      <c r="J131" s="148">
        <f t="shared" si="3"/>
        <v>0</v>
      </c>
      <c r="K131" s="66" t="s">
        <v>5821</v>
      </c>
    </row>
    <row r="132" spans="1:12" s="3" customFormat="1" ht="14.25" customHeight="1" x14ac:dyDescent="0.2">
      <c r="A132" s="71"/>
      <c r="B132" s="235"/>
      <c r="C132" s="110"/>
      <c r="D132" s="98"/>
      <c r="E132" s="529" t="s">
        <v>5205</v>
      </c>
      <c r="F132" s="150" t="b">
        <f>IF(総括表!$B$4=総括表!$Q$5,基礎データ貼付用シート!E1279)</f>
        <v>0</v>
      </c>
      <c r="G132" s="147" t="s">
        <v>5201</v>
      </c>
      <c r="H132" s="115">
        <v>0.115</v>
      </c>
      <c r="I132" s="147" t="s">
        <v>5202</v>
      </c>
      <c r="J132" s="148">
        <f t="shared" si="3"/>
        <v>0</v>
      </c>
      <c r="K132" s="66" t="s">
        <v>5822</v>
      </c>
    </row>
    <row r="133" spans="1:12" s="3" customFormat="1" ht="14.25" customHeight="1" x14ac:dyDescent="0.2">
      <c r="A133" s="71"/>
      <c r="B133" s="235"/>
      <c r="C133" s="110"/>
      <c r="D133" s="152" t="s">
        <v>5976</v>
      </c>
      <c r="E133" s="529" t="s">
        <v>5200</v>
      </c>
      <c r="F133" s="150">
        <f>IF(総括表!$B$4=総括表!$Q$4,基礎データ貼付用シート!E1278)</f>
        <v>0</v>
      </c>
      <c r="G133" s="147" t="s">
        <v>5201</v>
      </c>
      <c r="H133" s="146">
        <v>0.187</v>
      </c>
      <c r="I133" s="147" t="s">
        <v>5202</v>
      </c>
      <c r="J133" s="148">
        <f t="shared" si="3"/>
        <v>0</v>
      </c>
      <c r="K133" s="66" t="s">
        <v>5823</v>
      </c>
    </row>
    <row r="134" spans="1:12" s="3" customFormat="1" ht="14.25" customHeight="1" x14ac:dyDescent="0.2">
      <c r="A134" s="71"/>
      <c r="B134" s="235"/>
      <c r="C134" s="110"/>
      <c r="D134" s="98"/>
      <c r="E134" s="529" t="s">
        <v>5205</v>
      </c>
      <c r="F134" s="150" t="b">
        <f>IF(総括表!$B$4=総括表!$Q$5,基礎データ貼付用シート!E1278)</f>
        <v>0</v>
      </c>
      <c r="G134" s="147" t="s">
        <v>5201</v>
      </c>
      <c r="H134" s="146">
        <v>0.17299999999999999</v>
      </c>
      <c r="I134" s="147" t="s">
        <v>5202</v>
      </c>
      <c r="J134" s="145">
        <f t="shared" si="3"/>
        <v>0</v>
      </c>
      <c r="K134" s="66" t="s">
        <v>5824</v>
      </c>
    </row>
    <row r="135" spans="1:12" s="3" customFormat="1" ht="14.25" customHeight="1" x14ac:dyDescent="0.2">
      <c r="A135" s="71"/>
      <c r="B135" s="139">
        <v>14</v>
      </c>
      <c r="C135" s="63" t="s">
        <v>5225</v>
      </c>
      <c r="D135" s="152" t="s">
        <v>5798</v>
      </c>
      <c r="E135" s="529" t="s">
        <v>5200</v>
      </c>
      <c r="F135" s="150">
        <f>IF(総括表!$B$4=総括表!$Q$4,基礎データ貼付用シート!E1282)</f>
        <v>0</v>
      </c>
      <c r="G135" s="147" t="s">
        <v>5201</v>
      </c>
      <c r="H135" s="146">
        <v>0.46700000000000003</v>
      </c>
      <c r="I135" s="147" t="s">
        <v>5202</v>
      </c>
      <c r="J135" s="148">
        <f t="shared" ref="J135:J144" si="4">ROUND(F135*H135,0)</f>
        <v>0</v>
      </c>
      <c r="K135" s="66" t="s">
        <v>5825</v>
      </c>
    </row>
    <row r="136" spans="1:12" s="3" customFormat="1" ht="14.25" customHeight="1" x14ac:dyDescent="0.2">
      <c r="A136" s="71"/>
      <c r="B136" s="235"/>
      <c r="C136" s="110"/>
      <c r="D136" s="98"/>
      <c r="E136" s="529" t="s">
        <v>5205</v>
      </c>
      <c r="F136" s="150" t="b">
        <f>IF(総括表!$B$4=総括表!$Q$5,基礎データ貼付用シート!E1282)</f>
        <v>0</v>
      </c>
      <c r="G136" s="25" t="s">
        <v>5201</v>
      </c>
      <c r="H136" s="146">
        <v>0.442</v>
      </c>
      <c r="I136" s="147" t="s">
        <v>5202</v>
      </c>
      <c r="J136" s="252">
        <f t="shared" si="4"/>
        <v>0</v>
      </c>
      <c r="K136" s="66" t="s">
        <v>5826</v>
      </c>
    </row>
    <row r="137" spans="1:12" ht="14.25" customHeight="1" x14ac:dyDescent="0.2">
      <c r="A137" s="71"/>
      <c r="B137" s="235"/>
      <c r="C137" s="110"/>
      <c r="D137" s="152" t="s">
        <v>5800</v>
      </c>
      <c r="E137" s="529" t="s">
        <v>5200</v>
      </c>
      <c r="F137" s="150">
        <f>IF(総括表!$B$4=総括表!$Q$4,基礎データ貼付用シート!E1283)</f>
        <v>0</v>
      </c>
      <c r="G137" s="147" t="s">
        <v>5201</v>
      </c>
      <c r="H137" s="146">
        <v>0.2</v>
      </c>
      <c r="I137" s="147" t="s">
        <v>5202</v>
      </c>
      <c r="J137" s="148">
        <f t="shared" si="4"/>
        <v>0</v>
      </c>
      <c r="K137" s="66" t="s">
        <v>5827</v>
      </c>
      <c r="L137" s="3"/>
    </row>
    <row r="138" spans="1:12" ht="14.25" customHeight="1" x14ac:dyDescent="0.2">
      <c r="A138" s="71"/>
      <c r="B138" s="235"/>
      <c r="C138" s="110"/>
      <c r="D138" s="98"/>
      <c r="E138" s="529" t="s">
        <v>5205</v>
      </c>
      <c r="F138" s="150" t="b">
        <f>IF(総括表!$B$4=総括表!$Q$5,基礎データ貼付用シート!E1283)</f>
        <v>0</v>
      </c>
      <c r="G138" s="147" t="s">
        <v>5201</v>
      </c>
      <c r="H138" s="146">
        <v>0.189</v>
      </c>
      <c r="I138" s="147" t="s">
        <v>5202</v>
      </c>
      <c r="J138" s="148">
        <f t="shared" si="4"/>
        <v>0</v>
      </c>
      <c r="K138" s="66" t="s">
        <v>5828</v>
      </c>
      <c r="L138" s="3"/>
    </row>
    <row r="139" spans="1:12" ht="14.25" customHeight="1" x14ac:dyDescent="0.2">
      <c r="A139" s="71"/>
      <c r="B139" s="235"/>
      <c r="C139" s="110"/>
      <c r="D139" s="152" t="s">
        <v>5801</v>
      </c>
      <c r="E139" s="529" t="s">
        <v>5200</v>
      </c>
      <c r="F139" s="150">
        <f>IF(総括表!$B$4=総括表!$Q$4,基礎データ貼付用シート!E1284)</f>
        <v>0</v>
      </c>
      <c r="G139" s="147" t="s">
        <v>5201</v>
      </c>
      <c r="H139" s="146">
        <v>0.2</v>
      </c>
      <c r="I139" s="147" t="s">
        <v>5202</v>
      </c>
      <c r="J139" s="148">
        <f t="shared" si="4"/>
        <v>0</v>
      </c>
      <c r="K139" s="66" t="s">
        <v>5829</v>
      </c>
      <c r="L139" s="3"/>
    </row>
    <row r="140" spans="1:12" ht="14.25" customHeight="1" x14ac:dyDescent="0.2">
      <c r="A140" s="71"/>
      <c r="B140" s="235"/>
      <c r="C140" s="110"/>
      <c r="D140" s="98"/>
      <c r="E140" s="529" t="s">
        <v>5205</v>
      </c>
      <c r="F140" s="150" t="b">
        <f>IF(総括表!$B$4=総括表!$Q$5,基礎データ貼付用シート!E1284)</f>
        <v>0</v>
      </c>
      <c r="G140" s="147" t="s">
        <v>5201</v>
      </c>
      <c r="H140" s="146">
        <v>0.189</v>
      </c>
      <c r="I140" s="147" t="s">
        <v>5202</v>
      </c>
      <c r="J140" s="148">
        <f t="shared" si="4"/>
        <v>0</v>
      </c>
      <c r="K140" s="66" t="s">
        <v>5830</v>
      </c>
      <c r="L140" s="3"/>
    </row>
    <row r="141" spans="1:12" ht="14.25" customHeight="1" x14ac:dyDescent="0.2">
      <c r="A141" s="71"/>
      <c r="B141" s="235"/>
      <c r="C141" s="110"/>
      <c r="D141" s="152" t="s">
        <v>5802</v>
      </c>
      <c r="E141" s="529" t="s">
        <v>5200</v>
      </c>
      <c r="F141" s="150">
        <f>IF(総括表!$B$4=総括表!$Q$4,基礎データ貼付用シート!E1286)</f>
        <v>0</v>
      </c>
      <c r="G141" s="147" t="s">
        <v>5201</v>
      </c>
      <c r="H141" s="146">
        <v>0.13300000000000001</v>
      </c>
      <c r="I141" s="147" t="s">
        <v>5202</v>
      </c>
      <c r="J141" s="148">
        <f t="shared" si="4"/>
        <v>0</v>
      </c>
      <c r="K141" s="66" t="s">
        <v>5831</v>
      </c>
      <c r="L141" s="3"/>
    </row>
    <row r="142" spans="1:12" ht="14.25" customHeight="1" x14ac:dyDescent="0.2">
      <c r="A142" s="71"/>
      <c r="B142" s="235"/>
      <c r="C142" s="110"/>
      <c r="D142" s="98"/>
      <c r="E142" s="529" t="s">
        <v>5205</v>
      </c>
      <c r="F142" s="150" t="b">
        <f>IF(総括表!$B$4=総括表!$Q$5,基礎データ貼付用シート!E1286)</f>
        <v>0</v>
      </c>
      <c r="G142" s="147" t="s">
        <v>5201</v>
      </c>
      <c r="H142" s="115">
        <v>0.126</v>
      </c>
      <c r="I142" s="147" t="s">
        <v>5202</v>
      </c>
      <c r="J142" s="148">
        <f t="shared" si="4"/>
        <v>0</v>
      </c>
      <c r="K142" s="66" t="s">
        <v>5832</v>
      </c>
      <c r="L142" s="3"/>
    </row>
    <row r="143" spans="1:12" s="3" customFormat="1" ht="14.25" customHeight="1" x14ac:dyDescent="0.2">
      <c r="A143" s="71"/>
      <c r="B143" s="235"/>
      <c r="C143" s="110"/>
      <c r="D143" s="152" t="s">
        <v>5976</v>
      </c>
      <c r="E143" s="529" t="s">
        <v>5200</v>
      </c>
      <c r="F143" s="150">
        <f>IF(総括表!$B$4=総括表!$Q$4,基礎データ貼付用シート!E1285)</f>
        <v>0</v>
      </c>
      <c r="G143" s="147" t="s">
        <v>5201</v>
      </c>
      <c r="H143" s="146">
        <v>0.2</v>
      </c>
      <c r="I143" s="147" t="s">
        <v>5202</v>
      </c>
      <c r="J143" s="148">
        <f t="shared" si="4"/>
        <v>0</v>
      </c>
      <c r="K143" s="66" t="s">
        <v>5833</v>
      </c>
    </row>
    <row r="144" spans="1:12" s="3" customFormat="1" ht="14.25" customHeight="1" x14ac:dyDescent="0.2">
      <c r="A144" s="71"/>
      <c r="B144" s="235"/>
      <c r="C144" s="110"/>
      <c r="D144" s="98"/>
      <c r="E144" s="529" t="s">
        <v>5205</v>
      </c>
      <c r="F144" s="150" t="b">
        <f>IF(総括表!$B$4=総括表!$Q$5,基礎データ貼付用シート!E1285)</f>
        <v>0</v>
      </c>
      <c r="G144" s="147" t="s">
        <v>5201</v>
      </c>
      <c r="H144" s="146">
        <v>0.189</v>
      </c>
      <c r="I144" s="147" t="s">
        <v>5202</v>
      </c>
      <c r="J144" s="145">
        <f t="shared" si="4"/>
        <v>0</v>
      </c>
      <c r="K144" s="66" t="s">
        <v>5834</v>
      </c>
    </row>
    <row r="145" spans="1:12" s="3" customFormat="1" ht="14.25" customHeight="1" x14ac:dyDescent="0.2">
      <c r="A145" s="71"/>
      <c r="B145" s="139">
        <v>15</v>
      </c>
      <c r="C145" s="63" t="s">
        <v>5228</v>
      </c>
      <c r="D145" s="152" t="s">
        <v>5798</v>
      </c>
      <c r="E145" s="529" t="s">
        <v>5200</v>
      </c>
      <c r="F145" s="150">
        <f>IF(総括表!$B$4=総括表!$Q$4,基礎データ貼付用シート!E1289)</f>
        <v>0</v>
      </c>
      <c r="G145" s="147" t="s">
        <v>5201</v>
      </c>
      <c r="H145" s="146">
        <v>0.49399999999999999</v>
      </c>
      <c r="I145" s="147" t="s">
        <v>5202</v>
      </c>
      <c r="J145" s="148">
        <f t="shared" ref="J145:J154" si="5">ROUND(F145*H145,0)</f>
        <v>0</v>
      </c>
      <c r="K145" s="66" t="s">
        <v>5835</v>
      </c>
    </row>
    <row r="146" spans="1:12" s="3" customFormat="1" ht="14.25" customHeight="1" x14ac:dyDescent="0.2">
      <c r="A146" s="71"/>
      <c r="B146" s="235"/>
      <c r="C146" s="110"/>
      <c r="D146" s="98"/>
      <c r="E146" s="529" t="s">
        <v>5205</v>
      </c>
      <c r="F146" s="150" t="b">
        <f>IF(総括表!$B$4=総括表!$Q$5,基礎データ貼付用シート!E1289)</f>
        <v>0</v>
      </c>
      <c r="G146" s="147" t="s">
        <v>5201</v>
      </c>
      <c r="H146" s="146">
        <v>0.47499999999999998</v>
      </c>
      <c r="I146" s="147" t="s">
        <v>5202</v>
      </c>
      <c r="J146" s="148">
        <f t="shared" si="5"/>
        <v>0</v>
      </c>
      <c r="K146" s="66" t="s">
        <v>5836</v>
      </c>
    </row>
    <row r="147" spans="1:12" ht="14.25" customHeight="1" x14ac:dyDescent="0.2">
      <c r="A147" s="71"/>
      <c r="B147" s="235"/>
      <c r="C147" s="110"/>
      <c r="D147" s="152" t="s">
        <v>5800</v>
      </c>
      <c r="E147" s="529" t="s">
        <v>5200</v>
      </c>
      <c r="F147" s="150">
        <f>IF(総括表!$B$4=総括表!$Q$4,基礎データ貼付用シート!E1290)</f>
        <v>0</v>
      </c>
      <c r="G147" s="147" t="s">
        <v>5201</v>
      </c>
      <c r="H147" s="146">
        <v>0.21199999999999999</v>
      </c>
      <c r="I147" s="147" t="s">
        <v>5202</v>
      </c>
      <c r="J147" s="148">
        <f t="shared" si="5"/>
        <v>0</v>
      </c>
      <c r="K147" s="66" t="s">
        <v>5837</v>
      </c>
      <c r="L147" s="3"/>
    </row>
    <row r="148" spans="1:12" ht="14.25" customHeight="1" x14ac:dyDescent="0.2">
      <c r="A148" s="71"/>
      <c r="B148" s="235"/>
      <c r="C148" s="110"/>
      <c r="D148" s="98"/>
      <c r="E148" s="529" t="s">
        <v>5205</v>
      </c>
      <c r="F148" s="150" t="b">
        <f>IF(総括表!$B$4=総括表!$Q$5,基礎データ貼付用シート!E1290)</f>
        <v>0</v>
      </c>
      <c r="G148" s="147" t="s">
        <v>5201</v>
      </c>
      <c r="H148" s="146">
        <v>0.20399999999999999</v>
      </c>
      <c r="I148" s="147" t="s">
        <v>5202</v>
      </c>
      <c r="J148" s="148">
        <f t="shared" si="5"/>
        <v>0</v>
      </c>
      <c r="K148" s="66" t="s">
        <v>5838</v>
      </c>
      <c r="L148" s="3"/>
    </row>
    <row r="149" spans="1:12" ht="14.25" customHeight="1" x14ac:dyDescent="0.2">
      <c r="A149" s="71"/>
      <c r="B149" s="235"/>
      <c r="C149" s="110"/>
      <c r="D149" s="152" t="s">
        <v>5801</v>
      </c>
      <c r="E149" s="529" t="s">
        <v>5200</v>
      </c>
      <c r="F149" s="150">
        <f>IF(総括表!$B$4=総括表!$Q$4,基礎データ貼付用シート!E1291)</f>
        <v>0</v>
      </c>
      <c r="G149" s="147" t="s">
        <v>5201</v>
      </c>
      <c r="H149" s="146">
        <v>0.21199999999999999</v>
      </c>
      <c r="I149" s="147" t="s">
        <v>5202</v>
      </c>
      <c r="J149" s="148">
        <f t="shared" si="5"/>
        <v>0</v>
      </c>
      <c r="K149" s="66" t="s">
        <v>5839</v>
      </c>
      <c r="L149" s="3"/>
    </row>
    <row r="150" spans="1:12" ht="14.25" customHeight="1" x14ac:dyDescent="0.2">
      <c r="A150" s="71"/>
      <c r="B150" s="235"/>
      <c r="C150" s="110"/>
      <c r="D150" s="98"/>
      <c r="E150" s="529" t="s">
        <v>5205</v>
      </c>
      <c r="F150" s="150" t="b">
        <f>IF(総括表!$B$4=総括表!$Q$5,基礎データ貼付用シート!E1291)</f>
        <v>0</v>
      </c>
      <c r="G150" s="147" t="s">
        <v>5201</v>
      </c>
      <c r="H150" s="146">
        <v>0.20399999999999999</v>
      </c>
      <c r="I150" s="147" t="s">
        <v>5202</v>
      </c>
      <c r="J150" s="148">
        <f t="shared" si="5"/>
        <v>0</v>
      </c>
      <c r="K150" s="66" t="s">
        <v>5840</v>
      </c>
      <c r="L150" s="3"/>
    </row>
    <row r="151" spans="1:12" ht="14.25" customHeight="1" x14ac:dyDescent="0.2">
      <c r="A151" s="71"/>
      <c r="B151" s="235"/>
      <c r="C151" s="110"/>
      <c r="D151" s="152" t="s">
        <v>5802</v>
      </c>
      <c r="E151" s="529" t="s">
        <v>5200</v>
      </c>
      <c r="F151" s="150">
        <f>IF(総括表!$B$4=総括表!$Q$4,基礎データ貼付用シート!E1293)</f>
        <v>0</v>
      </c>
      <c r="G151" s="147" t="s">
        <v>5201</v>
      </c>
      <c r="H151" s="146">
        <v>0.14099999999999999</v>
      </c>
      <c r="I151" s="147" t="s">
        <v>5202</v>
      </c>
      <c r="J151" s="148">
        <f t="shared" si="5"/>
        <v>0</v>
      </c>
      <c r="K151" s="66" t="s">
        <v>5841</v>
      </c>
      <c r="L151" s="3"/>
    </row>
    <row r="152" spans="1:12" ht="14.25" customHeight="1" x14ac:dyDescent="0.2">
      <c r="A152" s="71"/>
      <c r="B152" s="235"/>
      <c r="C152" s="110"/>
      <c r="D152" s="98"/>
      <c r="E152" s="529" t="s">
        <v>5205</v>
      </c>
      <c r="F152" s="150" t="b">
        <f>IF(総括表!$B$4=総括表!$Q$5,基礎データ貼付用シート!E1293)</f>
        <v>0</v>
      </c>
      <c r="G152" s="147" t="s">
        <v>5201</v>
      </c>
      <c r="H152" s="115">
        <v>0.13600000000000001</v>
      </c>
      <c r="I152" s="147" t="s">
        <v>5202</v>
      </c>
      <c r="J152" s="148">
        <f t="shared" si="5"/>
        <v>0</v>
      </c>
      <c r="K152" s="66" t="s">
        <v>5842</v>
      </c>
      <c r="L152" s="3"/>
    </row>
    <row r="153" spans="1:12" s="3" customFormat="1" ht="14.25" customHeight="1" x14ac:dyDescent="0.2">
      <c r="A153" s="71"/>
      <c r="B153" s="235"/>
      <c r="C153" s="110"/>
      <c r="D153" s="152" t="s">
        <v>5976</v>
      </c>
      <c r="E153" s="529" t="s">
        <v>5200</v>
      </c>
      <c r="F153" s="150">
        <f>IF(総括表!$B$4=総括表!$Q$4,基礎データ貼付用シート!E1292)</f>
        <v>0</v>
      </c>
      <c r="G153" s="147" t="s">
        <v>5201</v>
      </c>
      <c r="H153" s="146">
        <v>0.21199999999999999</v>
      </c>
      <c r="I153" s="147" t="s">
        <v>5202</v>
      </c>
      <c r="J153" s="148">
        <f t="shared" si="5"/>
        <v>0</v>
      </c>
      <c r="K153" s="66" t="s">
        <v>5843</v>
      </c>
    </row>
    <row r="154" spans="1:12" s="3" customFormat="1" ht="14.25" customHeight="1" x14ac:dyDescent="0.2">
      <c r="A154" s="71"/>
      <c r="B154" s="235"/>
      <c r="C154" s="110"/>
      <c r="D154" s="98"/>
      <c r="E154" s="529" t="s">
        <v>5205</v>
      </c>
      <c r="F154" s="150" t="b">
        <f>IF(総括表!$B$4=総括表!$Q$5,基礎データ貼付用シート!E1292)</f>
        <v>0</v>
      </c>
      <c r="G154" s="147" t="s">
        <v>5201</v>
      </c>
      <c r="H154" s="146">
        <v>0.20399999999999999</v>
      </c>
      <c r="I154" s="147" t="s">
        <v>5202</v>
      </c>
      <c r="J154" s="145">
        <f t="shared" si="5"/>
        <v>0</v>
      </c>
      <c r="K154" s="66" t="s">
        <v>5844</v>
      </c>
    </row>
    <row r="155" spans="1:12" s="3" customFormat="1" ht="14.25" customHeight="1" x14ac:dyDescent="0.2">
      <c r="A155" s="71"/>
      <c r="B155" s="139">
        <v>16</v>
      </c>
      <c r="C155" s="63" t="s">
        <v>5231</v>
      </c>
      <c r="D155" s="152" t="s">
        <v>5798</v>
      </c>
      <c r="E155" s="529" t="s">
        <v>5200</v>
      </c>
      <c r="F155" s="150">
        <f>IF(総括表!$B$4=総括表!$Q$4,基礎データ貼付用シート!E1296)</f>
        <v>0</v>
      </c>
      <c r="G155" s="147" t="s">
        <v>5201</v>
      </c>
      <c r="H155" s="146">
        <v>0.51900000000000002</v>
      </c>
      <c r="I155" s="147" t="s">
        <v>5202</v>
      </c>
      <c r="J155" s="148">
        <f t="shared" ref="J155:J174" si="6">ROUND(F155*H155,0)</f>
        <v>0</v>
      </c>
      <c r="K155" s="66" t="s">
        <v>5845</v>
      </c>
    </row>
    <row r="156" spans="1:12" s="3" customFormat="1" ht="14.25" customHeight="1" x14ac:dyDescent="0.2">
      <c r="A156" s="71"/>
      <c r="B156" s="235"/>
      <c r="C156" s="110"/>
      <c r="D156" s="98"/>
      <c r="E156" s="529" t="s">
        <v>5205</v>
      </c>
      <c r="F156" s="150" t="b">
        <f>IF(総括表!$B$4=総括表!$Q$5,基礎データ貼付用シート!E1296)</f>
        <v>0</v>
      </c>
      <c r="G156" s="147" t="s">
        <v>5201</v>
      </c>
      <c r="H156" s="146">
        <v>0.48899999999999999</v>
      </c>
      <c r="I156" s="147" t="s">
        <v>5202</v>
      </c>
      <c r="J156" s="148">
        <f t="shared" si="6"/>
        <v>0</v>
      </c>
      <c r="K156" s="66" t="s">
        <v>5846</v>
      </c>
    </row>
    <row r="157" spans="1:12" s="3" customFormat="1" ht="14.25" customHeight="1" x14ac:dyDescent="0.2">
      <c r="A157" s="71"/>
      <c r="B157" s="235"/>
      <c r="C157" s="110"/>
      <c r="D157" s="152" t="s">
        <v>5800</v>
      </c>
      <c r="E157" s="529" t="s">
        <v>5200</v>
      </c>
      <c r="F157" s="150">
        <f>IF(総括表!$B$4=総括表!$Q$4,基礎データ貼付用シート!E1297)</f>
        <v>0</v>
      </c>
      <c r="G157" s="147" t="s">
        <v>5201</v>
      </c>
      <c r="H157" s="146">
        <v>0.222</v>
      </c>
      <c r="I157" s="147" t="s">
        <v>5202</v>
      </c>
      <c r="J157" s="148">
        <f t="shared" si="6"/>
        <v>0</v>
      </c>
      <c r="K157" s="66" t="s">
        <v>5847</v>
      </c>
    </row>
    <row r="158" spans="1:12" s="3" customFormat="1" ht="14.25" customHeight="1" x14ac:dyDescent="0.2">
      <c r="A158" s="71"/>
      <c r="B158" s="235"/>
      <c r="C158" s="110"/>
      <c r="D158" s="98"/>
      <c r="E158" s="529" t="s">
        <v>5205</v>
      </c>
      <c r="F158" s="150" t="b">
        <f>IF(総括表!$B$4=総括表!$Q$5,基礎データ貼付用シート!E1297)</f>
        <v>0</v>
      </c>
      <c r="G158" s="147" t="s">
        <v>5201</v>
      </c>
      <c r="H158" s="146">
        <v>0.21</v>
      </c>
      <c r="I158" s="147" t="s">
        <v>5202</v>
      </c>
      <c r="J158" s="148">
        <f t="shared" si="6"/>
        <v>0</v>
      </c>
      <c r="K158" s="66" t="s">
        <v>5848</v>
      </c>
    </row>
    <row r="159" spans="1:12" s="3" customFormat="1" ht="14.25" customHeight="1" x14ac:dyDescent="0.2">
      <c r="A159" s="71"/>
      <c r="B159" s="235"/>
      <c r="C159" s="110"/>
      <c r="D159" s="152" t="s">
        <v>5801</v>
      </c>
      <c r="E159" s="529" t="s">
        <v>5200</v>
      </c>
      <c r="F159" s="150">
        <f>IF(総括表!$B$4=総括表!$Q$4,基礎データ貼付用シート!E1298)</f>
        <v>0</v>
      </c>
      <c r="G159" s="147" t="s">
        <v>5201</v>
      </c>
      <c r="H159" s="146">
        <v>0.222</v>
      </c>
      <c r="I159" s="147" t="s">
        <v>5202</v>
      </c>
      <c r="J159" s="148">
        <f t="shared" si="6"/>
        <v>0</v>
      </c>
      <c r="K159" s="66" t="s">
        <v>5849</v>
      </c>
    </row>
    <row r="160" spans="1:12" s="3" customFormat="1" ht="14.25" customHeight="1" x14ac:dyDescent="0.2">
      <c r="A160" s="71"/>
      <c r="B160" s="235"/>
      <c r="C160" s="110"/>
      <c r="D160" s="98"/>
      <c r="E160" s="529" t="s">
        <v>5205</v>
      </c>
      <c r="F160" s="150" t="b">
        <f>IF(総括表!$B$4=総括表!$Q$5,基礎データ貼付用シート!E1298)</f>
        <v>0</v>
      </c>
      <c r="G160" s="147" t="s">
        <v>5201</v>
      </c>
      <c r="H160" s="146">
        <v>0.21</v>
      </c>
      <c r="I160" s="147" t="s">
        <v>5202</v>
      </c>
      <c r="J160" s="148">
        <f t="shared" si="6"/>
        <v>0</v>
      </c>
      <c r="K160" s="66" t="s">
        <v>5850</v>
      </c>
    </row>
    <row r="161" spans="1:11" s="3" customFormat="1" ht="14.25" customHeight="1" x14ac:dyDescent="0.2">
      <c r="A161" s="71"/>
      <c r="B161" s="235"/>
      <c r="C161" s="110"/>
      <c r="D161" s="152" t="s">
        <v>5802</v>
      </c>
      <c r="E161" s="529" t="s">
        <v>5200</v>
      </c>
      <c r="F161" s="150">
        <f>IF(総括表!$B$4=総括表!$Q$4,基礎データ貼付用シート!E1300)</f>
        <v>0</v>
      </c>
      <c r="G161" s="147" t="s">
        <v>5201</v>
      </c>
      <c r="H161" s="146">
        <v>0.14799999999999999</v>
      </c>
      <c r="I161" s="147" t="s">
        <v>5202</v>
      </c>
      <c r="J161" s="148">
        <f t="shared" si="6"/>
        <v>0</v>
      </c>
      <c r="K161" s="66" t="s">
        <v>5852</v>
      </c>
    </row>
    <row r="162" spans="1:11" s="3" customFormat="1" ht="14.25" customHeight="1" x14ac:dyDescent="0.2">
      <c r="A162" s="71"/>
      <c r="B162" s="235"/>
      <c r="C162" s="110"/>
      <c r="D162" s="98"/>
      <c r="E162" s="529" t="s">
        <v>5205</v>
      </c>
      <c r="F162" s="150" t="b">
        <f>IF(総括表!$B$4=総括表!$Q$5,基礎データ貼付用シート!E1300)</f>
        <v>0</v>
      </c>
      <c r="G162" s="147" t="s">
        <v>5201</v>
      </c>
      <c r="H162" s="115">
        <v>0.14000000000000001</v>
      </c>
      <c r="I162" s="147" t="s">
        <v>5202</v>
      </c>
      <c r="J162" s="148">
        <f t="shared" si="6"/>
        <v>0</v>
      </c>
      <c r="K162" s="66" t="s">
        <v>5854</v>
      </c>
    </row>
    <row r="163" spans="1:11" s="3" customFormat="1" ht="14.25" customHeight="1" x14ac:dyDescent="0.2">
      <c r="A163" s="71"/>
      <c r="B163" s="235"/>
      <c r="C163" s="110"/>
      <c r="D163" s="152" t="s">
        <v>5976</v>
      </c>
      <c r="E163" s="529" t="s">
        <v>5200</v>
      </c>
      <c r="F163" s="150">
        <f>IF(総括表!$B$4=総括表!$Q$4,基礎データ貼付用シート!E1299)</f>
        <v>0</v>
      </c>
      <c r="G163" s="147" t="s">
        <v>5201</v>
      </c>
      <c r="H163" s="146">
        <v>0.222</v>
      </c>
      <c r="I163" s="147" t="s">
        <v>5202</v>
      </c>
      <c r="J163" s="148">
        <f t="shared" si="6"/>
        <v>0</v>
      </c>
      <c r="K163" s="66" t="s">
        <v>5855</v>
      </c>
    </row>
    <row r="164" spans="1:11" s="3" customFormat="1" ht="14.25" customHeight="1" x14ac:dyDescent="0.2">
      <c r="A164" s="71"/>
      <c r="B164" s="235"/>
      <c r="C164" s="110"/>
      <c r="D164" s="98"/>
      <c r="E164" s="529" t="s">
        <v>5205</v>
      </c>
      <c r="F164" s="150" t="b">
        <f>IF(総括表!$B$4=総括表!$Q$5,基礎データ貼付用シート!E1299)</f>
        <v>0</v>
      </c>
      <c r="G164" s="147" t="s">
        <v>5201</v>
      </c>
      <c r="H164" s="146">
        <v>0.21</v>
      </c>
      <c r="I164" s="147" t="s">
        <v>5202</v>
      </c>
      <c r="J164" s="145">
        <f t="shared" si="6"/>
        <v>0</v>
      </c>
      <c r="K164" s="66" t="s">
        <v>5857</v>
      </c>
    </row>
    <row r="165" spans="1:11" s="3" customFormat="1" ht="14.25" customHeight="1" x14ac:dyDescent="0.2">
      <c r="A165" s="71"/>
      <c r="B165" s="139">
        <v>17</v>
      </c>
      <c r="C165" s="63" t="s">
        <v>5234</v>
      </c>
      <c r="D165" s="152" t="s">
        <v>5798</v>
      </c>
      <c r="E165" s="529" t="s">
        <v>5200</v>
      </c>
      <c r="F165" s="150">
        <f>IF(総括表!$B$4=総括表!$Q$4,基礎データ貼付用シート!E1303)</f>
        <v>0</v>
      </c>
      <c r="G165" s="147" t="s">
        <v>5201</v>
      </c>
      <c r="H165" s="146">
        <v>0.55000000000000004</v>
      </c>
      <c r="I165" s="147" t="s">
        <v>5202</v>
      </c>
      <c r="J165" s="148">
        <f t="shared" si="6"/>
        <v>0</v>
      </c>
      <c r="K165" s="66" t="s">
        <v>5858</v>
      </c>
    </row>
    <row r="166" spans="1:11" s="3" customFormat="1" ht="14.25" customHeight="1" x14ac:dyDescent="0.2">
      <c r="A166" s="71"/>
      <c r="B166" s="235"/>
      <c r="C166" s="110"/>
      <c r="D166" s="98"/>
      <c r="E166" s="529" t="s">
        <v>5205</v>
      </c>
      <c r="F166" s="150" t="b">
        <f>IF(総括表!$B$4=総括表!$Q$5,基礎データ貼付用シート!E1303)</f>
        <v>0</v>
      </c>
      <c r="G166" s="147" t="s">
        <v>5201</v>
      </c>
      <c r="H166" s="146">
        <v>0.52400000000000002</v>
      </c>
      <c r="I166" s="147" t="s">
        <v>5202</v>
      </c>
      <c r="J166" s="148">
        <f t="shared" si="6"/>
        <v>0</v>
      </c>
      <c r="K166" s="66" t="s">
        <v>5859</v>
      </c>
    </row>
    <row r="167" spans="1:11" s="3" customFormat="1" ht="14.25" customHeight="1" x14ac:dyDescent="0.2">
      <c r="A167" s="71"/>
      <c r="B167" s="235"/>
      <c r="C167" s="110"/>
      <c r="D167" s="152" t="s">
        <v>5800</v>
      </c>
      <c r="E167" s="529" t="s">
        <v>5200</v>
      </c>
      <c r="F167" s="150">
        <f>IF(総括表!$B$4=総括表!$Q$4,基礎データ貼付用シート!E1304)</f>
        <v>0</v>
      </c>
      <c r="G167" s="147" t="s">
        <v>5201</v>
      </c>
      <c r="H167" s="146">
        <v>0.23599999999999999</v>
      </c>
      <c r="I167" s="147" t="s">
        <v>5202</v>
      </c>
      <c r="J167" s="148">
        <f t="shared" si="6"/>
        <v>0</v>
      </c>
      <c r="K167" s="66" t="s">
        <v>5860</v>
      </c>
    </row>
    <row r="168" spans="1:11" s="3" customFormat="1" ht="14.25" customHeight="1" x14ac:dyDescent="0.2">
      <c r="A168" s="71"/>
      <c r="B168" s="235"/>
      <c r="C168" s="110"/>
      <c r="D168" s="98"/>
      <c r="E168" s="529" t="s">
        <v>5205</v>
      </c>
      <c r="F168" s="150" t="b">
        <f>IF(総括表!$B$4=総括表!$Q$5,基礎データ貼付用シート!E1304)</f>
        <v>0</v>
      </c>
      <c r="G168" s="147" t="s">
        <v>5201</v>
      </c>
      <c r="H168" s="146">
        <v>0.224</v>
      </c>
      <c r="I168" s="147" t="s">
        <v>5202</v>
      </c>
      <c r="J168" s="148">
        <f t="shared" si="6"/>
        <v>0</v>
      </c>
      <c r="K168" s="66" t="s">
        <v>5861</v>
      </c>
    </row>
    <row r="169" spans="1:11" s="3" customFormat="1" ht="14.25" customHeight="1" x14ac:dyDescent="0.2">
      <c r="A169" s="71"/>
      <c r="B169" s="235"/>
      <c r="C169" s="110"/>
      <c r="D169" s="152" t="s">
        <v>5801</v>
      </c>
      <c r="E169" s="529" t="s">
        <v>5200</v>
      </c>
      <c r="F169" s="150">
        <f>IF(総括表!$B$4=総括表!$Q$4,基礎データ貼付用シート!E1305)</f>
        <v>0</v>
      </c>
      <c r="G169" s="147" t="s">
        <v>5201</v>
      </c>
      <c r="H169" s="146">
        <v>0.23599999999999999</v>
      </c>
      <c r="I169" s="147" t="s">
        <v>5202</v>
      </c>
      <c r="J169" s="148">
        <f t="shared" si="6"/>
        <v>0</v>
      </c>
      <c r="K169" s="66" t="s">
        <v>5862</v>
      </c>
    </row>
    <row r="170" spans="1:11" s="3" customFormat="1" ht="14.25" customHeight="1" x14ac:dyDescent="0.2">
      <c r="A170" s="71"/>
      <c r="B170" s="235"/>
      <c r="C170" s="110"/>
      <c r="D170" s="98"/>
      <c r="E170" s="529" t="s">
        <v>5205</v>
      </c>
      <c r="F170" s="150" t="b">
        <f>IF(総括表!$B$4=総括表!$Q$5,基礎データ貼付用シート!E1305)</f>
        <v>0</v>
      </c>
      <c r="G170" s="147" t="s">
        <v>5201</v>
      </c>
      <c r="H170" s="146">
        <v>0.224</v>
      </c>
      <c r="I170" s="147" t="s">
        <v>5202</v>
      </c>
      <c r="J170" s="148">
        <f t="shared" si="6"/>
        <v>0</v>
      </c>
      <c r="K170" s="66" t="s">
        <v>5863</v>
      </c>
    </row>
    <row r="171" spans="1:11" s="3" customFormat="1" ht="14.25" customHeight="1" x14ac:dyDescent="0.2">
      <c r="A171" s="71"/>
      <c r="B171" s="235"/>
      <c r="C171" s="110"/>
      <c r="D171" s="152" t="s">
        <v>5802</v>
      </c>
      <c r="E171" s="529" t="s">
        <v>5200</v>
      </c>
      <c r="F171" s="150">
        <f>IF(総括表!$B$4=総括表!$Q$4,基礎データ貼付用シート!E1307)</f>
        <v>0</v>
      </c>
      <c r="G171" s="147" t="s">
        <v>5201</v>
      </c>
      <c r="H171" s="146">
        <v>0.157</v>
      </c>
      <c r="I171" s="147" t="s">
        <v>5202</v>
      </c>
      <c r="J171" s="148">
        <f t="shared" si="6"/>
        <v>0</v>
      </c>
      <c r="K171" s="66" t="s">
        <v>5865</v>
      </c>
    </row>
    <row r="172" spans="1:11" s="3" customFormat="1" ht="14.25" customHeight="1" x14ac:dyDescent="0.2">
      <c r="A172" s="71"/>
      <c r="B172" s="235"/>
      <c r="C172" s="110"/>
      <c r="D172" s="98"/>
      <c r="E172" s="529" t="s">
        <v>5205</v>
      </c>
      <c r="F172" s="150" t="b">
        <f>IF(総括表!$B$4=総括表!$Q$5,基礎データ貼付用シート!E1307)</f>
        <v>0</v>
      </c>
      <c r="G172" s="147" t="s">
        <v>5201</v>
      </c>
      <c r="H172" s="115">
        <v>0.15</v>
      </c>
      <c r="I172" s="147" t="s">
        <v>5202</v>
      </c>
      <c r="J172" s="148">
        <f t="shared" si="6"/>
        <v>0</v>
      </c>
      <c r="K172" s="66" t="s">
        <v>5866</v>
      </c>
    </row>
    <row r="173" spans="1:11" s="3" customFormat="1" ht="14.25" customHeight="1" x14ac:dyDescent="0.2">
      <c r="A173" s="71"/>
      <c r="B173" s="235"/>
      <c r="C173" s="110"/>
      <c r="D173" s="152" t="s">
        <v>5976</v>
      </c>
      <c r="E173" s="529" t="s">
        <v>5200</v>
      </c>
      <c r="F173" s="150">
        <f>IF(総括表!$B$4=総括表!$Q$4,基礎データ貼付用シート!E1306)</f>
        <v>0</v>
      </c>
      <c r="G173" s="147" t="s">
        <v>5201</v>
      </c>
      <c r="H173" s="146">
        <v>0.23599999999999999</v>
      </c>
      <c r="I173" s="147" t="s">
        <v>5202</v>
      </c>
      <c r="J173" s="148">
        <f t="shared" si="6"/>
        <v>0</v>
      </c>
      <c r="K173" s="66" t="s">
        <v>5868</v>
      </c>
    </row>
    <row r="174" spans="1:11" s="3" customFormat="1" ht="14.25" customHeight="1" x14ac:dyDescent="0.2">
      <c r="A174" s="71"/>
      <c r="B174" s="235"/>
      <c r="C174" s="110"/>
      <c r="D174" s="98"/>
      <c r="E174" s="529" t="s">
        <v>5205</v>
      </c>
      <c r="F174" s="150" t="b">
        <f>IF(総括表!$B$4=総括表!$Q$5,基礎データ貼付用シート!E1306)</f>
        <v>0</v>
      </c>
      <c r="G174" s="147" t="s">
        <v>5201</v>
      </c>
      <c r="H174" s="146">
        <v>0.224</v>
      </c>
      <c r="I174" s="147" t="s">
        <v>5202</v>
      </c>
      <c r="J174" s="145">
        <f t="shared" si="6"/>
        <v>0</v>
      </c>
      <c r="K174" s="66" t="s">
        <v>5870</v>
      </c>
    </row>
    <row r="175" spans="1:11" s="3" customFormat="1" ht="14.25" customHeight="1" x14ac:dyDescent="0.2">
      <c r="A175" s="71"/>
      <c r="B175" s="139">
        <v>18</v>
      </c>
      <c r="C175" s="63" t="s">
        <v>5237</v>
      </c>
      <c r="D175" s="152" t="s">
        <v>5798</v>
      </c>
      <c r="E175" s="529" t="s">
        <v>5200</v>
      </c>
      <c r="F175" s="150">
        <f>IF(総括表!$B$4=総括表!$Q$4,基礎データ貼付用シート!E1312)</f>
        <v>0</v>
      </c>
      <c r="G175" s="147" t="s">
        <v>5201</v>
      </c>
      <c r="H175" s="146">
        <v>0.57999999999999996</v>
      </c>
      <c r="I175" s="147" t="s">
        <v>5202</v>
      </c>
      <c r="J175" s="148">
        <f t="shared" ref="J175:J184" si="7">ROUND(F175*H175,0)</f>
        <v>0</v>
      </c>
      <c r="K175" s="66" t="s">
        <v>5871</v>
      </c>
    </row>
    <row r="176" spans="1:11" s="3" customFormat="1" ht="14.25" customHeight="1" x14ac:dyDescent="0.2">
      <c r="A176" s="71"/>
      <c r="B176" s="235"/>
      <c r="C176" s="110"/>
      <c r="D176" s="98"/>
      <c r="E176" s="529" t="s">
        <v>5205</v>
      </c>
      <c r="F176" s="150" t="b">
        <f>IF(総括表!$B$4=総括表!$Q$5,基礎データ貼付用シート!E1312)</f>
        <v>0</v>
      </c>
      <c r="G176" s="147" t="s">
        <v>5201</v>
      </c>
      <c r="H176" s="146">
        <v>0.55700000000000005</v>
      </c>
      <c r="I176" s="147" t="s">
        <v>5202</v>
      </c>
      <c r="J176" s="148">
        <f t="shared" si="7"/>
        <v>0</v>
      </c>
      <c r="K176" s="66" t="s">
        <v>5872</v>
      </c>
    </row>
    <row r="177" spans="1:12" s="3" customFormat="1" ht="14.25" customHeight="1" x14ac:dyDescent="0.2">
      <c r="A177" s="71"/>
      <c r="B177" s="235"/>
      <c r="C177" s="110"/>
      <c r="D177" s="152" t="s">
        <v>5851</v>
      </c>
      <c r="E177" s="529" t="s">
        <v>5200</v>
      </c>
      <c r="F177" s="150">
        <f>IF(総括表!$B$4=総括表!$Q$4,基礎データ貼付用シート!E1313)</f>
        <v>0</v>
      </c>
      <c r="G177" s="147" t="s">
        <v>5201</v>
      </c>
      <c r="H177" s="146">
        <v>0.41399999999999998</v>
      </c>
      <c r="I177" s="147" t="s">
        <v>5202</v>
      </c>
      <c r="J177" s="148">
        <f t="shared" si="7"/>
        <v>0</v>
      </c>
      <c r="K177" s="66" t="s">
        <v>5873</v>
      </c>
    </row>
    <row r="178" spans="1:12" s="3" customFormat="1" ht="14.25" customHeight="1" x14ac:dyDescent="0.2">
      <c r="A178" s="71"/>
      <c r="B178" s="235"/>
      <c r="C178" s="110"/>
      <c r="D178" s="98" t="s">
        <v>5853</v>
      </c>
      <c r="E178" s="529" t="s">
        <v>5205</v>
      </c>
      <c r="F178" s="150" t="b">
        <f>IF(総括表!$B$4=総括表!$Q$5,基礎データ貼付用シート!E1313)</f>
        <v>0</v>
      </c>
      <c r="G178" s="147" t="s">
        <v>5201</v>
      </c>
      <c r="H178" s="146">
        <v>0.39800000000000002</v>
      </c>
      <c r="I178" s="147" t="s">
        <v>5202</v>
      </c>
      <c r="J178" s="148">
        <f t="shared" si="7"/>
        <v>0</v>
      </c>
      <c r="K178" s="66" t="s">
        <v>5874</v>
      </c>
    </row>
    <row r="179" spans="1:12" s="3" customFormat="1" ht="14.25" customHeight="1" x14ac:dyDescent="0.2">
      <c r="A179" s="71"/>
      <c r="B179" s="235"/>
      <c r="C179" s="110"/>
      <c r="D179" s="152" t="s">
        <v>5851</v>
      </c>
      <c r="E179" s="529" t="s">
        <v>5200</v>
      </c>
      <c r="F179" s="150">
        <f>IF(総括表!$B$4=総括表!$Q$4,基礎データ貼付用シート!E1314)</f>
        <v>0</v>
      </c>
      <c r="G179" s="147" t="s">
        <v>5201</v>
      </c>
      <c r="H179" s="146">
        <v>0.249</v>
      </c>
      <c r="I179" s="147" t="s">
        <v>5202</v>
      </c>
      <c r="J179" s="148">
        <f t="shared" si="7"/>
        <v>0</v>
      </c>
      <c r="K179" s="66" t="s">
        <v>5875</v>
      </c>
    </row>
    <row r="180" spans="1:12" s="3" customFormat="1" ht="14.25" customHeight="1" x14ac:dyDescent="0.2">
      <c r="A180" s="71"/>
      <c r="B180" s="141"/>
      <c r="C180" s="142"/>
      <c r="D180" s="98" t="s">
        <v>5856</v>
      </c>
      <c r="E180" s="529" t="s">
        <v>5205</v>
      </c>
      <c r="F180" s="150" t="b">
        <f>IF(総括表!$B$4=総括表!$Q$5,基礎データ貼付用シート!E1314)</f>
        <v>0</v>
      </c>
      <c r="G180" s="147" t="s">
        <v>5201</v>
      </c>
      <c r="H180" s="146">
        <v>0.23899999999999999</v>
      </c>
      <c r="I180" s="147" t="s">
        <v>5202</v>
      </c>
      <c r="J180" s="145">
        <f t="shared" si="7"/>
        <v>0</v>
      </c>
      <c r="K180" s="66" t="s">
        <v>5876</v>
      </c>
    </row>
    <row r="181" spans="1:12" ht="15" customHeight="1" x14ac:dyDescent="0.2">
      <c r="A181" s="71"/>
      <c r="B181" s="139">
        <v>19</v>
      </c>
      <c r="C181" s="63" t="s">
        <v>5240</v>
      </c>
      <c r="D181" s="152" t="s">
        <v>5798</v>
      </c>
      <c r="E181" s="529" t="s">
        <v>5200</v>
      </c>
      <c r="F181" s="150">
        <f>IF(総括表!$B$4=総括表!$Q$4,基礎データ貼付用シート!E1319)</f>
        <v>0</v>
      </c>
      <c r="G181" s="147" t="s">
        <v>5201</v>
      </c>
      <c r="H181" s="146">
        <v>0.61</v>
      </c>
      <c r="I181" s="147" t="s">
        <v>5202</v>
      </c>
      <c r="J181" s="148">
        <f t="shared" si="7"/>
        <v>0</v>
      </c>
      <c r="K181" s="66" t="s">
        <v>5877</v>
      </c>
      <c r="L181" s="3"/>
    </row>
    <row r="182" spans="1:12" ht="15" customHeight="1" x14ac:dyDescent="0.2">
      <c r="A182" s="71"/>
      <c r="B182" s="235"/>
      <c r="C182" s="110"/>
      <c r="D182" s="98"/>
      <c r="E182" s="529" t="s">
        <v>5205</v>
      </c>
      <c r="F182" s="150" t="b">
        <f>IF(総括表!$B$4=総括表!$Q$5,基礎データ貼付用シート!E1319)</f>
        <v>0</v>
      </c>
      <c r="G182" s="147" t="s">
        <v>5201</v>
      </c>
      <c r="H182" s="146">
        <v>0.59199999999999997</v>
      </c>
      <c r="I182" s="147" t="s">
        <v>5202</v>
      </c>
      <c r="J182" s="148">
        <f t="shared" si="7"/>
        <v>0</v>
      </c>
      <c r="K182" s="66" t="s">
        <v>5878</v>
      </c>
      <c r="L182" s="3"/>
    </row>
    <row r="183" spans="1:12" ht="15" customHeight="1" x14ac:dyDescent="0.2">
      <c r="A183" s="71"/>
      <c r="B183" s="235"/>
      <c r="C183" s="110"/>
      <c r="D183" s="152" t="s">
        <v>5851</v>
      </c>
      <c r="E183" s="529" t="s">
        <v>5200</v>
      </c>
      <c r="F183" s="150">
        <f>IF(総括表!$B$4=総括表!$Q$4,基礎データ貼付用シート!E1320)</f>
        <v>0</v>
      </c>
      <c r="G183" s="147" t="s">
        <v>5201</v>
      </c>
      <c r="H183" s="146">
        <v>0.436</v>
      </c>
      <c r="I183" s="147" t="s">
        <v>5202</v>
      </c>
      <c r="J183" s="148">
        <f t="shared" si="7"/>
        <v>0</v>
      </c>
      <c r="K183" s="66" t="s">
        <v>5879</v>
      </c>
      <c r="L183" s="3"/>
    </row>
    <row r="184" spans="1:12" ht="15" customHeight="1" x14ac:dyDescent="0.2">
      <c r="A184" s="71"/>
      <c r="B184" s="235"/>
      <c r="C184" s="110"/>
      <c r="D184" s="98" t="s">
        <v>5853</v>
      </c>
      <c r="E184" s="529" t="s">
        <v>5205</v>
      </c>
      <c r="F184" s="150" t="b">
        <f>IF(総括表!$B$4=総括表!$Q$5,基礎データ貼付用シート!E1320)</f>
        <v>0</v>
      </c>
      <c r="G184" s="147" t="s">
        <v>5201</v>
      </c>
      <c r="H184" s="146">
        <v>0.42299999999999999</v>
      </c>
      <c r="I184" s="147" t="s">
        <v>5202</v>
      </c>
      <c r="J184" s="148">
        <f t="shared" si="7"/>
        <v>0</v>
      </c>
      <c r="K184" s="66" t="s">
        <v>5880</v>
      </c>
      <c r="L184" s="3"/>
    </row>
    <row r="185" spans="1:12" ht="15" customHeight="1" x14ac:dyDescent="0.2">
      <c r="A185" s="71"/>
      <c r="B185" s="235"/>
      <c r="C185" s="110"/>
      <c r="D185" s="152" t="s">
        <v>5851</v>
      </c>
      <c r="E185" s="529" t="s">
        <v>5200</v>
      </c>
      <c r="F185" s="150">
        <f>IF(総括表!$B$4=総括表!$Q$4,基礎データ貼付用シート!E1321)</f>
        <v>0</v>
      </c>
      <c r="G185" s="147" t="s">
        <v>5201</v>
      </c>
      <c r="H185" s="146">
        <v>0.26100000000000001</v>
      </c>
      <c r="I185" s="147" t="s">
        <v>5202</v>
      </c>
      <c r="J185" s="148">
        <f t="shared" ref="J185:J193" si="8">ROUND(F185*H185,0)</f>
        <v>0</v>
      </c>
      <c r="K185" s="66" t="s">
        <v>5881</v>
      </c>
      <c r="L185" s="3"/>
    </row>
    <row r="186" spans="1:12" ht="15" customHeight="1" x14ac:dyDescent="0.2">
      <c r="A186" s="71"/>
      <c r="B186" s="235"/>
      <c r="C186" s="110"/>
      <c r="D186" s="98" t="s">
        <v>5856</v>
      </c>
      <c r="E186" s="529" t="s">
        <v>5205</v>
      </c>
      <c r="F186" s="150" t="b">
        <f>IF(総括表!$B$4=総括表!$Q$5,基礎データ貼付用シート!E1321)</f>
        <v>0</v>
      </c>
      <c r="G186" s="147" t="s">
        <v>5201</v>
      </c>
      <c r="H186" s="146">
        <v>0.254</v>
      </c>
      <c r="I186" s="147" t="s">
        <v>5202</v>
      </c>
      <c r="J186" s="148">
        <f t="shared" si="8"/>
        <v>0</v>
      </c>
      <c r="K186" s="66" t="s">
        <v>5882</v>
      </c>
      <c r="L186" s="3"/>
    </row>
    <row r="187" spans="1:12" ht="15" customHeight="1" x14ac:dyDescent="0.2">
      <c r="A187" s="71"/>
      <c r="B187" s="235"/>
      <c r="C187" s="110"/>
      <c r="D187" s="152" t="s">
        <v>5864</v>
      </c>
      <c r="E187" s="529" t="s">
        <v>5200</v>
      </c>
      <c r="F187" s="150">
        <f>IF(総括表!$B$4=総括表!$Q$4,基礎データ貼付用シート!E1324)</f>
        <v>0</v>
      </c>
      <c r="G187" s="147" t="s">
        <v>5201</v>
      </c>
      <c r="H187" s="146">
        <v>0.61</v>
      </c>
      <c r="I187" s="147" t="s">
        <v>5202</v>
      </c>
      <c r="J187" s="148">
        <f t="shared" si="8"/>
        <v>0</v>
      </c>
      <c r="K187" s="66" t="s">
        <v>5883</v>
      </c>
      <c r="L187" s="3"/>
    </row>
    <row r="188" spans="1:12" ht="15" customHeight="1" x14ac:dyDescent="0.2">
      <c r="A188" s="71"/>
      <c r="B188" s="235"/>
      <c r="C188" s="110"/>
      <c r="D188" s="98"/>
      <c r="E188" s="529" t="s">
        <v>5205</v>
      </c>
      <c r="F188" s="150" t="b">
        <f>IF(総括表!$B$4=総括表!$Q$5,基礎データ貼付用シート!E1324)</f>
        <v>0</v>
      </c>
      <c r="G188" s="147" t="s">
        <v>5201</v>
      </c>
      <c r="H188" s="146">
        <v>0.59199999999999997</v>
      </c>
      <c r="I188" s="147" t="s">
        <v>5202</v>
      </c>
      <c r="J188" s="148">
        <f t="shared" si="8"/>
        <v>0</v>
      </c>
      <c r="K188" s="66" t="s">
        <v>5884</v>
      </c>
      <c r="L188" s="3"/>
    </row>
    <row r="189" spans="1:12" ht="15" customHeight="1" x14ac:dyDescent="0.2">
      <c r="A189" s="71"/>
      <c r="B189" s="235"/>
      <c r="C189" s="110"/>
      <c r="D189" s="152" t="s">
        <v>5867</v>
      </c>
      <c r="E189" s="529" t="s">
        <v>5200</v>
      </c>
      <c r="F189" s="150">
        <f>IF(総括表!$B$4=総括表!$Q$4,基礎データ貼付用シート!E1325)</f>
        <v>0</v>
      </c>
      <c r="G189" s="147" t="s">
        <v>5201</v>
      </c>
      <c r="H189" s="146">
        <v>0.61</v>
      </c>
      <c r="I189" s="147" t="s">
        <v>5202</v>
      </c>
      <c r="J189" s="148">
        <f t="shared" si="8"/>
        <v>0</v>
      </c>
      <c r="K189" s="66" t="s">
        <v>5885</v>
      </c>
      <c r="L189" s="3"/>
    </row>
    <row r="190" spans="1:12" ht="15" customHeight="1" x14ac:dyDescent="0.2">
      <c r="A190" s="71"/>
      <c r="B190" s="141"/>
      <c r="C190" s="142"/>
      <c r="D190" s="98" t="s">
        <v>5869</v>
      </c>
      <c r="E190" s="529" t="s">
        <v>5205</v>
      </c>
      <c r="F190" s="150" t="b">
        <f>IF(総括表!$B$4=総括表!$Q$5,基礎データ貼付用シート!E1325)</f>
        <v>0</v>
      </c>
      <c r="G190" s="147" t="s">
        <v>5201</v>
      </c>
      <c r="H190" s="146">
        <v>0.59199999999999997</v>
      </c>
      <c r="I190" s="147" t="s">
        <v>5202</v>
      </c>
      <c r="J190" s="148">
        <f t="shared" si="8"/>
        <v>0</v>
      </c>
      <c r="K190" s="66" t="s">
        <v>5886</v>
      </c>
      <c r="L190" s="3"/>
    </row>
    <row r="191" spans="1:12" ht="15" customHeight="1" x14ac:dyDescent="0.2">
      <c r="A191" s="71"/>
      <c r="B191" s="139">
        <v>20</v>
      </c>
      <c r="C191" s="63" t="s">
        <v>5351</v>
      </c>
      <c r="D191" s="152" t="s">
        <v>5798</v>
      </c>
      <c r="E191" s="529" t="s">
        <v>5200</v>
      </c>
      <c r="F191" s="223">
        <f>IF(総括表!$B$4=総括表!$Q$4,基礎データ貼付用シート!E1326)</f>
        <v>0</v>
      </c>
      <c r="G191" s="147" t="s">
        <v>5201</v>
      </c>
      <c r="H191" s="146">
        <v>0.64</v>
      </c>
      <c r="I191" s="147" t="s">
        <v>5202</v>
      </c>
      <c r="J191" s="148">
        <f t="shared" si="8"/>
        <v>0</v>
      </c>
      <c r="K191" s="66" t="s">
        <v>5887</v>
      </c>
      <c r="L191" s="3"/>
    </row>
    <row r="192" spans="1:12" ht="15" customHeight="1" x14ac:dyDescent="0.2">
      <c r="A192" s="71"/>
      <c r="B192" s="235"/>
      <c r="C192" s="110"/>
      <c r="D192" s="98"/>
      <c r="E192" s="529" t="s">
        <v>5205</v>
      </c>
      <c r="F192" s="223" t="b">
        <f>IF(総括表!$B$4=総括表!$Q$5,基礎データ貼付用シート!E1326)</f>
        <v>0</v>
      </c>
      <c r="G192" s="147" t="s">
        <v>5201</v>
      </c>
      <c r="H192" s="146">
        <v>0.628</v>
      </c>
      <c r="I192" s="147" t="s">
        <v>5202</v>
      </c>
      <c r="J192" s="148">
        <f t="shared" si="8"/>
        <v>0</v>
      </c>
      <c r="K192" s="66" t="s">
        <v>5888</v>
      </c>
      <c r="L192" s="3"/>
    </row>
    <row r="193" spans="1:12" ht="15" customHeight="1" x14ac:dyDescent="0.2">
      <c r="A193" s="71"/>
      <c r="B193" s="235"/>
      <c r="C193" s="110"/>
      <c r="D193" s="152" t="s">
        <v>5851</v>
      </c>
      <c r="E193" s="529" t="s">
        <v>5200</v>
      </c>
      <c r="F193" s="223">
        <f>IF(総括表!$B$4=総括表!$Q$4,基礎データ貼付用シート!E1327)</f>
        <v>0</v>
      </c>
      <c r="G193" s="147" t="s">
        <v>5201</v>
      </c>
      <c r="H193" s="146">
        <v>0.45700000000000002</v>
      </c>
      <c r="I193" s="147" t="s">
        <v>5202</v>
      </c>
      <c r="J193" s="148">
        <f t="shared" si="8"/>
        <v>0</v>
      </c>
      <c r="K193" s="66" t="s">
        <v>5889</v>
      </c>
      <c r="L193" s="3"/>
    </row>
    <row r="194" spans="1:12" ht="15" customHeight="1" x14ac:dyDescent="0.2">
      <c r="A194" s="71"/>
      <c r="B194" s="235"/>
      <c r="C194" s="110"/>
      <c r="D194" s="98" t="s">
        <v>5853</v>
      </c>
      <c r="E194" s="529" t="s">
        <v>5205</v>
      </c>
      <c r="F194" s="223" t="b">
        <f>IF(総括表!$B$4=総括表!$Q$5,基礎データ貼付用シート!E1327)</f>
        <v>0</v>
      </c>
      <c r="G194" s="147" t="s">
        <v>5201</v>
      </c>
      <c r="H194" s="146">
        <v>0.44800000000000001</v>
      </c>
      <c r="I194" s="147" t="s">
        <v>5202</v>
      </c>
      <c r="J194" s="148">
        <f>ROUND(F194*H194,0)</f>
        <v>0</v>
      </c>
      <c r="K194" s="66" t="s">
        <v>5890</v>
      </c>
      <c r="L194" s="3"/>
    </row>
    <row r="195" spans="1:12" ht="15" customHeight="1" x14ac:dyDescent="0.2">
      <c r="A195" s="71"/>
      <c r="B195" s="235"/>
      <c r="C195" s="110"/>
      <c r="D195" s="152" t="s">
        <v>5851</v>
      </c>
      <c r="E195" s="529" t="s">
        <v>5200</v>
      </c>
      <c r="F195" s="223">
        <f>IF(総括表!$B$4=総括表!$Q$4,基礎データ貼付用シート!E1328)</f>
        <v>0</v>
      </c>
      <c r="G195" s="147" t="s">
        <v>5201</v>
      </c>
      <c r="H195" s="146">
        <v>0.27400000000000002</v>
      </c>
      <c r="I195" s="147" t="s">
        <v>5202</v>
      </c>
      <c r="J195" s="148">
        <f t="shared" ref="J195:J203" si="9">ROUND(F195*H195,0)</f>
        <v>0</v>
      </c>
      <c r="K195" s="66" t="s">
        <v>5892</v>
      </c>
      <c r="L195" s="3"/>
    </row>
    <row r="196" spans="1:12" ht="15" customHeight="1" x14ac:dyDescent="0.2">
      <c r="A196" s="71"/>
      <c r="B196" s="235"/>
      <c r="C196" s="110"/>
      <c r="D196" s="98" t="s">
        <v>5856</v>
      </c>
      <c r="E196" s="529" t="s">
        <v>5205</v>
      </c>
      <c r="F196" s="223" t="b">
        <f>IF(総括表!$B$4=総括表!$Q$5,基礎データ貼付用シート!E1328)</f>
        <v>0</v>
      </c>
      <c r="G196" s="147" t="s">
        <v>5201</v>
      </c>
      <c r="H196" s="146">
        <v>0.26900000000000002</v>
      </c>
      <c r="I196" s="147" t="s">
        <v>5202</v>
      </c>
      <c r="J196" s="148">
        <f t="shared" si="9"/>
        <v>0</v>
      </c>
      <c r="K196" s="66" t="s">
        <v>5894</v>
      </c>
      <c r="L196" s="3"/>
    </row>
    <row r="197" spans="1:12" ht="15" customHeight="1" x14ac:dyDescent="0.2">
      <c r="A197" s="71"/>
      <c r="B197" s="235"/>
      <c r="C197" s="110"/>
      <c r="D197" s="152" t="s">
        <v>5864</v>
      </c>
      <c r="E197" s="529" t="s">
        <v>5200</v>
      </c>
      <c r="F197" s="223">
        <f>IF(総括表!$B$4=総括表!$Q$4,基礎データ貼付用シート!E1331)</f>
        <v>0</v>
      </c>
      <c r="G197" s="147" t="s">
        <v>5201</v>
      </c>
      <c r="H197" s="146">
        <v>0.64</v>
      </c>
      <c r="I197" s="147" t="s">
        <v>5202</v>
      </c>
      <c r="J197" s="148">
        <f t="shared" si="9"/>
        <v>0</v>
      </c>
      <c r="K197" s="66" t="s">
        <v>5895</v>
      </c>
      <c r="L197" s="3"/>
    </row>
    <row r="198" spans="1:12" ht="15" customHeight="1" x14ac:dyDescent="0.2">
      <c r="A198" s="71"/>
      <c r="B198" s="235"/>
      <c r="C198" s="110"/>
      <c r="D198" s="98"/>
      <c r="E198" s="529" t="s">
        <v>5205</v>
      </c>
      <c r="F198" s="223" t="b">
        <f>IF(総括表!$B$4=総括表!$Q$5,基礎データ貼付用シート!E1331)</f>
        <v>0</v>
      </c>
      <c r="G198" s="147" t="s">
        <v>5201</v>
      </c>
      <c r="H198" s="146">
        <v>0.628</v>
      </c>
      <c r="I198" s="147" t="s">
        <v>5202</v>
      </c>
      <c r="J198" s="148">
        <f t="shared" si="9"/>
        <v>0</v>
      </c>
      <c r="K198" s="66" t="s">
        <v>5896</v>
      </c>
      <c r="L198" s="3"/>
    </row>
    <row r="199" spans="1:12" ht="15" customHeight="1" x14ac:dyDescent="0.2">
      <c r="A199" s="71"/>
      <c r="B199" s="235"/>
      <c r="C199" s="110"/>
      <c r="D199" s="152" t="s">
        <v>5867</v>
      </c>
      <c r="E199" s="529" t="s">
        <v>5200</v>
      </c>
      <c r="F199" s="223">
        <f>IF(総括表!$B$4=総括表!$Q$4,基礎データ貼付用シート!E1332)</f>
        <v>0</v>
      </c>
      <c r="G199" s="147" t="s">
        <v>5201</v>
      </c>
      <c r="H199" s="146">
        <v>0.64</v>
      </c>
      <c r="I199" s="147" t="s">
        <v>5202</v>
      </c>
      <c r="J199" s="148">
        <f t="shared" si="9"/>
        <v>0</v>
      </c>
      <c r="K199" s="66" t="s">
        <v>5897</v>
      </c>
      <c r="L199" s="3"/>
    </row>
    <row r="200" spans="1:12" ht="15" customHeight="1" x14ac:dyDescent="0.2">
      <c r="A200" s="71"/>
      <c r="B200" s="141"/>
      <c r="C200" s="142"/>
      <c r="D200" s="98" t="s">
        <v>5869</v>
      </c>
      <c r="E200" s="529" t="s">
        <v>5205</v>
      </c>
      <c r="F200" s="223" t="b">
        <f>IF(総括表!$B$4=総括表!$Q$5,基礎データ貼付用シート!E1332)</f>
        <v>0</v>
      </c>
      <c r="G200" s="147" t="s">
        <v>5201</v>
      </c>
      <c r="H200" s="146">
        <v>0.628</v>
      </c>
      <c r="I200" s="147" t="s">
        <v>5202</v>
      </c>
      <c r="J200" s="148">
        <f t="shared" si="9"/>
        <v>0</v>
      </c>
      <c r="K200" s="66" t="s">
        <v>5898</v>
      </c>
      <c r="L200" s="3"/>
    </row>
    <row r="201" spans="1:12" ht="15" customHeight="1" x14ac:dyDescent="0.2">
      <c r="A201" s="71"/>
      <c r="B201" s="139">
        <v>21</v>
      </c>
      <c r="C201" s="63" t="s">
        <v>5307</v>
      </c>
      <c r="D201" s="152" t="s">
        <v>5798</v>
      </c>
      <c r="E201" s="529" t="s">
        <v>5200</v>
      </c>
      <c r="F201" s="223">
        <f>IF(総括表!$B$4=総括表!$Q$4,基礎データ貼付用シート!E1333)</f>
        <v>0</v>
      </c>
      <c r="G201" s="147" t="s">
        <v>5201</v>
      </c>
      <c r="H201" s="146">
        <v>0.67100000000000004</v>
      </c>
      <c r="I201" s="147" t="s">
        <v>5202</v>
      </c>
      <c r="J201" s="148">
        <f t="shared" si="9"/>
        <v>0</v>
      </c>
      <c r="K201" s="66" t="s">
        <v>5899</v>
      </c>
      <c r="L201" s="3"/>
    </row>
    <row r="202" spans="1:12" ht="15" customHeight="1" x14ac:dyDescent="0.2">
      <c r="A202" s="71"/>
      <c r="B202" s="235"/>
      <c r="C202" s="110"/>
      <c r="D202" s="98"/>
      <c r="E202" s="529" t="s">
        <v>5205</v>
      </c>
      <c r="F202" s="223" t="b">
        <f>IF(総括表!$B$4=総括表!$Q$5,基礎データ貼付用シート!E1333)</f>
        <v>0</v>
      </c>
      <c r="G202" s="147" t="s">
        <v>5201</v>
      </c>
      <c r="H202" s="146">
        <v>0.66400000000000003</v>
      </c>
      <c r="I202" s="147" t="s">
        <v>5202</v>
      </c>
      <c r="J202" s="148">
        <f t="shared" si="9"/>
        <v>0</v>
      </c>
      <c r="K202" s="66" t="s">
        <v>5901</v>
      </c>
      <c r="L202" s="3"/>
    </row>
    <row r="203" spans="1:12" ht="15" customHeight="1" x14ac:dyDescent="0.2">
      <c r="A203" s="71"/>
      <c r="B203" s="235"/>
      <c r="C203" s="110"/>
      <c r="D203" s="152" t="s">
        <v>5851</v>
      </c>
      <c r="E203" s="529" t="s">
        <v>5200</v>
      </c>
      <c r="F203" s="223">
        <f>IF(総括表!$B$4=総括表!$Q$4,基礎データ貼付用シート!E1334)</f>
        <v>0</v>
      </c>
      <c r="G203" s="147" t="s">
        <v>5201</v>
      </c>
      <c r="H203" s="146">
        <v>0.47899999999999998</v>
      </c>
      <c r="I203" s="147" t="s">
        <v>5202</v>
      </c>
      <c r="J203" s="148">
        <f t="shared" si="9"/>
        <v>0</v>
      </c>
      <c r="K203" s="66" t="s">
        <v>5903</v>
      </c>
      <c r="L203" s="3"/>
    </row>
    <row r="204" spans="1:12" ht="15" customHeight="1" x14ac:dyDescent="0.2">
      <c r="A204" s="71"/>
      <c r="B204" s="235"/>
      <c r="C204" s="110"/>
      <c r="D204" s="98" t="s">
        <v>5853</v>
      </c>
      <c r="E204" s="529" t="s">
        <v>5205</v>
      </c>
      <c r="F204" s="223" t="b">
        <f>IF(総括表!$B$4=総括表!$Q$5,基礎データ貼付用シート!E1334)</f>
        <v>0</v>
      </c>
      <c r="G204" s="147" t="s">
        <v>5201</v>
      </c>
      <c r="H204" s="146">
        <v>0.47399999999999998</v>
      </c>
      <c r="I204" s="147" t="s">
        <v>5202</v>
      </c>
      <c r="J204" s="148">
        <f t="shared" ref="J204:J216" si="10">ROUND(F204*H204,0)</f>
        <v>0</v>
      </c>
      <c r="K204" s="66" t="s">
        <v>5906</v>
      </c>
      <c r="L204" s="3"/>
    </row>
    <row r="205" spans="1:12" ht="15" customHeight="1" x14ac:dyDescent="0.2">
      <c r="A205" s="71"/>
      <c r="B205" s="235"/>
      <c r="C205" s="110"/>
      <c r="D205" s="152" t="s">
        <v>5851</v>
      </c>
      <c r="E205" s="529" t="s">
        <v>5200</v>
      </c>
      <c r="F205" s="223">
        <f>IF(総括表!$B$4=総括表!$Q$4,基礎データ貼付用シート!E1335)</f>
        <v>0</v>
      </c>
      <c r="G205" s="147" t="s">
        <v>5201</v>
      </c>
      <c r="H205" s="146">
        <v>0.28699999999999998</v>
      </c>
      <c r="I205" s="147" t="s">
        <v>5202</v>
      </c>
      <c r="J205" s="148">
        <f t="shared" si="10"/>
        <v>0</v>
      </c>
      <c r="K205" s="66" t="s">
        <v>5907</v>
      </c>
      <c r="L205" s="3"/>
    </row>
    <row r="206" spans="1:12" ht="15" customHeight="1" x14ac:dyDescent="0.2">
      <c r="A206" s="71"/>
      <c r="B206" s="235"/>
      <c r="C206" s="110"/>
      <c r="D206" s="98" t="s">
        <v>5856</v>
      </c>
      <c r="E206" s="529" t="s">
        <v>5205</v>
      </c>
      <c r="F206" s="223" t="b">
        <f>IF(総括表!$B$4=総括表!$Q$5,基礎データ貼付用シート!E1335)</f>
        <v>0</v>
      </c>
      <c r="G206" s="147" t="s">
        <v>5201</v>
      </c>
      <c r="H206" s="146">
        <v>0.28499999999999998</v>
      </c>
      <c r="I206" s="147" t="s">
        <v>5202</v>
      </c>
      <c r="J206" s="148">
        <f t="shared" si="10"/>
        <v>0</v>
      </c>
      <c r="K206" s="66" t="s">
        <v>5908</v>
      </c>
      <c r="L206" s="3"/>
    </row>
    <row r="207" spans="1:12" ht="15" customHeight="1" x14ac:dyDescent="0.2">
      <c r="A207" s="71"/>
      <c r="B207" s="235"/>
      <c r="C207" s="110"/>
      <c r="D207" s="152" t="s">
        <v>5864</v>
      </c>
      <c r="E207" s="529" t="s">
        <v>5200</v>
      </c>
      <c r="F207" s="223">
        <f>IF(総括表!$B$4=総括表!$Q$4,基礎データ貼付用シート!E1338)</f>
        <v>0</v>
      </c>
      <c r="G207" s="147" t="s">
        <v>5201</v>
      </c>
      <c r="H207" s="146">
        <v>0.67100000000000004</v>
      </c>
      <c r="I207" s="147" t="s">
        <v>5202</v>
      </c>
      <c r="J207" s="148">
        <f t="shared" si="10"/>
        <v>0</v>
      </c>
      <c r="K207" s="66" t="s">
        <v>5909</v>
      </c>
      <c r="L207" s="3"/>
    </row>
    <row r="208" spans="1:12" ht="15" customHeight="1" x14ac:dyDescent="0.2">
      <c r="A208" s="71"/>
      <c r="B208" s="235"/>
      <c r="C208" s="110"/>
      <c r="D208" s="98"/>
      <c r="E208" s="529" t="s">
        <v>5205</v>
      </c>
      <c r="F208" s="223" t="b">
        <f>IF(総括表!$B$4=総括表!$Q$5,基礎データ貼付用シート!E1338)</f>
        <v>0</v>
      </c>
      <c r="G208" s="147" t="s">
        <v>5201</v>
      </c>
      <c r="H208" s="146">
        <v>0.66400000000000003</v>
      </c>
      <c r="I208" s="147" t="s">
        <v>5202</v>
      </c>
      <c r="J208" s="148">
        <f t="shared" si="10"/>
        <v>0</v>
      </c>
      <c r="K208" s="66" t="s">
        <v>5910</v>
      </c>
      <c r="L208" s="3"/>
    </row>
    <row r="209" spans="1:12" ht="15" customHeight="1" x14ac:dyDescent="0.2">
      <c r="A209" s="71"/>
      <c r="B209" s="235"/>
      <c r="C209" s="110"/>
      <c r="D209" s="152" t="s">
        <v>5867</v>
      </c>
      <c r="E209" s="529" t="s">
        <v>5200</v>
      </c>
      <c r="F209" s="223">
        <f>IF(総括表!$B$4=総括表!$Q$4,基礎データ貼付用シート!E1339)</f>
        <v>0</v>
      </c>
      <c r="G209" s="147" t="s">
        <v>5201</v>
      </c>
      <c r="H209" s="146">
        <v>0.67100000000000004</v>
      </c>
      <c r="I209" s="147" t="s">
        <v>5202</v>
      </c>
      <c r="J209" s="148">
        <f t="shared" si="10"/>
        <v>0</v>
      </c>
      <c r="K209" s="66" t="s">
        <v>5911</v>
      </c>
      <c r="L209" s="3"/>
    </row>
    <row r="210" spans="1:12" ht="15" customHeight="1" x14ac:dyDescent="0.2">
      <c r="A210" s="71"/>
      <c r="B210" s="235"/>
      <c r="C210" s="110"/>
      <c r="D210" s="98" t="s">
        <v>5869</v>
      </c>
      <c r="E210" s="529" t="s">
        <v>5205</v>
      </c>
      <c r="F210" s="223" t="b">
        <f>IF(総括表!$B$4=総括表!$Q$5,基礎データ貼付用シート!E1339)</f>
        <v>0</v>
      </c>
      <c r="G210" s="147" t="s">
        <v>5201</v>
      </c>
      <c r="H210" s="146">
        <v>0.66400000000000003</v>
      </c>
      <c r="I210" s="147" t="s">
        <v>5202</v>
      </c>
      <c r="J210" s="148">
        <f t="shared" si="10"/>
        <v>0</v>
      </c>
      <c r="K210" s="66" t="s">
        <v>5977</v>
      </c>
      <c r="L210" s="3"/>
    </row>
    <row r="211" spans="1:12" ht="15" customHeight="1" x14ac:dyDescent="0.2">
      <c r="A211" s="71"/>
      <c r="B211" s="235"/>
      <c r="C211" s="66"/>
      <c r="D211" s="152" t="s">
        <v>5891</v>
      </c>
      <c r="E211" s="529" t="s">
        <v>5200</v>
      </c>
      <c r="F211" s="223">
        <f>IF(総括表!$B$4=総括表!$Q$4,基礎データ貼付用シート!E1340)</f>
        <v>0</v>
      </c>
      <c r="G211" s="147" t="s">
        <v>5201</v>
      </c>
      <c r="H211" s="146">
        <v>0.67100000000000004</v>
      </c>
      <c r="I211" s="147" t="s">
        <v>5202</v>
      </c>
      <c r="J211" s="148">
        <f t="shared" si="10"/>
        <v>0</v>
      </c>
      <c r="K211" s="66" t="s">
        <v>5978</v>
      </c>
      <c r="L211" s="3"/>
    </row>
    <row r="212" spans="1:12" ht="15" customHeight="1" x14ac:dyDescent="0.2">
      <c r="A212" s="71"/>
      <c r="B212" s="141"/>
      <c r="C212" s="259"/>
      <c r="D212" s="153" t="s">
        <v>5893</v>
      </c>
      <c r="E212" s="529" t="s">
        <v>5205</v>
      </c>
      <c r="F212" s="223" t="b">
        <f>IF(総括表!$B$4=総括表!$Q$5,基礎データ貼付用シート!E1340)</f>
        <v>0</v>
      </c>
      <c r="G212" s="147" t="s">
        <v>5201</v>
      </c>
      <c r="H212" s="146">
        <v>0.66400000000000003</v>
      </c>
      <c r="I212" s="147" t="s">
        <v>5202</v>
      </c>
      <c r="J212" s="148">
        <f t="shared" si="10"/>
        <v>0</v>
      </c>
      <c r="K212" s="66" t="s">
        <v>5979</v>
      </c>
      <c r="L212" s="3"/>
    </row>
    <row r="213" spans="1:12" ht="15" customHeight="1" x14ac:dyDescent="0.2">
      <c r="A213" s="71"/>
      <c r="B213" s="139">
        <v>22</v>
      </c>
      <c r="C213" s="63" t="s">
        <v>5308</v>
      </c>
      <c r="D213" s="152" t="s">
        <v>5798</v>
      </c>
      <c r="E213" s="529" t="s">
        <v>5200</v>
      </c>
      <c r="F213" s="223">
        <f>IF(総括表!$B$4=総括表!$Q$4,基礎データ貼付用シート!E1341)</f>
        <v>0</v>
      </c>
      <c r="G213" s="147" t="s">
        <v>5201</v>
      </c>
      <c r="H213" s="146">
        <v>0.7</v>
      </c>
      <c r="I213" s="147" t="s">
        <v>5202</v>
      </c>
      <c r="J213" s="148">
        <f t="shared" si="10"/>
        <v>0</v>
      </c>
      <c r="K213" s="66" t="s">
        <v>5980</v>
      </c>
      <c r="L213" s="3"/>
    </row>
    <row r="214" spans="1:12" ht="15" customHeight="1" x14ac:dyDescent="0.2">
      <c r="A214" s="71"/>
      <c r="B214" s="235"/>
      <c r="C214" s="110"/>
      <c r="D214" s="98"/>
      <c r="E214" s="529" t="s">
        <v>5205</v>
      </c>
      <c r="F214" s="223" t="b">
        <f>IF(総括表!$B$4=総括表!$Q$5,基礎データ貼付用シート!E1341)</f>
        <v>0</v>
      </c>
      <c r="G214" s="147" t="s">
        <v>5201</v>
      </c>
      <c r="H214" s="146">
        <v>0.7</v>
      </c>
      <c r="I214" s="147" t="s">
        <v>5202</v>
      </c>
      <c r="J214" s="148">
        <f t="shared" si="10"/>
        <v>0</v>
      </c>
      <c r="K214" s="66" t="s">
        <v>5981</v>
      </c>
      <c r="L214" s="3"/>
    </row>
    <row r="215" spans="1:12" ht="15" customHeight="1" x14ac:dyDescent="0.2">
      <c r="A215" s="71"/>
      <c r="B215" s="235"/>
      <c r="C215" s="110"/>
      <c r="D215" s="152" t="s">
        <v>5851</v>
      </c>
      <c r="E215" s="529" t="s">
        <v>5200</v>
      </c>
      <c r="F215" s="223">
        <f>IF(総括表!$B$4=総括表!$Q$4,基礎データ貼付用シート!E1342)</f>
        <v>0</v>
      </c>
      <c r="G215" s="147" t="s">
        <v>5201</v>
      </c>
      <c r="H215" s="146">
        <v>0.5</v>
      </c>
      <c r="I215" s="147" t="s">
        <v>5202</v>
      </c>
      <c r="J215" s="148">
        <f t="shared" si="10"/>
        <v>0</v>
      </c>
      <c r="K215" s="66" t="s">
        <v>5982</v>
      </c>
      <c r="L215" s="3"/>
    </row>
    <row r="216" spans="1:12" ht="15" customHeight="1" x14ac:dyDescent="0.2">
      <c r="A216" s="71"/>
      <c r="B216" s="235"/>
      <c r="C216" s="110"/>
      <c r="D216" s="98" t="s">
        <v>5853</v>
      </c>
      <c r="E216" s="529" t="s">
        <v>5205</v>
      </c>
      <c r="F216" s="223" t="b">
        <f>IF(総括表!$B$4=総括表!$Q$5,基礎データ貼付用シート!E1342)</f>
        <v>0</v>
      </c>
      <c r="G216" s="147" t="s">
        <v>5201</v>
      </c>
      <c r="H216" s="146">
        <v>0.5</v>
      </c>
      <c r="I216" s="147" t="s">
        <v>5202</v>
      </c>
      <c r="J216" s="148">
        <f t="shared" si="10"/>
        <v>0</v>
      </c>
      <c r="K216" s="66" t="s">
        <v>5983</v>
      </c>
      <c r="L216" s="3"/>
    </row>
    <row r="217" spans="1:12" ht="15" customHeight="1" x14ac:dyDescent="0.2">
      <c r="A217" s="71"/>
      <c r="B217" s="235"/>
      <c r="C217" s="110"/>
      <c r="D217" s="152" t="s">
        <v>5851</v>
      </c>
      <c r="E217" s="529" t="s">
        <v>5200</v>
      </c>
      <c r="F217" s="223">
        <f>IF(総括表!$B$4=総括表!$Q$4,基礎データ貼付用シート!E1343)</f>
        <v>0</v>
      </c>
      <c r="G217" s="147" t="s">
        <v>5201</v>
      </c>
      <c r="H217" s="146">
        <v>0.3</v>
      </c>
      <c r="I217" s="147" t="s">
        <v>5202</v>
      </c>
      <c r="J217" s="148">
        <f t="shared" ref="J217:J223" si="11">ROUND(F217*H217,0)</f>
        <v>0</v>
      </c>
      <c r="K217" s="66" t="s">
        <v>5984</v>
      </c>
      <c r="L217" s="3"/>
    </row>
    <row r="218" spans="1:12" ht="15" customHeight="1" x14ac:dyDescent="0.2">
      <c r="A218" s="71"/>
      <c r="B218" s="235"/>
      <c r="C218" s="110"/>
      <c r="D218" s="98" t="s">
        <v>5900</v>
      </c>
      <c r="E218" s="529" t="s">
        <v>5205</v>
      </c>
      <c r="F218" s="223" t="b">
        <f>IF(総括表!$B$4=総括表!$Q$5,基礎データ貼付用シート!E1343)</f>
        <v>0</v>
      </c>
      <c r="G218" s="147" t="s">
        <v>5201</v>
      </c>
      <c r="H218" s="146">
        <v>0.3</v>
      </c>
      <c r="I218" s="147" t="s">
        <v>5202</v>
      </c>
      <c r="J218" s="148">
        <f t="shared" si="11"/>
        <v>0</v>
      </c>
      <c r="K218" s="66" t="s">
        <v>5985</v>
      </c>
      <c r="L218" s="3"/>
    </row>
    <row r="219" spans="1:12" ht="15" customHeight="1" x14ac:dyDescent="0.2">
      <c r="A219" s="71"/>
      <c r="B219" s="235"/>
      <c r="C219" s="110"/>
      <c r="D219" s="397" t="s">
        <v>5851</v>
      </c>
      <c r="E219" s="529" t="s">
        <v>5200</v>
      </c>
      <c r="F219" s="223">
        <f>IF(総括表!$B$4=総括表!$Q$4,基礎データ貼付用シート!E1344)</f>
        <v>0</v>
      </c>
      <c r="G219" s="147" t="s">
        <v>5201</v>
      </c>
      <c r="H219" s="146">
        <v>0.7</v>
      </c>
      <c r="I219" s="147" t="s">
        <v>5202</v>
      </c>
      <c r="J219" s="148">
        <f t="shared" si="11"/>
        <v>0</v>
      </c>
      <c r="K219" s="66" t="s">
        <v>5986</v>
      </c>
      <c r="L219" s="3"/>
    </row>
    <row r="220" spans="1:12" ht="15" customHeight="1" x14ac:dyDescent="0.2">
      <c r="A220" s="71"/>
      <c r="B220" s="235"/>
      <c r="C220" s="110"/>
      <c r="D220" s="397" t="s">
        <v>5904</v>
      </c>
      <c r="E220" s="529" t="s">
        <v>5205</v>
      </c>
      <c r="F220" s="223" t="b">
        <f>IF(総括表!$B$4=総括表!$Q$5,基礎データ貼付用シート!E1344)</f>
        <v>0</v>
      </c>
      <c r="G220" s="147" t="s">
        <v>5201</v>
      </c>
      <c r="H220" s="146">
        <v>0.7</v>
      </c>
      <c r="I220" s="147" t="s">
        <v>5202</v>
      </c>
      <c r="J220" s="148">
        <f t="shared" si="11"/>
        <v>0</v>
      </c>
      <c r="K220" s="66" t="s">
        <v>5987</v>
      </c>
      <c r="L220" s="3"/>
    </row>
    <row r="221" spans="1:12" ht="15" customHeight="1" x14ac:dyDescent="0.2">
      <c r="A221" s="71"/>
      <c r="B221" s="235"/>
      <c r="C221" s="110"/>
      <c r="D221" s="152" t="s">
        <v>5864</v>
      </c>
      <c r="E221" s="529" t="s">
        <v>5200</v>
      </c>
      <c r="F221" s="223">
        <f>IF(総括表!$B$4=総括表!$Q$4,基礎データ貼付用シート!E1347)</f>
        <v>0</v>
      </c>
      <c r="G221" s="147" t="s">
        <v>5201</v>
      </c>
      <c r="H221" s="146">
        <v>0.7</v>
      </c>
      <c r="I221" s="147" t="s">
        <v>5202</v>
      </c>
      <c r="J221" s="148">
        <f t="shared" si="11"/>
        <v>0</v>
      </c>
      <c r="K221" s="66" t="s">
        <v>5923</v>
      </c>
      <c r="L221" s="3"/>
    </row>
    <row r="222" spans="1:12" ht="15" customHeight="1" x14ac:dyDescent="0.2">
      <c r="A222" s="71"/>
      <c r="B222" s="235"/>
      <c r="C222" s="110"/>
      <c r="D222" s="98"/>
      <c r="E222" s="529" t="s">
        <v>5205</v>
      </c>
      <c r="F222" s="223" t="b">
        <f>IF(総括表!$B$4=総括表!$Q$5,基礎データ貼付用シート!E1347)</f>
        <v>0</v>
      </c>
      <c r="G222" s="147" t="s">
        <v>5201</v>
      </c>
      <c r="H222" s="146">
        <v>0.7</v>
      </c>
      <c r="I222" s="147" t="s">
        <v>5202</v>
      </c>
      <c r="J222" s="148">
        <f t="shared" si="11"/>
        <v>0</v>
      </c>
      <c r="K222" s="66" t="s">
        <v>5924</v>
      </c>
      <c r="L222" s="3"/>
    </row>
    <row r="223" spans="1:12" ht="15" customHeight="1" x14ac:dyDescent="0.2">
      <c r="A223" s="71"/>
      <c r="B223" s="235"/>
      <c r="C223" s="110"/>
      <c r="D223" s="152" t="s">
        <v>5867</v>
      </c>
      <c r="E223" s="529" t="s">
        <v>5200</v>
      </c>
      <c r="F223" s="223">
        <f>IF(総括表!$B$4=総括表!$Q$4,基礎データ貼付用シート!E1348)</f>
        <v>0</v>
      </c>
      <c r="G223" s="147" t="s">
        <v>5201</v>
      </c>
      <c r="H223" s="146">
        <v>0.7</v>
      </c>
      <c r="I223" s="147" t="s">
        <v>5202</v>
      </c>
      <c r="J223" s="148">
        <f t="shared" si="11"/>
        <v>0</v>
      </c>
      <c r="K223" s="66" t="s">
        <v>5925</v>
      </c>
      <c r="L223" s="3"/>
    </row>
    <row r="224" spans="1:12" ht="15" customHeight="1" x14ac:dyDescent="0.2">
      <c r="A224" s="71"/>
      <c r="B224" s="141"/>
      <c r="C224" s="142"/>
      <c r="D224" s="98" t="s">
        <v>5869</v>
      </c>
      <c r="E224" s="529" t="s">
        <v>5205</v>
      </c>
      <c r="F224" s="223" t="b">
        <f>IF(総括表!$B$4=総括表!$Q$5,基礎データ貼付用シート!E1348)</f>
        <v>0</v>
      </c>
      <c r="G224" s="147" t="s">
        <v>5201</v>
      </c>
      <c r="H224" s="146">
        <v>0.7</v>
      </c>
      <c r="I224" s="147" t="s">
        <v>5202</v>
      </c>
      <c r="J224" s="148">
        <f>ROUND(F224*H224,0)</f>
        <v>0</v>
      </c>
      <c r="K224" s="66" t="s">
        <v>5926</v>
      </c>
      <c r="L224" s="3"/>
    </row>
    <row r="225" spans="1:12" ht="15" customHeight="1" x14ac:dyDescent="0.2">
      <c r="A225" s="71"/>
      <c r="B225" s="139">
        <v>23</v>
      </c>
      <c r="C225" s="63" t="s">
        <v>5309</v>
      </c>
      <c r="D225" s="152" t="s">
        <v>5798</v>
      </c>
      <c r="E225" s="529" t="s">
        <v>5200</v>
      </c>
      <c r="F225" s="223">
        <f>IF(総括表!$B$4=総括表!$Q$4,基礎データ貼付用シート!E1349)</f>
        <v>0</v>
      </c>
      <c r="G225" s="147" t="s">
        <v>5201</v>
      </c>
      <c r="H225" s="146">
        <v>0.7</v>
      </c>
      <c r="I225" s="147" t="s">
        <v>5202</v>
      </c>
      <c r="J225" s="148">
        <f t="shared" ref="J225:J235" si="12">ROUND(F225*H225,0)</f>
        <v>0</v>
      </c>
      <c r="K225" s="66" t="s">
        <v>5927</v>
      </c>
      <c r="L225" s="71"/>
    </row>
    <row r="226" spans="1:12" ht="15" customHeight="1" x14ac:dyDescent="0.2">
      <c r="A226" s="71"/>
      <c r="B226" s="235"/>
      <c r="C226" s="110"/>
      <c r="D226" s="98"/>
      <c r="E226" s="529" t="s">
        <v>5205</v>
      </c>
      <c r="F226" s="223" t="b">
        <f>IF(総括表!$B$4=総括表!$Q$5,基礎データ貼付用シート!E1349)</f>
        <v>0</v>
      </c>
      <c r="G226" s="147" t="s">
        <v>5201</v>
      </c>
      <c r="H226" s="146">
        <v>0.7</v>
      </c>
      <c r="I226" s="147" t="s">
        <v>5202</v>
      </c>
      <c r="J226" s="148">
        <f t="shared" si="12"/>
        <v>0</v>
      </c>
      <c r="K226" s="66" t="s">
        <v>5929</v>
      </c>
      <c r="L226" s="71"/>
    </row>
    <row r="227" spans="1:12" ht="15" customHeight="1" x14ac:dyDescent="0.2">
      <c r="A227" s="71"/>
      <c r="B227" s="235"/>
      <c r="C227" s="110"/>
      <c r="D227" s="152" t="s">
        <v>5851</v>
      </c>
      <c r="E227" s="529" t="s">
        <v>5200</v>
      </c>
      <c r="F227" s="223">
        <f>IF(総括表!$B$4=総括表!$Q$4,基礎データ貼付用シート!E1350)</f>
        <v>0</v>
      </c>
      <c r="G227" s="147" t="s">
        <v>5201</v>
      </c>
      <c r="H227" s="146">
        <v>0.5</v>
      </c>
      <c r="I227" s="147" t="s">
        <v>5202</v>
      </c>
      <c r="J227" s="148">
        <f t="shared" si="12"/>
        <v>0</v>
      </c>
      <c r="K227" s="66" t="s">
        <v>5930</v>
      </c>
      <c r="L227" s="71"/>
    </row>
    <row r="228" spans="1:12" ht="15" customHeight="1" x14ac:dyDescent="0.2">
      <c r="A228" s="71"/>
      <c r="B228" s="235"/>
      <c r="C228" s="110"/>
      <c r="D228" s="98" t="s">
        <v>5853</v>
      </c>
      <c r="E228" s="529" t="s">
        <v>5205</v>
      </c>
      <c r="F228" s="223" t="b">
        <f>IF(総括表!$B$4=総括表!$Q$5,基礎データ貼付用シート!E1350)</f>
        <v>0</v>
      </c>
      <c r="G228" s="147" t="s">
        <v>5201</v>
      </c>
      <c r="H228" s="146">
        <v>0.5</v>
      </c>
      <c r="I228" s="147" t="s">
        <v>5202</v>
      </c>
      <c r="J228" s="148">
        <f t="shared" si="12"/>
        <v>0</v>
      </c>
      <c r="K228" s="66" t="s">
        <v>5931</v>
      </c>
      <c r="L228" s="71"/>
    </row>
    <row r="229" spans="1:12" ht="15" customHeight="1" x14ac:dyDescent="0.2">
      <c r="A229" s="71"/>
      <c r="B229" s="235"/>
      <c r="C229" s="110"/>
      <c r="D229" s="152" t="s">
        <v>5851</v>
      </c>
      <c r="E229" s="529" t="s">
        <v>5200</v>
      </c>
      <c r="F229" s="223">
        <f>IF(総括表!$B$4=総括表!$Q$4,基礎データ貼付用シート!E1351)</f>
        <v>0</v>
      </c>
      <c r="G229" s="147" t="s">
        <v>5201</v>
      </c>
      <c r="H229" s="146">
        <v>0.3</v>
      </c>
      <c r="I229" s="147" t="s">
        <v>5202</v>
      </c>
      <c r="J229" s="148">
        <f t="shared" si="12"/>
        <v>0</v>
      </c>
      <c r="K229" s="66" t="s">
        <v>5932</v>
      </c>
      <c r="L229" s="71"/>
    </row>
    <row r="230" spans="1:12" ht="15" customHeight="1" x14ac:dyDescent="0.2">
      <c r="A230" s="71"/>
      <c r="B230" s="235"/>
      <c r="C230" s="110"/>
      <c r="D230" s="98" t="s">
        <v>5900</v>
      </c>
      <c r="E230" s="529" t="s">
        <v>5205</v>
      </c>
      <c r="F230" s="223" t="b">
        <f>IF(総括表!$B$4=総括表!$Q$5,基礎データ貼付用シート!E1351)</f>
        <v>0</v>
      </c>
      <c r="G230" s="147" t="s">
        <v>5201</v>
      </c>
      <c r="H230" s="146">
        <v>0.3</v>
      </c>
      <c r="I230" s="147" t="s">
        <v>5202</v>
      </c>
      <c r="J230" s="148">
        <f t="shared" si="12"/>
        <v>0</v>
      </c>
      <c r="K230" s="66" t="s">
        <v>5934</v>
      </c>
      <c r="L230" s="71"/>
    </row>
    <row r="231" spans="1:12" ht="15" customHeight="1" x14ac:dyDescent="0.2">
      <c r="A231" s="71"/>
      <c r="B231" s="235"/>
      <c r="C231" s="110"/>
      <c r="D231" s="397" t="s">
        <v>5851</v>
      </c>
      <c r="E231" s="529" t="s">
        <v>5200</v>
      </c>
      <c r="F231" s="223">
        <f>IF(総括表!$B$4=総括表!$Q$4,基礎データ貼付用シート!E1352)</f>
        <v>0</v>
      </c>
      <c r="G231" s="147" t="s">
        <v>5201</v>
      </c>
      <c r="H231" s="146">
        <v>0.7</v>
      </c>
      <c r="I231" s="147" t="s">
        <v>5202</v>
      </c>
      <c r="J231" s="148">
        <f t="shared" si="12"/>
        <v>0</v>
      </c>
      <c r="K231" s="66" t="s">
        <v>5988</v>
      </c>
      <c r="L231" s="71"/>
    </row>
    <row r="232" spans="1:12" ht="15" customHeight="1" x14ac:dyDescent="0.2">
      <c r="A232" s="71"/>
      <c r="B232" s="235"/>
      <c r="C232" s="110"/>
      <c r="D232" s="397" t="s">
        <v>5904</v>
      </c>
      <c r="E232" s="529" t="s">
        <v>5205</v>
      </c>
      <c r="F232" s="223" t="b">
        <f>IF(総括表!$B$4=総括表!$Q$5,基礎データ貼付用シート!E1352)</f>
        <v>0</v>
      </c>
      <c r="G232" s="147" t="s">
        <v>5201</v>
      </c>
      <c r="H232" s="146">
        <v>0.7</v>
      </c>
      <c r="I232" s="147" t="s">
        <v>5202</v>
      </c>
      <c r="J232" s="148">
        <f t="shared" si="12"/>
        <v>0</v>
      </c>
      <c r="K232" s="66" t="s">
        <v>5935</v>
      </c>
      <c r="L232" s="71"/>
    </row>
    <row r="233" spans="1:12" ht="15" customHeight="1" x14ac:dyDescent="0.2">
      <c r="A233" s="71"/>
      <c r="B233" s="235"/>
      <c r="C233" s="110"/>
      <c r="D233" s="152" t="s">
        <v>5864</v>
      </c>
      <c r="E233" s="529" t="s">
        <v>5200</v>
      </c>
      <c r="F233" s="223">
        <f>IF(総括表!$B$4=総括表!$Q$4,基礎データ貼付用シート!E1355)</f>
        <v>0</v>
      </c>
      <c r="G233" s="147" t="s">
        <v>5201</v>
      </c>
      <c r="H233" s="146">
        <v>0.7</v>
      </c>
      <c r="I233" s="147" t="s">
        <v>5202</v>
      </c>
      <c r="J233" s="148">
        <f t="shared" si="12"/>
        <v>0</v>
      </c>
      <c r="K233" s="66" t="s">
        <v>5936</v>
      </c>
      <c r="L233" s="71"/>
    </row>
    <row r="234" spans="1:12" ht="15" customHeight="1" x14ac:dyDescent="0.2">
      <c r="A234" s="71"/>
      <c r="B234" s="235"/>
      <c r="C234" s="110"/>
      <c r="D234" s="98"/>
      <c r="E234" s="529" t="s">
        <v>5205</v>
      </c>
      <c r="F234" s="223" t="b">
        <f>IF(総括表!$B$4=総括表!$Q$5,基礎データ貼付用シート!E1355)</f>
        <v>0</v>
      </c>
      <c r="G234" s="147" t="s">
        <v>5201</v>
      </c>
      <c r="H234" s="146">
        <v>0.7</v>
      </c>
      <c r="I234" s="147" t="s">
        <v>5202</v>
      </c>
      <c r="J234" s="148">
        <f t="shared" si="12"/>
        <v>0</v>
      </c>
      <c r="K234" s="66" t="s">
        <v>5989</v>
      </c>
      <c r="L234" s="71"/>
    </row>
    <row r="235" spans="1:12" ht="15" customHeight="1" x14ac:dyDescent="0.2">
      <c r="A235" s="71"/>
      <c r="B235" s="235"/>
      <c r="C235" s="110"/>
      <c r="D235" s="152" t="s">
        <v>5867</v>
      </c>
      <c r="E235" s="529" t="s">
        <v>5200</v>
      </c>
      <c r="F235" s="223">
        <f>IF(総括表!$B$4=総括表!$Q$4,基礎データ貼付用シート!E1356)</f>
        <v>0</v>
      </c>
      <c r="G235" s="147" t="s">
        <v>5201</v>
      </c>
      <c r="H235" s="146">
        <v>0.7</v>
      </c>
      <c r="I235" s="147" t="s">
        <v>5202</v>
      </c>
      <c r="J235" s="148">
        <f t="shared" si="12"/>
        <v>0</v>
      </c>
      <c r="K235" s="66" t="s">
        <v>5990</v>
      </c>
      <c r="L235" s="71"/>
    </row>
    <row r="236" spans="1:12" ht="15" customHeight="1" x14ac:dyDescent="0.2">
      <c r="A236" s="71"/>
      <c r="B236" s="141"/>
      <c r="C236" s="142"/>
      <c r="D236" s="98" t="s">
        <v>5869</v>
      </c>
      <c r="E236" s="529" t="s">
        <v>5205</v>
      </c>
      <c r="F236" s="223" t="b">
        <f>IF(総括表!$B$4=総括表!$Q$5,基礎データ貼付用シート!E1356)</f>
        <v>0</v>
      </c>
      <c r="G236" s="147" t="s">
        <v>5201</v>
      </c>
      <c r="H236" s="146">
        <v>0.7</v>
      </c>
      <c r="I236" s="147" t="s">
        <v>5202</v>
      </c>
      <c r="J236" s="148">
        <f>ROUND(F236*H236,0)</f>
        <v>0</v>
      </c>
      <c r="K236" s="66" t="s">
        <v>5991</v>
      </c>
      <c r="L236" s="71"/>
    </row>
    <row r="237" spans="1:12" ht="15" customHeight="1" x14ac:dyDescent="0.2">
      <c r="A237" s="71"/>
      <c r="B237" s="139">
        <v>24</v>
      </c>
      <c r="C237" s="63" t="s">
        <v>5310</v>
      </c>
      <c r="D237" s="152" t="s">
        <v>5798</v>
      </c>
      <c r="E237" s="529" t="s">
        <v>5200</v>
      </c>
      <c r="F237" s="223">
        <f>IF(総括表!$B$4=総括表!$Q$4,基礎データ貼付用シート!E1357)</f>
        <v>0</v>
      </c>
      <c r="G237" s="147" t="s">
        <v>5201</v>
      </c>
      <c r="H237" s="146">
        <v>0.7</v>
      </c>
      <c r="I237" s="147" t="s">
        <v>5202</v>
      </c>
      <c r="J237" s="148">
        <f t="shared" ref="J237:J249" si="13">ROUND(F237*H237,0)</f>
        <v>0</v>
      </c>
      <c r="K237" s="66" t="s">
        <v>5992</v>
      </c>
      <c r="L237" s="71"/>
    </row>
    <row r="238" spans="1:12" ht="15" customHeight="1" x14ac:dyDescent="0.2">
      <c r="A238" s="71"/>
      <c r="B238" s="235"/>
      <c r="C238" s="110"/>
      <c r="D238" s="98"/>
      <c r="E238" s="529" t="s">
        <v>5205</v>
      </c>
      <c r="F238" s="223" t="b">
        <f>IF(総括表!$B$4=総括表!$Q$5,基礎データ貼付用シート!E1357)</f>
        <v>0</v>
      </c>
      <c r="G238" s="147" t="s">
        <v>5201</v>
      </c>
      <c r="H238" s="146">
        <v>0.7</v>
      </c>
      <c r="I238" s="147" t="s">
        <v>5202</v>
      </c>
      <c r="J238" s="148">
        <f t="shared" si="13"/>
        <v>0</v>
      </c>
      <c r="K238" s="66" t="s">
        <v>5993</v>
      </c>
      <c r="L238" s="71"/>
    </row>
    <row r="239" spans="1:12" ht="15" customHeight="1" x14ac:dyDescent="0.2">
      <c r="A239" s="71"/>
      <c r="B239" s="235"/>
      <c r="C239" s="110"/>
      <c r="D239" s="152" t="s">
        <v>5851</v>
      </c>
      <c r="E239" s="529" t="s">
        <v>5200</v>
      </c>
      <c r="F239" s="223">
        <f>IF(総括表!$B$4=総括表!$Q$4,基礎データ貼付用シート!E1358)</f>
        <v>0</v>
      </c>
      <c r="G239" s="147" t="s">
        <v>5201</v>
      </c>
      <c r="H239" s="146">
        <v>0.5</v>
      </c>
      <c r="I239" s="147" t="s">
        <v>5202</v>
      </c>
      <c r="J239" s="148">
        <f t="shared" si="13"/>
        <v>0</v>
      </c>
      <c r="K239" s="66" t="s">
        <v>5994</v>
      </c>
      <c r="L239" s="71"/>
    </row>
    <row r="240" spans="1:12" ht="15" customHeight="1" x14ac:dyDescent="0.2">
      <c r="A240" s="71"/>
      <c r="B240" s="235"/>
      <c r="C240" s="110"/>
      <c r="D240" s="98" t="s">
        <v>5853</v>
      </c>
      <c r="E240" s="529" t="s">
        <v>5205</v>
      </c>
      <c r="F240" s="223" t="b">
        <f>IF(総括表!$B$4=総括表!$Q$5,基礎データ貼付用シート!E1358)</f>
        <v>0</v>
      </c>
      <c r="G240" s="147" t="s">
        <v>5201</v>
      </c>
      <c r="H240" s="146">
        <v>0.5</v>
      </c>
      <c r="I240" s="147" t="s">
        <v>5202</v>
      </c>
      <c r="J240" s="148">
        <f t="shared" si="13"/>
        <v>0</v>
      </c>
      <c r="K240" s="66" t="s">
        <v>5995</v>
      </c>
      <c r="L240" s="71"/>
    </row>
    <row r="241" spans="1:12" ht="15" customHeight="1" x14ac:dyDescent="0.2">
      <c r="A241" s="71"/>
      <c r="B241" s="235"/>
      <c r="C241" s="110"/>
      <c r="D241" s="152" t="s">
        <v>5851</v>
      </c>
      <c r="E241" s="529" t="s">
        <v>5200</v>
      </c>
      <c r="F241" s="223">
        <f>IF(総括表!$B$4=総括表!$Q$4,基礎データ貼付用シート!E1359)</f>
        <v>0</v>
      </c>
      <c r="G241" s="147" t="s">
        <v>5201</v>
      </c>
      <c r="H241" s="146">
        <v>0.3</v>
      </c>
      <c r="I241" s="147" t="s">
        <v>5202</v>
      </c>
      <c r="J241" s="148">
        <f t="shared" si="13"/>
        <v>0</v>
      </c>
      <c r="K241" s="66" t="s">
        <v>5996</v>
      </c>
      <c r="L241" s="71"/>
    </row>
    <row r="242" spans="1:12" ht="15" customHeight="1" x14ac:dyDescent="0.2">
      <c r="A242" s="71"/>
      <c r="B242" s="235"/>
      <c r="C242" s="110"/>
      <c r="D242" s="98" t="s">
        <v>5928</v>
      </c>
      <c r="E242" s="529" t="s">
        <v>5205</v>
      </c>
      <c r="F242" s="223" t="b">
        <f>IF(総括表!$B$4=総括表!$Q$5,基礎データ貼付用シート!E1359)</f>
        <v>0</v>
      </c>
      <c r="G242" s="147" t="s">
        <v>5201</v>
      </c>
      <c r="H242" s="146">
        <v>0.3</v>
      </c>
      <c r="I242" s="147" t="s">
        <v>5202</v>
      </c>
      <c r="J242" s="148">
        <f t="shared" si="13"/>
        <v>0</v>
      </c>
      <c r="K242" s="66" t="s">
        <v>5997</v>
      </c>
      <c r="L242" s="71"/>
    </row>
    <row r="243" spans="1:12" ht="15" customHeight="1" x14ac:dyDescent="0.2">
      <c r="A243" s="71"/>
      <c r="B243" s="235"/>
      <c r="C243" s="110"/>
      <c r="D243" s="397" t="s">
        <v>5851</v>
      </c>
      <c r="E243" s="529" t="s">
        <v>5200</v>
      </c>
      <c r="F243" s="223">
        <f>IF(総括表!$B$4=総括表!$Q$4,基礎データ貼付用シート!E1360)</f>
        <v>0</v>
      </c>
      <c r="G243" s="147" t="s">
        <v>5201</v>
      </c>
      <c r="H243" s="146">
        <v>0.7</v>
      </c>
      <c r="I243" s="147" t="s">
        <v>5202</v>
      </c>
      <c r="J243" s="148">
        <f t="shared" si="13"/>
        <v>0</v>
      </c>
      <c r="K243" s="66" t="s">
        <v>5998</v>
      </c>
      <c r="L243" s="71"/>
    </row>
    <row r="244" spans="1:12" ht="15" customHeight="1" x14ac:dyDescent="0.2">
      <c r="A244" s="71"/>
      <c r="B244" s="235"/>
      <c r="C244" s="110"/>
      <c r="D244" s="153" t="s">
        <v>5904</v>
      </c>
      <c r="E244" s="529" t="s">
        <v>5205</v>
      </c>
      <c r="F244" s="223" t="b">
        <f>IF(総括表!$B$4=総括表!$Q$5,基礎データ貼付用シート!E1360)</f>
        <v>0</v>
      </c>
      <c r="G244" s="147" t="s">
        <v>5201</v>
      </c>
      <c r="H244" s="146">
        <v>0.7</v>
      </c>
      <c r="I244" s="147" t="s">
        <v>5202</v>
      </c>
      <c r="J244" s="148">
        <f t="shared" si="13"/>
        <v>0</v>
      </c>
      <c r="K244" s="66" t="s">
        <v>5999</v>
      </c>
      <c r="L244" s="71"/>
    </row>
    <row r="245" spans="1:12" ht="15" customHeight="1" x14ac:dyDescent="0.2">
      <c r="A245" s="71"/>
      <c r="B245" s="235"/>
      <c r="C245" s="110"/>
      <c r="D245" s="397" t="s">
        <v>5851</v>
      </c>
      <c r="E245" s="529" t="s">
        <v>5200</v>
      </c>
      <c r="F245" s="223">
        <f>IF(総括表!$B$4=総括表!$Q$4,基礎データ貼付用シート!E1361)</f>
        <v>0</v>
      </c>
      <c r="G245" s="147" t="s">
        <v>5201</v>
      </c>
      <c r="H245" s="146">
        <v>0.7</v>
      </c>
      <c r="I245" s="147" t="s">
        <v>5202</v>
      </c>
      <c r="J245" s="148">
        <f>ROUND(F245*H245,0)</f>
        <v>0</v>
      </c>
      <c r="K245" s="66" t="s">
        <v>6000</v>
      </c>
      <c r="L245" s="71"/>
    </row>
    <row r="246" spans="1:12" ht="15" customHeight="1" x14ac:dyDescent="0.2">
      <c r="A246" s="71"/>
      <c r="B246" s="235"/>
      <c r="C246" s="110"/>
      <c r="D246" s="397" t="s">
        <v>5933</v>
      </c>
      <c r="E246" s="529" t="s">
        <v>5205</v>
      </c>
      <c r="F246" s="223" t="b">
        <f>IF(総括表!$B$4=総括表!$Q$5,基礎データ貼付用シート!E1361)</f>
        <v>0</v>
      </c>
      <c r="G246" s="147" t="s">
        <v>5201</v>
      </c>
      <c r="H246" s="146">
        <v>0.7</v>
      </c>
      <c r="I246" s="147" t="s">
        <v>5202</v>
      </c>
      <c r="J246" s="148">
        <f>ROUND(F246*H246,0)</f>
        <v>0</v>
      </c>
      <c r="K246" s="66" t="s">
        <v>6001</v>
      </c>
      <c r="L246" s="71"/>
    </row>
    <row r="247" spans="1:12" ht="15" customHeight="1" x14ac:dyDescent="0.2">
      <c r="A247" s="71"/>
      <c r="B247" s="235"/>
      <c r="C247" s="110"/>
      <c r="D247" s="152" t="s">
        <v>5864</v>
      </c>
      <c r="E247" s="529" t="s">
        <v>5200</v>
      </c>
      <c r="F247" s="223">
        <f>IF(総括表!$B$4=総括表!$Q$4,基礎データ貼付用シート!E1364)</f>
        <v>0</v>
      </c>
      <c r="G247" s="147" t="s">
        <v>5201</v>
      </c>
      <c r="H247" s="146">
        <v>0.7</v>
      </c>
      <c r="I247" s="147" t="s">
        <v>5202</v>
      </c>
      <c r="J247" s="148">
        <f t="shared" si="13"/>
        <v>0</v>
      </c>
      <c r="K247" s="66" t="s">
        <v>6002</v>
      </c>
      <c r="L247" s="71"/>
    </row>
    <row r="248" spans="1:12" ht="15" customHeight="1" x14ac:dyDescent="0.2">
      <c r="A248" s="71"/>
      <c r="B248" s="235"/>
      <c r="C248" s="110"/>
      <c r="D248" s="98"/>
      <c r="E248" s="529" t="s">
        <v>5205</v>
      </c>
      <c r="F248" s="223" t="b">
        <f>IF(総括表!$B$4=総括表!$Q$5,基礎データ貼付用シート!E1364)</f>
        <v>0</v>
      </c>
      <c r="G248" s="147" t="s">
        <v>5201</v>
      </c>
      <c r="H248" s="146">
        <v>0.7</v>
      </c>
      <c r="I248" s="147" t="s">
        <v>5202</v>
      </c>
      <c r="J248" s="148">
        <f t="shared" si="13"/>
        <v>0</v>
      </c>
      <c r="K248" s="66" t="s">
        <v>6003</v>
      </c>
      <c r="L248" s="71"/>
    </row>
    <row r="249" spans="1:12" ht="15" customHeight="1" x14ac:dyDescent="0.2">
      <c r="A249" s="71"/>
      <c r="B249" s="235"/>
      <c r="C249" s="110"/>
      <c r="D249" s="152" t="s">
        <v>5867</v>
      </c>
      <c r="E249" s="529" t="s">
        <v>5200</v>
      </c>
      <c r="F249" s="223">
        <f>IF(総括表!$B$4=総括表!$Q$4,基礎データ貼付用シート!E1365)</f>
        <v>0</v>
      </c>
      <c r="G249" s="147" t="s">
        <v>5201</v>
      </c>
      <c r="H249" s="146">
        <v>0.7</v>
      </c>
      <c r="I249" s="147" t="s">
        <v>5202</v>
      </c>
      <c r="J249" s="148">
        <f t="shared" si="13"/>
        <v>0</v>
      </c>
      <c r="K249" s="66" t="s">
        <v>6004</v>
      </c>
      <c r="L249" s="71"/>
    </row>
    <row r="250" spans="1:12" ht="15" customHeight="1" x14ac:dyDescent="0.2">
      <c r="A250" s="71"/>
      <c r="B250" s="141"/>
      <c r="C250" s="142"/>
      <c r="D250" s="98" t="s">
        <v>5869</v>
      </c>
      <c r="E250" s="529" t="s">
        <v>5205</v>
      </c>
      <c r="F250" s="223" t="b">
        <f>IF(総括表!$B$4=総括表!$Q$5,基礎データ貼付用シート!E1365)</f>
        <v>0</v>
      </c>
      <c r="G250" s="147" t="s">
        <v>5201</v>
      </c>
      <c r="H250" s="146">
        <v>0.7</v>
      </c>
      <c r="I250" s="147" t="s">
        <v>5202</v>
      </c>
      <c r="J250" s="148">
        <f>ROUND(F250*H250,0)</f>
        <v>0</v>
      </c>
      <c r="K250" s="66" t="s">
        <v>6005</v>
      </c>
      <c r="L250" s="71"/>
    </row>
    <row r="251" spans="1:12" ht="15" customHeight="1" x14ac:dyDescent="0.2">
      <c r="A251" s="71"/>
      <c r="B251" s="139">
        <v>25</v>
      </c>
      <c r="C251" s="63" t="s">
        <v>5476</v>
      </c>
      <c r="D251" s="152" t="s">
        <v>5798</v>
      </c>
      <c r="E251" s="529" t="s">
        <v>5200</v>
      </c>
      <c r="F251" s="223">
        <f>IF(総括表!$B$4=総括表!$Q$4,基礎データ貼付用シート!E1366)</f>
        <v>0</v>
      </c>
      <c r="G251" s="147" t="s">
        <v>5201</v>
      </c>
      <c r="H251" s="146">
        <v>0.7</v>
      </c>
      <c r="I251" s="147" t="s">
        <v>5202</v>
      </c>
      <c r="J251" s="148">
        <f t="shared" ref="J251:J258" si="14">ROUND(F251*H251,0)</f>
        <v>0</v>
      </c>
      <c r="K251" s="66" t="s">
        <v>7070</v>
      </c>
      <c r="L251" s="71"/>
    </row>
    <row r="252" spans="1:12" ht="15" customHeight="1" x14ac:dyDescent="0.2">
      <c r="A252" s="71"/>
      <c r="B252" s="235"/>
      <c r="C252" s="110"/>
      <c r="D252" s="98"/>
      <c r="E252" s="529" t="s">
        <v>5205</v>
      </c>
      <c r="F252" s="223" t="b">
        <f>IF(総括表!$B$4=総括表!$Q$5,基礎データ貼付用シート!E1366)</f>
        <v>0</v>
      </c>
      <c r="G252" s="147" t="s">
        <v>5201</v>
      </c>
      <c r="H252" s="146">
        <v>0.7</v>
      </c>
      <c r="I252" s="147" t="s">
        <v>5202</v>
      </c>
      <c r="J252" s="148">
        <f t="shared" si="14"/>
        <v>0</v>
      </c>
      <c r="K252" s="66" t="s">
        <v>7071</v>
      </c>
      <c r="L252" s="71"/>
    </row>
    <row r="253" spans="1:12" ht="15" customHeight="1" x14ac:dyDescent="0.2">
      <c r="A253" s="71"/>
      <c r="B253" s="235"/>
      <c r="C253" s="110"/>
      <c r="D253" s="152" t="s">
        <v>5851</v>
      </c>
      <c r="E253" s="529" t="s">
        <v>5200</v>
      </c>
      <c r="F253" s="223">
        <f>IF(総括表!$B$4=総括表!$Q$4,基礎データ貼付用シート!E1367)</f>
        <v>0</v>
      </c>
      <c r="G253" s="147" t="s">
        <v>5201</v>
      </c>
      <c r="H253" s="146">
        <v>0.5</v>
      </c>
      <c r="I253" s="147" t="s">
        <v>5202</v>
      </c>
      <c r="J253" s="148">
        <f t="shared" si="14"/>
        <v>0</v>
      </c>
      <c r="K253" s="66" t="s">
        <v>7072</v>
      </c>
      <c r="L253" s="71"/>
    </row>
    <row r="254" spans="1:12" ht="15" customHeight="1" x14ac:dyDescent="0.2">
      <c r="A254" s="71"/>
      <c r="B254" s="235"/>
      <c r="C254" s="110"/>
      <c r="D254" s="98" t="s">
        <v>5853</v>
      </c>
      <c r="E254" s="529" t="s">
        <v>5205</v>
      </c>
      <c r="F254" s="223" t="b">
        <f>IF(総括表!$B$4=総括表!$Q$5,基礎データ貼付用シート!E1367)</f>
        <v>0</v>
      </c>
      <c r="G254" s="147" t="s">
        <v>5201</v>
      </c>
      <c r="H254" s="146">
        <v>0.5</v>
      </c>
      <c r="I254" s="147" t="s">
        <v>5202</v>
      </c>
      <c r="J254" s="148">
        <f t="shared" si="14"/>
        <v>0</v>
      </c>
      <c r="K254" s="66" t="s">
        <v>7073</v>
      </c>
      <c r="L254" s="71"/>
    </row>
    <row r="255" spans="1:12" ht="15" customHeight="1" x14ac:dyDescent="0.2">
      <c r="A255" s="71"/>
      <c r="B255" s="235"/>
      <c r="C255" s="110"/>
      <c r="D255" s="152" t="s">
        <v>5851</v>
      </c>
      <c r="E255" s="529" t="s">
        <v>5200</v>
      </c>
      <c r="F255" s="223">
        <f>IF(総括表!$B$4=総括表!$Q$4,基礎データ貼付用シート!E1368)</f>
        <v>0</v>
      </c>
      <c r="G255" s="147" t="s">
        <v>5201</v>
      </c>
      <c r="H255" s="146">
        <v>0.3</v>
      </c>
      <c r="I255" s="147" t="s">
        <v>5202</v>
      </c>
      <c r="J255" s="148">
        <f t="shared" si="14"/>
        <v>0</v>
      </c>
      <c r="K255" s="66" t="s">
        <v>7074</v>
      </c>
      <c r="L255" s="71"/>
    </row>
    <row r="256" spans="1:12" ht="15" customHeight="1" x14ac:dyDescent="0.2">
      <c r="A256" s="71"/>
      <c r="B256" s="235"/>
      <c r="C256" s="110"/>
      <c r="D256" s="98" t="s">
        <v>5928</v>
      </c>
      <c r="E256" s="529" t="s">
        <v>5205</v>
      </c>
      <c r="F256" s="223" t="b">
        <f>IF(総括表!$B$4=総括表!$Q$5,基礎データ貼付用シート!E1368)</f>
        <v>0</v>
      </c>
      <c r="G256" s="147" t="s">
        <v>5201</v>
      </c>
      <c r="H256" s="146">
        <v>0.3</v>
      </c>
      <c r="I256" s="147" t="s">
        <v>5202</v>
      </c>
      <c r="J256" s="148">
        <f t="shared" si="14"/>
        <v>0</v>
      </c>
      <c r="K256" s="66" t="s">
        <v>7075</v>
      </c>
      <c r="L256" s="71"/>
    </row>
    <row r="257" spans="1:12" ht="15" customHeight="1" x14ac:dyDescent="0.2">
      <c r="A257" s="71"/>
      <c r="B257" s="235"/>
      <c r="C257" s="110"/>
      <c r="D257" s="397" t="s">
        <v>5851</v>
      </c>
      <c r="E257" s="529" t="s">
        <v>5200</v>
      </c>
      <c r="F257" s="223">
        <f>IF(総括表!$B$4=総括表!$Q$4,基礎データ貼付用シート!E1369)</f>
        <v>0</v>
      </c>
      <c r="G257" s="147" t="s">
        <v>5201</v>
      </c>
      <c r="H257" s="146">
        <v>0.7</v>
      </c>
      <c r="I257" s="147" t="s">
        <v>5202</v>
      </c>
      <c r="J257" s="148">
        <f t="shared" si="14"/>
        <v>0</v>
      </c>
      <c r="K257" s="66" t="s">
        <v>7076</v>
      </c>
      <c r="L257" s="71"/>
    </row>
    <row r="258" spans="1:12" ht="15" customHeight="1" x14ac:dyDescent="0.2">
      <c r="A258" s="71"/>
      <c r="B258" s="235"/>
      <c r="C258" s="110"/>
      <c r="D258" s="153" t="s">
        <v>5904</v>
      </c>
      <c r="E258" s="529" t="s">
        <v>5205</v>
      </c>
      <c r="F258" s="223" t="b">
        <f>IF(総括表!$B$4=総括表!$Q$5,基礎データ貼付用シート!E1369)</f>
        <v>0</v>
      </c>
      <c r="G258" s="147" t="s">
        <v>5201</v>
      </c>
      <c r="H258" s="146">
        <v>0.7</v>
      </c>
      <c r="I258" s="147" t="s">
        <v>5202</v>
      </c>
      <c r="J258" s="148">
        <f t="shared" si="14"/>
        <v>0</v>
      </c>
      <c r="K258" s="66" t="s">
        <v>7077</v>
      </c>
      <c r="L258" s="71"/>
    </row>
    <row r="259" spans="1:12" ht="15" customHeight="1" x14ac:dyDescent="0.2">
      <c r="A259" s="71"/>
      <c r="B259" s="235"/>
      <c r="C259" s="110"/>
      <c r="D259" s="397" t="s">
        <v>5851</v>
      </c>
      <c r="E259" s="529" t="s">
        <v>5200</v>
      </c>
      <c r="F259" s="223">
        <f>IF(総括表!$B$4=総括表!$Q$4,基礎データ貼付用シート!E1370)</f>
        <v>0</v>
      </c>
      <c r="G259" s="147" t="s">
        <v>5201</v>
      </c>
      <c r="H259" s="146">
        <v>0.7</v>
      </c>
      <c r="I259" s="147" t="s">
        <v>5202</v>
      </c>
      <c r="J259" s="148">
        <f>ROUND(F259*H259,0)</f>
        <v>0</v>
      </c>
      <c r="K259" s="66" t="s">
        <v>7078</v>
      </c>
      <c r="L259" s="71"/>
    </row>
    <row r="260" spans="1:12" ht="15" customHeight="1" x14ac:dyDescent="0.2">
      <c r="A260" s="71"/>
      <c r="B260" s="235"/>
      <c r="C260" s="110"/>
      <c r="D260" s="397" t="s">
        <v>5933</v>
      </c>
      <c r="E260" s="529" t="s">
        <v>5205</v>
      </c>
      <c r="F260" s="223" t="b">
        <f>IF(総括表!$B$4=総括表!$Q$5,基礎データ貼付用シート!E1370)</f>
        <v>0</v>
      </c>
      <c r="G260" s="147" t="s">
        <v>5201</v>
      </c>
      <c r="H260" s="146">
        <v>0.7</v>
      </c>
      <c r="I260" s="147" t="s">
        <v>5202</v>
      </c>
      <c r="J260" s="148">
        <f>ROUND(F260*H260,0)</f>
        <v>0</v>
      </c>
      <c r="K260" s="66" t="s">
        <v>7079</v>
      </c>
      <c r="L260" s="71"/>
    </row>
    <row r="261" spans="1:12" ht="15" customHeight="1" x14ac:dyDescent="0.2">
      <c r="A261" s="71"/>
      <c r="B261" s="235"/>
      <c r="C261" s="110"/>
      <c r="D261" s="152" t="s">
        <v>5864</v>
      </c>
      <c r="E261" s="529" t="s">
        <v>5200</v>
      </c>
      <c r="F261" s="223">
        <f>IF(総括表!$B$4=総括表!$Q$4,基礎データ貼付用シート!E1373)</f>
        <v>0</v>
      </c>
      <c r="G261" s="147" t="s">
        <v>5201</v>
      </c>
      <c r="H261" s="146">
        <v>0.7</v>
      </c>
      <c r="I261" s="147" t="s">
        <v>5202</v>
      </c>
      <c r="J261" s="148">
        <f t="shared" ref="J261:J263" si="15">ROUND(F261*H261,0)</f>
        <v>0</v>
      </c>
      <c r="K261" s="66" t="s">
        <v>7080</v>
      </c>
      <c r="L261" s="71"/>
    </row>
    <row r="262" spans="1:12" ht="15" customHeight="1" x14ac:dyDescent="0.2">
      <c r="A262" s="71"/>
      <c r="B262" s="235"/>
      <c r="C262" s="110"/>
      <c r="D262" s="98"/>
      <c r="E262" s="529" t="s">
        <v>5205</v>
      </c>
      <c r="F262" s="223" t="b">
        <f>IF(総括表!$B$4=総括表!$Q$5,基礎データ貼付用シート!E1373)</f>
        <v>0</v>
      </c>
      <c r="G262" s="147" t="s">
        <v>5201</v>
      </c>
      <c r="H262" s="146">
        <v>0.7</v>
      </c>
      <c r="I262" s="147" t="s">
        <v>5202</v>
      </c>
      <c r="J262" s="148">
        <f t="shared" si="15"/>
        <v>0</v>
      </c>
      <c r="K262" s="66" t="s">
        <v>7081</v>
      </c>
      <c r="L262" s="71"/>
    </row>
    <row r="263" spans="1:12" ht="15" customHeight="1" x14ac:dyDescent="0.2">
      <c r="A263" s="71"/>
      <c r="B263" s="235"/>
      <c r="C263" s="110"/>
      <c r="D263" s="152" t="s">
        <v>5867</v>
      </c>
      <c r="E263" s="529" t="s">
        <v>5200</v>
      </c>
      <c r="F263" s="223">
        <f>IF(総括表!$B$4=総括表!$Q$4,基礎データ貼付用シート!E1374)</f>
        <v>0</v>
      </c>
      <c r="G263" s="147" t="s">
        <v>5201</v>
      </c>
      <c r="H263" s="146">
        <v>0.7</v>
      </c>
      <c r="I263" s="147" t="s">
        <v>5202</v>
      </c>
      <c r="J263" s="148">
        <f t="shared" si="15"/>
        <v>0</v>
      </c>
      <c r="K263" s="66" t="s">
        <v>7082</v>
      </c>
      <c r="L263" s="71"/>
    </row>
    <row r="264" spans="1:12" ht="15" customHeight="1" thickBot="1" x14ac:dyDescent="0.25">
      <c r="A264" s="71"/>
      <c r="B264" s="141"/>
      <c r="C264" s="142"/>
      <c r="D264" s="98" t="s">
        <v>5869</v>
      </c>
      <c r="E264" s="529" t="s">
        <v>5205</v>
      </c>
      <c r="F264" s="223" t="b">
        <f>IF(総括表!$B$4=総括表!$Q$5,基礎データ貼付用シート!E1374)</f>
        <v>0</v>
      </c>
      <c r="G264" s="147" t="s">
        <v>5201</v>
      </c>
      <c r="H264" s="146">
        <v>0.7</v>
      </c>
      <c r="I264" s="147" t="s">
        <v>5202</v>
      </c>
      <c r="J264" s="148">
        <f>ROUND(F264*H264,0)</f>
        <v>0</v>
      </c>
      <c r="K264" s="66" t="s">
        <v>7083</v>
      </c>
      <c r="L264" s="71"/>
    </row>
    <row r="265" spans="1:12" s="3" customFormat="1" ht="15" customHeight="1" x14ac:dyDescent="0.2">
      <c r="A265" s="71"/>
      <c r="B265" s="66"/>
      <c r="C265" s="68"/>
      <c r="D265" s="66"/>
      <c r="E265" s="66"/>
      <c r="F265" s="29"/>
      <c r="G265" s="68"/>
      <c r="H265" s="985" t="s">
        <v>7084</v>
      </c>
      <c r="I265" s="986"/>
      <c r="J265" s="657"/>
      <c r="K265" s="66"/>
    </row>
    <row r="266" spans="1:12" s="3" customFormat="1" ht="15" customHeight="1" thickBot="1" x14ac:dyDescent="0.25">
      <c r="A266" s="71"/>
      <c r="B266" s="66"/>
      <c r="C266" s="66"/>
      <c r="D266" s="66"/>
      <c r="E266" s="66"/>
      <c r="F266" s="29"/>
      <c r="G266" s="66"/>
      <c r="H266" s="983" t="s">
        <v>5259</v>
      </c>
      <c r="I266" s="984"/>
      <c r="J266" s="7">
        <f>SUM(J38:J264)</f>
        <v>0</v>
      </c>
      <c r="K266" s="66" t="s">
        <v>6006</v>
      </c>
      <c r="L266" s="3" t="s">
        <v>5201</v>
      </c>
    </row>
    <row r="267" spans="1:12" s="3" customFormat="1" ht="13.5" customHeight="1" x14ac:dyDescent="0.2">
      <c r="A267" s="76"/>
      <c r="B267" s="76"/>
      <c r="C267" s="76"/>
      <c r="D267" s="76"/>
      <c r="E267" s="76"/>
      <c r="F267" s="89"/>
      <c r="G267" s="76"/>
      <c r="H267" s="95"/>
      <c r="I267" s="76"/>
      <c r="J267" s="89"/>
      <c r="K267" s="66"/>
      <c r="L267" s="1"/>
    </row>
    <row r="268" spans="1:12" s="3" customFormat="1" ht="14.25" customHeight="1" x14ac:dyDescent="0.2">
      <c r="A268" s="398" t="s">
        <v>36</v>
      </c>
      <c r="B268" s="71" t="s">
        <v>5751</v>
      </c>
      <c r="C268" s="76"/>
      <c r="D268" s="76"/>
      <c r="E268" s="76"/>
      <c r="F268" s="89"/>
      <c r="G268" s="76"/>
      <c r="H268" s="76"/>
      <c r="I268" s="76"/>
      <c r="J268" s="89"/>
      <c r="K268" s="66"/>
      <c r="L268" s="1"/>
    </row>
    <row r="269" spans="1:12" s="3" customFormat="1" ht="14.25" customHeight="1" x14ac:dyDescent="0.2">
      <c r="A269" s="140"/>
      <c r="B269" s="71" t="s">
        <v>5939</v>
      </c>
      <c r="C269" s="76"/>
      <c r="D269" s="76"/>
      <c r="E269" s="76"/>
      <c r="F269" s="89"/>
      <c r="G269" s="76"/>
      <c r="H269" s="76"/>
      <c r="I269" s="76"/>
      <c r="J269" s="89"/>
      <c r="K269" s="76"/>
      <c r="L269" s="1"/>
    </row>
    <row r="270" spans="1:12" s="3" customFormat="1" ht="14.25" customHeight="1" x14ac:dyDescent="0.2">
      <c r="A270" s="78"/>
      <c r="B270" s="76"/>
      <c r="C270" s="76"/>
      <c r="D270" s="76"/>
      <c r="E270" s="76"/>
      <c r="F270" s="89"/>
      <c r="G270" s="76"/>
      <c r="H270" s="76"/>
      <c r="I270" s="76"/>
      <c r="J270" s="89"/>
      <c r="K270" s="76"/>
      <c r="L270" s="1"/>
    </row>
    <row r="271" spans="1:12" s="3" customFormat="1" ht="14.25" customHeight="1" x14ac:dyDescent="0.2">
      <c r="A271" s="78"/>
      <c r="B271" s="991" t="s">
        <v>5401</v>
      </c>
      <c r="C271" s="992"/>
      <c r="D271" s="991" t="s">
        <v>5194</v>
      </c>
      <c r="E271" s="992"/>
      <c r="F271" s="127" t="s">
        <v>5402</v>
      </c>
      <c r="G271" s="213"/>
      <c r="H271" s="213" t="s">
        <v>5196</v>
      </c>
      <c r="I271" s="213"/>
      <c r="J271" s="127" t="s">
        <v>17</v>
      </c>
      <c r="K271" s="66"/>
      <c r="L271" s="1"/>
    </row>
    <row r="272" spans="1:12" s="3" customFormat="1" ht="14.25" customHeight="1" x14ac:dyDescent="0.2">
      <c r="A272" s="78"/>
      <c r="B272" s="294"/>
      <c r="C272" s="289"/>
      <c r="D272" s="229"/>
      <c r="E272" s="286"/>
      <c r="F272" s="168"/>
      <c r="G272" s="143"/>
      <c r="H272" s="143"/>
      <c r="I272" s="143"/>
      <c r="J272" s="92" t="s">
        <v>5197</v>
      </c>
      <c r="K272" s="66"/>
      <c r="L272" s="1"/>
    </row>
    <row r="273" spans="1:12" s="3" customFormat="1" ht="14.25" customHeight="1" x14ac:dyDescent="0.2">
      <c r="A273" s="71"/>
      <c r="B273" s="139">
        <v>1</v>
      </c>
      <c r="C273" s="63" t="s">
        <v>5198</v>
      </c>
      <c r="D273" s="399" t="s">
        <v>5940</v>
      </c>
      <c r="E273" s="529" t="s">
        <v>5200</v>
      </c>
      <c r="F273" s="150">
        <f>IF(総括表!$B$4=総括表!$Q$4,基礎データ貼付用シート!E1259)</f>
        <v>0</v>
      </c>
      <c r="G273" s="147" t="s">
        <v>5201</v>
      </c>
      <c r="H273" s="149">
        <v>0.20200000000000001</v>
      </c>
      <c r="I273" s="70" t="s">
        <v>5202</v>
      </c>
      <c r="J273" s="145">
        <f t="shared" ref="J273:J286" si="16">ROUND(F273*H273,0)</f>
        <v>0</v>
      </c>
      <c r="K273" s="66" t="s">
        <v>5203</v>
      </c>
    </row>
    <row r="274" spans="1:12" s="3" customFormat="1" ht="14.25" customHeight="1" x14ac:dyDescent="0.2">
      <c r="A274" s="71"/>
      <c r="B274" s="141"/>
      <c r="C274" s="142"/>
      <c r="D274" s="98"/>
      <c r="E274" s="529" t="s">
        <v>5205</v>
      </c>
      <c r="F274" s="150" t="b">
        <f>IF(総括表!$B$4=総括表!$Q$5,基礎データ貼付用シート!E1259)</f>
        <v>0</v>
      </c>
      <c r="G274" s="147" t="s">
        <v>5201</v>
      </c>
      <c r="H274" s="149">
        <v>9.7000000000000003E-2</v>
      </c>
      <c r="I274" s="70" t="s">
        <v>5202</v>
      </c>
      <c r="J274" s="145">
        <f t="shared" si="16"/>
        <v>0</v>
      </c>
      <c r="K274" s="66" t="s">
        <v>5206</v>
      </c>
    </row>
    <row r="275" spans="1:12" s="3" customFormat="1" ht="14.25" customHeight="1" x14ac:dyDescent="0.2">
      <c r="A275" s="71"/>
      <c r="B275" s="139">
        <v>2</v>
      </c>
      <c r="C275" s="63" t="s">
        <v>5207</v>
      </c>
      <c r="D275" s="399" t="s">
        <v>5940</v>
      </c>
      <c r="E275" s="529" t="s">
        <v>5200</v>
      </c>
      <c r="F275" s="150">
        <f>IF(総括表!$B$4=総括表!$Q$4,基礎データ貼付用シート!E1260)</f>
        <v>0</v>
      </c>
      <c r="G275" s="147" t="s">
        <v>5201</v>
      </c>
      <c r="H275" s="149">
        <v>0.224</v>
      </c>
      <c r="I275" s="70" t="s">
        <v>5202</v>
      </c>
      <c r="J275" s="145">
        <f t="shared" si="16"/>
        <v>0</v>
      </c>
      <c r="K275" s="66" t="s">
        <v>5208</v>
      </c>
    </row>
    <row r="276" spans="1:12" s="3" customFormat="1" ht="14.25" customHeight="1" x14ac:dyDescent="0.2">
      <c r="A276" s="71"/>
      <c r="B276" s="141"/>
      <c r="C276" s="142"/>
      <c r="D276" s="98"/>
      <c r="E276" s="529" t="s">
        <v>5205</v>
      </c>
      <c r="F276" s="150" t="b">
        <f>IF(総括表!$B$4=総括表!$Q$5,基礎データ貼付用シート!E1260)</f>
        <v>0</v>
      </c>
      <c r="G276" s="147" t="s">
        <v>5201</v>
      </c>
      <c r="H276" s="149">
        <v>0.11</v>
      </c>
      <c r="I276" s="70" t="s">
        <v>5202</v>
      </c>
      <c r="J276" s="145">
        <f t="shared" si="16"/>
        <v>0</v>
      </c>
      <c r="K276" s="66" t="s">
        <v>5209</v>
      </c>
    </row>
    <row r="277" spans="1:12" s="3" customFormat="1" ht="14.25" customHeight="1" x14ac:dyDescent="0.2">
      <c r="A277" s="71"/>
      <c r="B277" s="139">
        <v>3</v>
      </c>
      <c r="C277" s="63" t="s">
        <v>5210</v>
      </c>
      <c r="D277" s="399" t="s">
        <v>5940</v>
      </c>
      <c r="E277" s="529" t="s">
        <v>5200</v>
      </c>
      <c r="F277" s="150">
        <f>IF(総括表!$B$4=総括表!$Q$4,基礎データ貼付用シート!E1262)</f>
        <v>0</v>
      </c>
      <c r="G277" s="147" t="s">
        <v>5201</v>
      </c>
      <c r="H277" s="149">
        <v>0.23100000000000001</v>
      </c>
      <c r="I277" s="70" t="s">
        <v>5202</v>
      </c>
      <c r="J277" s="145">
        <f t="shared" si="16"/>
        <v>0</v>
      </c>
      <c r="K277" s="66" t="s">
        <v>5211</v>
      </c>
    </row>
    <row r="278" spans="1:12" s="3" customFormat="1" ht="14.25" customHeight="1" x14ac:dyDescent="0.2">
      <c r="A278" s="71"/>
      <c r="B278" s="141"/>
      <c r="C278" s="142"/>
      <c r="D278" s="98"/>
      <c r="E278" s="529" t="s">
        <v>5205</v>
      </c>
      <c r="F278" s="150" t="b">
        <f>IF(総括表!$B$4=総括表!$Q$5,基礎データ貼付用シート!E1262)</f>
        <v>0</v>
      </c>
      <c r="G278" s="147" t="s">
        <v>5201</v>
      </c>
      <c r="H278" s="149">
        <v>0.17100000000000001</v>
      </c>
      <c r="I278" s="70" t="s">
        <v>5202</v>
      </c>
      <c r="J278" s="145">
        <f t="shared" si="16"/>
        <v>0</v>
      </c>
      <c r="K278" s="66" t="s">
        <v>5212</v>
      </c>
    </row>
    <row r="279" spans="1:12" s="3" customFormat="1" ht="14.25" customHeight="1" x14ac:dyDescent="0.2">
      <c r="A279" s="71"/>
      <c r="B279" s="139">
        <v>4</v>
      </c>
      <c r="C279" s="63" t="s">
        <v>5213</v>
      </c>
      <c r="D279" s="399" t="s">
        <v>5940</v>
      </c>
      <c r="E279" s="529" t="s">
        <v>5200</v>
      </c>
      <c r="F279" s="150">
        <f>IF(総括表!$B$4=総括表!$Q$4,基礎データ貼付用シート!E1264)</f>
        <v>0</v>
      </c>
      <c r="G279" s="147" t="s">
        <v>5201</v>
      </c>
      <c r="H279" s="149">
        <v>0.253</v>
      </c>
      <c r="I279" s="70" t="s">
        <v>5202</v>
      </c>
      <c r="J279" s="145">
        <f t="shared" si="16"/>
        <v>0</v>
      </c>
      <c r="K279" s="66" t="s">
        <v>5214</v>
      </c>
    </row>
    <row r="280" spans="1:12" ht="14.25" customHeight="1" x14ac:dyDescent="0.2">
      <c r="A280" s="71"/>
      <c r="B280" s="141"/>
      <c r="C280" s="142"/>
      <c r="D280" s="98"/>
      <c r="E280" s="529" t="s">
        <v>5205</v>
      </c>
      <c r="F280" s="150" t="b">
        <f>IF(総括表!$B$4=総括表!$Q$5,基礎データ貼付用シート!E1264)</f>
        <v>0</v>
      </c>
      <c r="G280" s="147" t="s">
        <v>5201</v>
      </c>
      <c r="H280" s="149">
        <v>0.20300000000000001</v>
      </c>
      <c r="I280" s="70" t="s">
        <v>5202</v>
      </c>
      <c r="J280" s="145">
        <f t="shared" si="16"/>
        <v>0</v>
      </c>
      <c r="K280" s="66" t="s">
        <v>5215</v>
      </c>
      <c r="L280" s="3"/>
    </row>
    <row r="281" spans="1:12" ht="14.25" customHeight="1" x14ac:dyDescent="0.2">
      <c r="A281" s="71"/>
      <c r="B281" s="139">
        <v>5</v>
      </c>
      <c r="C281" s="63" t="s">
        <v>5216</v>
      </c>
      <c r="D281" s="399" t="s">
        <v>5940</v>
      </c>
      <c r="E281" s="529" t="s">
        <v>5200</v>
      </c>
      <c r="F281" s="150">
        <f>IF(総括表!$B$4=総括表!$Q$4,基礎データ貼付用シート!E1266)</f>
        <v>0</v>
      </c>
      <c r="G281" s="147" t="s">
        <v>5201</v>
      </c>
      <c r="H281" s="149">
        <v>0.27300000000000002</v>
      </c>
      <c r="I281" s="70" t="s">
        <v>5202</v>
      </c>
      <c r="J281" s="145">
        <f t="shared" si="16"/>
        <v>0</v>
      </c>
      <c r="K281" s="66" t="s">
        <v>5217</v>
      </c>
      <c r="L281" s="3"/>
    </row>
    <row r="282" spans="1:12" ht="14.25" customHeight="1" x14ac:dyDescent="0.2">
      <c r="A282" s="71"/>
      <c r="B282" s="141"/>
      <c r="C282" s="142"/>
      <c r="D282" s="98"/>
      <c r="E282" s="529" t="s">
        <v>5205</v>
      </c>
      <c r="F282" s="150" t="b">
        <f>IF(総括表!$B$4=総括表!$Q$5,基礎データ貼付用シート!E1266)</f>
        <v>0</v>
      </c>
      <c r="G282" s="147" t="s">
        <v>5201</v>
      </c>
      <c r="H282" s="149">
        <v>0.22700000000000001</v>
      </c>
      <c r="I282" s="70" t="s">
        <v>5202</v>
      </c>
      <c r="J282" s="145">
        <f t="shared" si="16"/>
        <v>0</v>
      </c>
      <c r="K282" s="66" t="s">
        <v>5218</v>
      </c>
      <c r="L282" s="3"/>
    </row>
    <row r="283" spans="1:12" ht="14.25" customHeight="1" x14ac:dyDescent="0.2">
      <c r="A283" s="71"/>
      <c r="B283" s="139">
        <v>6</v>
      </c>
      <c r="C283" s="63" t="s">
        <v>5219</v>
      </c>
      <c r="D283" s="399" t="s">
        <v>5940</v>
      </c>
      <c r="E283" s="529" t="s">
        <v>5200</v>
      </c>
      <c r="F283" s="150">
        <f>IF(総括表!$B$4=総括表!$Q$4,基礎データ貼付用シート!E1274)</f>
        <v>0</v>
      </c>
      <c r="G283" s="147" t="s">
        <v>5201</v>
      </c>
      <c r="H283" s="149">
        <v>0.29199999999999998</v>
      </c>
      <c r="I283" s="70" t="s">
        <v>5202</v>
      </c>
      <c r="J283" s="145">
        <f>ROUND(F283*H283,0)</f>
        <v>0</v>
      </c>
      <c r="K283" s="66" t="s">
        <v>5220</v>
      </c>
      <c r="L283" s="3"/>
    </row>
    <row r="284" spans="1:12" ht="14.25" customHeight="1" x14ac:dyDescent="0.2">
      <c r="A284" s="71"/>
      <c r="B284" s="141"/>
      <c r="C284" s="142"/>
      <c r="D284" s="98"/>
      <c r="E284" s="529" t="s">
        <v>5205</v>
      </c>
      <c r="F284" s="150" t="b">
        <f>IF(総括表!$B$4=総括表!$Q$5,基礎データ貼付用シート!E1274)</f>
        <v>0</v>
      </c>
      <c r="G284" s="147" t="s">
        <v>5201</v>
      </c>
      <c r="H284" s="149">
        <v>0.251</v>
      </c>
      <c r="I284" s="70" t="s">
        <v>5202</v>
      </c>
      <c r="J284" s="145">
        <f>ROUND(F284*H284,0)</f>
        <v>0</v>
      </c>
      <c r="K284" s="66" t="s">
        <v>5221</v>
      </c>
      <c r="L284" s="3"/>
    </row>
    <row r="285" spans="1:12" s="3" customFormat="1" ht="14.25" customHeight="1" x14ac:dyDescent="0.2">
      <c r="A285" s="71"/>
      <c r="B285" s="139">
        <v>7</v>
      </c>
      <c r="C285" s="63" t="s">
        <v>5222</v>
      </c>
      <c r="D285" s="399" t="s">
        <v>5940</v>
      </c>
      <c r="E285" s="529" t="s">
        <v>5200</v>
      </c>
      <c r="F285" s="150">
        <f>IF(総括表!$B$4=総括表!$Q$4,基礎データ貼付用シート!E1281)</f>
        <v>0</v>
      </c>
      <c r="G285" s="147" t="s">
        <v>5201</v>
      </c>
      <c r="H285" s="149">
        <v>0.312</v>
      </c>
      <c r="I285" s="70" t="s">
        <v>5202</v>
      </c>
      <c r="J285" s="145">
        <f t="shared" si="16"/>
        <v>0</v>
      </c>
      <c r="K285" s="66" t="s">
        <v>5223</v>
      </c>
    </row>
    <row r="286" spans="1:12" s="3" customFormat="1" ht="14.25" customHeight="1" x14ac:dyDescent="0.2">
      <c r="A286" s="71"/>
      <c r="B286" s="141"/>
      <c r="C286" s="142"/>
      <c r="D286" s="98"/>
      <c r="E286" s="529" t="s">
        <v>5205</v>
      </c>
      <c r="F286" s="150" t="b">
        <f>IF(総括表!$B$4=総括表!$Q$5,基礎データ貼付用シート!E1281)</f>
        <v>0</v>
      </c>
      <c r="G286" s="147" t="s">
        <v>5201</v>
      </c>
      <c r="H286" s="149">
        <v>0.28799999999999998</v>
      </c>
      <c r="I286" s="70" t="s">
        <v>5202</v>
      </c>
      <c r="J286" s="145">
        <f t="shared" si="16"/>
        <v>0</v>
      </c>
      <c r="K286" s="66" t="s">
        <v>5224</v>
      </c>
    </row>
    <row r="287" spans="1:12" s="3" customFormat="1" ht="14.25" customHeight="1" x14ac:dyDescent="0.2">
      <c r="A287" s="71"/>
      <c r="B287" s="139">
        <v>8</v>
      </c>
      <c r="C287" s="63" t="s">
        <v>5225</v>
      </c>
      <c r="D287" s="399" t="s">
        <v>5940</v>
      </c>
      <c r="E287" s="529" t="s">
        <v>5200</v>
      </c>
      <c r="F287" s="150">
        <f>IF(総括表!$B$4=総括表!$Q$4,基礎データ貼付用シート!E1288)</f>
        <v>0</v>
      </c>
      <c r="G287" s="147" t="s">
        <v>5201</v>
      </c>
      <c r="H287" s="149">
        <v>0.33300000000000002</v>
      </c>
      <c r="I287" s="70" t="s">
        <v>5202</v>
      </c>
      <c r="J287" s="145">
        <f t="shared" ref="J287:J292" si="17">ROUND(F287*H287,0)</f>
        <v>0</v>
      </c>
      <c r="K287" s="66" t="s">
        <v>5941</v>
      </c>
    </row>
    <row r="288" spans="1:12" s="3" customFormat="1" ht="14.25" customHeight="1" x14ac:dyDescent="0.2">
      <c r="A288" s="71"/>
      <c r="B288" s="141"/>
      <c r="C288" s="142"/>
      <c r="D288" s="98"/>
      <c r="E288" s="529" t="s">
        <v>5205</v>
      </c>
      <c r="F288" s="150" t="b">
        <f>IF(総括表!$B$4=総括表!$Q$5,基礎データ貼付用シート!E1288)</f>
        <v>0</v>
      </c>
      <c r="G288" s="147" t="s">
        <v>5201</v>
      </c>
      <c r="H288" s="149">
        <v>0.316</v>
      </c>
      <c r="I288" s="147" t="s">
        <v>5202</v>
      </c>
      <c r="J288" s="148">
        <f t="shared" si="17"/>
        <v>0</v>
      </c>
      <c r="K288" s="66" t="s">
        <v>5942</v>
      </c>
    </row>
    <row r="289" spans="1:11" s="3" customFormat="1" ht="14.25" customHeight="1" x14ac:dyDescent="0.2">
      <c r="A289" s="71"/>
      <c r="B289" s="139">
        <v>9</v>
      </c>
      <c r="C289" s="63" t="s">
        <v>5228</v>
      </c>
      <c r="D289" s="399" t="s">
        <v>5940</v>
      </c>
      <c r="E289" s="529" t="s">
        <v>5200</v>
      </c>
      <c r="F289" s="150">
        <f>IF(総括表!$B$4=総括表!$Q$4,基礎データ貼付用シート!E1295)</f>
        <v>0</v>
      </c>
      <c r="G289" s="147" t="s">
        <v>5201</v>
      </c>
      <c r="H289" s="149">
        <v>0.35299999999999998</v>
      </c>
      <c r="I289" s="70" t="s">
        <v>5202</v>
      </c>
      <c r="J289" s="145">
        <f t="shared" si="17"/>
        <v>0</v>
      </c>
      <c r="K289" s="66" t="s">
        <v>5943</v>
      </c>
    </row>
    <row r="290" spans="1:11" s="3" customFormat="1" ht="14.25" customHeight="1" x14ac:dyDescent="0.2">
      <c r="A290" s="71"/>
      <c r="B290" s="141"/>
      <c r="C290" s="142"/>
      <c r="D290" s="98"/>
      <c r="E290" s="529" t="s">
        <v>5205</v>
      </c>
      <c r="F290" s="150" t="b">
        <f>IF(総括表!$B$4=総括表!$Q$5,基礎データ貼付用シート!E1295)</f>
        <v>0</v>
      </c>
      <c r="G290" s="147" t="s">
        <v>5201</v>
      </c>
      <c r="H290" s="149">
        <v>0.34</v>
      </c>
      <c r="I290" s="70" t="s">
        <v>5202</v>
      </c>
      <c r="J290" s="145">
        <f t="shared" si="17"/>
        <v>0</v>
      </c>
      <c r="K290" s="66" t="s">
        <v>5944</v>
      </c>
    </row>
    <row r="291" spans="1:11" s="3" customFormat="1" ht="14.25" customHeight="1" x14ac:dyDescent="0.2">
      <c r="A291" s="71"/>
      <c r="B291" s="139">
        <v>10</v>
      </c>
      <c r="C291" s="63" t="s">
        <v>5231</v>
      </c>
      <c r="D291" s="399" t="s">
        <v>5940</v>
      </c>
      <c r="E291" s="529" t="s">
        <v>5200</v>
      </c>
      <c r="F291" s="150">
        <f>IF(総括表!$B$4=総括表!$Q$4,基礎データ貼付用シート!E1302)</f>
        <v>0</v>
      </c>
      <c r="G291" s="147" t="s">
        <v>5201</v>
      </c>
      <c r="H291" s="149">
        <v>0.371</v>
      </c>
      <c r="I291" s="70" t="s">
        <v>5202</v>
      </c>
      <c r="J291" s="145">
        <f t="shared" si="17"/>
        <v>0</v>
      </c>
      <c r="K291" s="66" t="s">
        <v>5945</v>
      </c>
    </row>
    <row r="292" spans="1:11" s="3" customFormat="1" ht="14.25" customHeight="1" x14ac:dyDescent="0.2">
      <c r="A292" s="71"/>
      <c r="B292" s="141"/>
      <c r="C292" s="142"/>
      <c r="D292" s="98"/>
      <c r="E292" s="529" t="s">
        <v>5205</v>
      </c>
      <c r="F292" s="150" t="b">
        <f>IF(総括表!$B$4=総括表!$Q$5,基礎データ貼付用シート!E1302)</f>
        <v>0</v>
      </c>
      <c r="G292" s="147" t="s">
        <v>5201</v>
      </c>
      <c r="H292" s="149">
        <v>0.34899999999999998</v>
      </c>
      <c r="I292" s="70" t="s">
        <v>5202</v>
      </c>
      <c r="J292" s="145">
        <f t="shared" si="17"/>
        <v>0</v>
      </c>
      <c r="K292" s="66" t="s">
        <v>5946</v>
      </c>
    </row>
    <row r="293" spans="1:11" s="3" customFormat="1" ht="14.25" customHeight="1" x14ac:dyDescent="0.2">
      <c r="A293" s="71"/>
      <c r="B293" s="139">
        <v>11</v>
      </c>
      <c r="C293" s="63" t="s">
        <v>5234</v>
      </c>
      <c r="D293" s="399" t="s">
        <v>5940</v>
      </c>
      <c r="E293" s="529" t="s">
        <v>5200</v>
      </c>
      <c r="F293" s="150">
        <f>IF(総括表!$B$4=総括表!$Q$4,基礎データ貼付用シート!E1309)</f>
        <v>0</v>
      </c>
      <c r="G293" s="147" t="s">
        <v>5201</v>
      </c>
      <c r="H293" s="149">
        <v>0.39300000000000002</v>
      </c>
      <c r="I293" s="70" t="s">
        <v>5202</v>
      </c>
      <c r="J293" s="145">
        <f t="shared" ref="J293:J298" si="18">ROUND(F293*H293,0)</f>
        <v>0</v>
      </c>
      <c r="K293" s="66" t="s">
        <v>5947</v>
      </c>
    </row>
    <row r="294" spans="1:11" s="3" customFormat="1" ht="14.25" customHeight="1" x14ac:dyDescent="0.2">
      <c r="A294" s="71"/>
      <c r="B294" s="141"/>
      <c r="C294" s="142"/>
      <c r="D294" s="98"/>
      <c r="E294" s="529" t="s">
        <v>5205</v>
      </c>
      <c r="F294" s="150" t="b">
        <f>IF(総括表!$B$4=総括表!$Q$5,基礎データ貼付用シート!E1309)</f>
        <v>0</v>
      </c>
      <c r="G294" s="147" t="s">
        <v>5201</v>
      </c>
      <c r="H294" s="149">
        <v>0.374</v>
      </c>
      <c r="I294" s="70" t="s">
        <v>5202</v>
      </c>
      <c r="J294" s="145">
        <f t="shared" si="18"/>
        <v>0</v>
      </c>
      <c r="K294" s="66" t="s">
        <v>5948</v>
      </c>
    </row>
    <row r="295" spans="1:11" s="3" customFormat="1" ht="15" customHeight="1" x14ac:dyDescent="0.2">
      <c r="A295" s="71"/>
      <c r="B295" s="139">
        <v>12</v>
      </c>
      <c r="C295" s="63" t="s">
        <v>5237</v>
      </c>
      <c r="D295" s="399" t="s">
        <v>5940</v>
      </c>
      <c r="E295" s="529" t="s">
        <v>5200</v>
      </c>
      <c r="F295" s="150">
        <f>IF(総括表!$B$4=総括表!$Q$4,基礎データ貼付用シート!E1316)</f>
        <v>0</v>
      </c>
      <c r="G295" s="147" t="s">
        <v>5201</v>
      </c>
      <c r="H295" s="149">
        <v>0.41399999999999998</v>
      </c>
      <c r="I295" s="70" t="s">
        <v>5202</v>
      </c>
      <c r="J295" s="145">
        <f t="shared" si="18"/>
        <v>0</v>
      </c>
      <c r="K295" s="66" t="s">
        <v>5949</v>
      </c>
    </row>
    <row r="296" spans="1:11" s="3" customFormat="1" ht="15" customHeight="1" x14ac:dyDescent="0.2">
      <c r="A296" s="71"/>
      <c r="B296" s="141"/>
      <c r="C296" s="142"/>
      <c r="D296" s="98"/>
      <c r="E296" s="529" t="s">
        <v>5205</v>
      </c>
      <c r="F296" s="150" t="b">
        <f>IF(総括表!$B$4=総括表!$Q$5,基礎データ貼付用シート!E1316)</f>
        <v>0</v>
      </c>
      <c r="G296" s="147" t="s">
        <v>5201</v>
      </c>
      <c r="H296" s="149">
        <v>0.39800000000000002</v>
      </c>
      <c r="I296" s="70" t="s">
        <v>5202</v>
      </c>
      <c r="J296" s="145">
        <f t="shared" si="18"/>
        <v>0</v>
      </c>
      <c r="K296" s="66" t="s">
        <v>5950</v>
      </c>
    </row>
    <row r="297" spans="1:11" s="3" customFormat="1" ht="15" customHeight="1" x14ac:dyDescent="0.2">
      <c r="A297" s="71"/>
      <c r="B297" s="139">
        <v>13</v>
      </c>
      <c r="C297" s="63" t="s">
        <v>5240</v>
      </c>
      <c r="D297" s="399" t="s">
        <v>5940</v>
      </c>
      <c r="E297" s="529" t="s">
        <v>5200</v>
      </c>
      <c r="F297" s="223">
        <f>IF(総括表!$B$4=総括表!$Q$4,基礎データ貼付用シート!E1323)</f>
        <v>0</v>
      </c>
      <c r="G297" s="147" t="s">
        <v>5201</v>
      </c>
      <c r="H297" s="149">
        <v>0.436</v>
      </c>
      <c r="I297" s="70" t="s">
        <v>5202</v>
      </c>
      <c r="J297" s="145">
        <f t="shared" si="18"/>
        <v>0</v>
      </c>
      <c r="K297" s="66" t="s">
        <v>5951</v>
      </c>
    </row>
    <row r="298" spans="1:11" s="3" customFormat="1" ht="15" customHeight="1" x14ac:dyDescent="0.2">
      <c r="A298" s="71"/>
      <c r="B298" s="141"/>
      <c r="C298" s="142"/>
      <c r="D298" s="98"/>
      <c r="E298" s="529" t="s">
        <v>5205</v>
      </c>
      <c r="F298" s="223" t="b">
        <f>IF(総括表!$B$4=総括表!$Q$5,基礎データ貼付用シート!E1323)</f>
        <v>0</v>
      </c>
      <c r="G298" s="147" t="s">
        <v>5201</v>
      </c>
      <c r="H298" s="149">
        <v>0.42299999999999999</v>
      </c>
      <c r="I298" s="70" t="s">
        <v>5202</v>
      </c>
      <c r="J298" s="145">
        <f t="shared" si="18"/>
        <v>0</v>
      </c>
      <c r="K298" s="66" t="s">
        <v>5952</v>
      </c>
    </row>
    <row r="299" spans="1:11" s="3" customFormat="1" ht="15" customHeight="1" x14ac:dyDescent="0.2">
      <c r="A299" s="71"/>
      <c r="B299" s="139">
        <v>14</v>
      </c>
      <c r="C299" s="63" t="s">
        <v>5351</v>
      </c>
      <c r="D299" s="399" t="s">
        <v>5940</v>
      </c>
      <c r="E299" s="529" t="s">
        <v>5200</v>
      </c>
      <c r="F299" s="150">
        <f>IF(総括表!$B$4=総括表!$Q$4,基礎データ貼付用シート!E1330)</f>
        <v>0</v>
      </c>
      <c r="G299" s="147" t="s">
        <v>5201</v>
      </c>
      <c r="H299" s="149">
        <v>0.45700000000000002</v>
      </c>
      <c r="I299" s="70" t="s">
        <v>5202</v>
      </c>
      <c r="J299" s="145">
        <f t="shared" ref="J299:J304" si="19">ROUND(F299*H299,0)</f>
        <v>0</v>
      </c>
      <c r="K299" s="66" t="s">
        <v>5953</v>
      </c>
    </row>
    <row r="300" spans="1:11" s="3" customFormat="1" ht="15" customHeight="1" x14ac:dyDescent="0.2">
      <c r="A300" s="71"/>
      <c r="B300" s="141"/>
      <c r="C300" s="142"/>
      <c r="D300" s="98"/>
      <c r="E300" s="529" t="s">
        <v>5205</v>
      </c>
      <c r="F300" s="150" t="b">
        <f>IF(総括表!$B$4=総括表!$Q$5,基礎データ貼付用シート!E1330)</f>
        <v>0</v>
      </c>
      <c r="G300" s="147" t="s">
        <v>5201</v>
      </c>
      <c r="H300" s="149">
        <v>0.44800000000000001</v>
      </c>
      <c r="I300" s="70" t="s">
        <v>5202</v>
      </c>
      <c r="J300" s="145">
        <f t="shared" si="19"/>
        <v>0</v>
      </c>
      <c r="K300" s="66" t="s">
        <v>5954</v>
      </c>
    </row>
    <row r="301" spans="1:11" s="3" customFormat="1" ht="15" customHeight="1" x14ac:dyDescent="0.2">
      <c r="A301" s="71"/>
      <c r="B301" s="139">
        <v>15</v>
      </c>
      <c r="C301" s="63" t="s">
        <v>5307</v>
      </c>
      <c r="D301" s="399" t="s">
        <v>5940</v>
      </c>
      <c r="E301" s="529" t="s">
        <v>5200</v>
      </c>
      <c r="F301" s="150">
        <f>IF(総括表!$B$4=総括表!$Q$4,基礎データ貼付用シート!E1337)</f>
        <v>0</v>
      </c>
      <c r="G301" s="147" t="s">
        <v>5723</v>
      </c>
      <c r="H301" s="149">
        <v>0.47899999999999998</v>
      </c>
      <c r="I301" s="70" t="s">
        <v>5724</v>
      </c>
      <c r="J301" s="145">
        <f t="shared" si="19"/>
        <v>0</v>
      </c>
      <c r="K301" s="66" t="s">
        <v>5349</v>
      </c>
    </row>
    <row r="302" spans="1:11" s="3" customFormat="1" ht="15" customHeight="1" x14ac:dyDescent="0.2">
      <c r="A302" s="71"/>
      <c r="B302" s="141"/>
      <c r="C302" s="142"/>
      <c r="D302" s="98"/>
      <c r="E302" s="529" t="s">
        <v>5205</v>
      </c>
      <c r="F302" s="150" t="b">
        <f>IF(総括表!$B$4=総括表!$Q$5,基礎データ貼付用シート!E1337)</f>
        <v>0</v>
      </c>
      <c r="G302" s="147" t="s">
        <v>5723</v>
      </c>
      <c r="H302" s="149">
        <v>0.47399999999999998</v>
      </c>
      <c r="I302" s="70" t="s">
        <v>5724</v>
      </c>
      <c r="J302" s="145">
        <f t="shared" si="19"/>
        <v>0</v>
      </c>
      <c r="K302" s="66" t="s">
        <v>5434</v>
      </c>
    </row>
    <row r="303" spans="1:11" s="3" customFormat="1" ht="15" customHeight="1" x14ac:dyDescent="0.2">
      <c r="A303" s="71"/>
      <c r="B303" s="139">
        <v>16</v>
      </c>
      <c r="C303" s="63" t="s">
        <v>5308</v>
      </c>
      <c r="D303" s="399" t="s">
        <v>5940</v>
      </c>
      <c r="E303" s="529" t="s">
        <v>5200</v>
      </c>
      <c r="F303" s="223">
        <f>IF(総括表!$B$4=総括表!$Q$4,基礎データ貼付用シート!E1346)</f>
        <v>0</v>
      </c>
      <c r="G303" s="147" t="s">
        <v>5723</v>
      </c>
      <c r="H303" s="149">
        <v>0.5</v>
      </c>
      <c r="I303" s="70" t="s">
        <v>5724</v>
      </c>
      <c r="J303" s="145">
        <f t="shared" si="19"/>
        <v>0</v>
      </c>
      <c r="K303" s="66" t="s">
        <v>6007</v>
      </c>
    </row>
    <row r="304" spans="1:11" s="3" customFormat="1" ht="15" customHeight="1" x14ac:dyDescent="0.2">
      <c r="A304" s="71"/>
      <c r="B304" s="141"/>
      <c r="C304" s="142"/>
      <c r="D304" s="98"/>
      <c r="E304" s="529" t="s">
        <v>5205</v>
      </c>
      <c r="F304" s="223" t="b">
        <f>IF(総括表!$B$4=総括表!$Q$5,基礎データ貼付用シート!E1346)</f>
        <v>0</v>
      </c>
      <c r="G304" s="147" t="s">
        <v>5723</v>
      </c>
      <c r="H304" s="149">
        <v>0.5</v>
      </c>
      <c r="I304" s="70" t="s">
        <v>5724</v>
      </c>
      <c r="J304" s="145">
        <f t="shared" si="19"/>
        <v>0</v>
      </c>
      <c r="K304" s="66" t="s">
        <v>6008</v>
      </c>
    </row>
    <row r="305" spans="1:12" s="3" customFormat="1" ht="15" customHeight="1" x14ac:dyDescent="0.2">
      <c r="A305" s="71"/>
      <c r="B305" s="139">
        <v>17</v>
      </c>
      <c r="C305" s="63" t="s">
        <v>5309</v>
      </c>
      <c r="D305" s="399" t="s">
        <v>5940</v>
      </c>
      <c r="E305" s="529" t="s">
        <v>5200</v>
      </c>
      <c r="F305" s="223">
        <f>IF(総括表!$B$4=総括表!$Q$4,基礎データ貼付用シート!E1354)</f>
        <v>0</v>
      </c>
      <c r="G305" s="147" t="s">
        <v>5723</v>
      </c>
      <c r="H305" s="149">
        <v>0.5</v>
      </c>
      <c r="I305" s="70" t="s">
        <v>5724</v>
      </c>
      <c r="J305" s="145">
        <f t="shared" ref="J305:J310" si="20">ROUND(F305*H305,0)</f>
        <v>0</v>
      </c>
      <c r="K305" s="66" t="s">
        <v>5404</v>
      </c>
      <c r="L305" s="71"/>
    </row>
    <row r="306" spans="1:12" s="3" customFormat="1" ht="15" customHeight="1" x14ac:dyDescent="0.2">
      <c r="A306" s="71"/>
      <c r="B306" s="141"/>
      <c r="C306" s="142"/>
      <c r="D306" s="98"/>
      <c r="E306" s="529" t="s">
        <v>5205</v>
      </c>
      <c r="F306" s="223" t="b">
        <f>IF(総括表!$B$4=総括表!$Q$5,基礎データ貼付用シート!E1354)</f>
        <v>0</v>
      </c>
      <c r="G306" s="147" t="s">
        <v>5723</v>
      </c>
      <c r="H306" s="149">
        <v>0.5</v>
      </c>
      <c r="I306" s="70" t="s">
        <v>5724</v>
      </c>
      <c r="J306" s="145">
        <f t="shared" si="20"/>
        <v>0</v>
      </c>
      <c r="K306" s="66" t="s">
        <v>5405</v>
      </c>
      <c r="L306" s="71"/>
    </row>
    <row r="307" spans="1:12" s="3" customFormat="1" ht="15" customHeight="1" x14ac:dyDescent="0.2">
      <c r="A307" s="71"/>
      <c r="B307" s="139">
        <v>18</v>
      </c>
      <c r="C307" s="63" t="s">
        <v>5310</v>
      </c>
      <c r="D307" s="399" t="s">
        <v>5940</v>
      </c>
      <c r="E307" s="529" t="s">
        <v>5200</v>
      </c>
      <c r="F307" s="223">
        <f>IF(総括表!$B$4=総括表!$Q$4,基礎データ貼付用シート!E1363)</f>
        <v>0</v>
      </c>
      <c r="G307" s="147" t="s">
        <v>5723</v>
      </c>
      <c r="H307" s="149">
        <v>0.5</v>
      </c>
      <c r="I307" s="70" t="s">
        <v>5724</v>
      </c>
      <c r="J307" s="145">
        <f t="shared" si="20"/>
        <v>0</v>
      </c>
      <c r="K307" s="66" t="s">
        <v>5356</v>
      </c>
      <c r="L307" s="71"/>
    </row>
    <row r="308" spans="1:12" s="3" customFormat="1" ht="15" customHeight="1" x14ac:dyDescent="0.2">
      <c r="A308" s="71"/>
      <c r="B308" s="141"/>
      <c r="C308" s="142"/>
      <c r="D308" s="98"/>
      <c r="E308" s="529" t="s">
        <v>5205</v>
      </c>
      <c r="F308" s="223" t="b">
        <f>IF(総括表!$B$4=総括表!$Q$5,基礎データ貼付用シート!E1363)</f>
        <v>0</v>
      </c>
      <c r="G308" s="147" t="s">
        <v>5723</v>
      </c>
      <c r="H308" s="149">
        <v>0.5</v>
      </c>
      <c r="I308" s="70" t="s">
        <v>5724</v>
      </c>
      <c r="J308" s="145">
        <f t="shared" si="20"/>
        <v>0</v>
      </c>
      <c r="K308" s="66" t="s">
        <v>5391</v>
      </c>
      <c r="L308" s="71"/>
    </row>
    <row r="309" spans="1:12" s="3" customFormat="1" ht="15" customHeight="1" x14ac:dyDescent="0.2">
      <c r="A309" s="71"/>
      <c r="B309" s="139">
        <v>19</v>
      </c>
      <c r="C309" s="63" t="s">
        <v>5476</v>
      </c>
      <c r="D309" s="399" t="s">
        <v>5940</v>
      </c>
      <c r="E309" s="529" t="s">
        <v>5200</v>
      </c>
      <c r="F309" s="223">
        <f>IF(総括表!$B$4=総括表!$Q$4,基礎データ貼付用シート!E1372)</f>
        <v>0</v>
      </c>
      <c r="G309" s="147" t="s">
        <v>5723</v>
      </c>
      <c r="H309" s="149">
        <v>0.5</v>
      </c>
      <c r="I309" s="70" t="s">
        <v>5724</v>
      </c>
      <c r="J309" s="145">
        <f t="shared" si="20"/>
        <v>0</v>
      </c>
      <c r="K309" s="66" t="s">
        <v>5375</v>
      </c>
      <c r="L309" s="71"/>
    </row>
    <row r="310" spans="1:12" s="3" customFormat="1" ht="15" customHeight="1" thickBot="1" x14ac:dyDescent="0.25">
      <c r="A310" s="71"/>
      <c r="B310" s="141"/>
      <c r="C310" s="142"/>
      <c r="D310" s="98"/>
      <c r="E310" s="529" t="s">
        <v>5205</v>
      </c>
      <c r="F310" s="223" t="b">
        <f>IF(総括表!$B$4=総括表!$Q$5,基礎データ貼付用シート!E1372)</f>
        <v>0</v>
      </c>
      <c r="G310" s="147" t="s">
        <v>5723</v>
      </c>
      <c r="H310" s="149">
        <v>0.5</v>
      </c>
      <c r="I310" s="70" t="s">
        <v>5724</v>
      </c>
      <c r="J310" s="145">
        <f t="shared" si="20"/>
        <v>0</v>
      </c>
      <c r="K310" s="66" t="s">
        <v>5377</v>
      </c>
      <c r="L310" s="71"/>
    </row>
    <row r="311" spans="1:12" s="3" customFormat="1" ht="15" customHeight="1" x14ac:dyDescent="0.2">
      <c r="A311" s="71"/>
      <c r="B311" s="66"/>
      <c r="C311" s="68"/>
      <c r="D311" s="66"/>
      <c r="E311" s="66"/>
      <c r="F311" s="29"/>
      <c r="G311" s="68"/>
      <c r="H311" s="985" t="s">
        <v>6548</v>
      </c>
      <c r="I311" s="986"/>
      <c r="J311" s="657"/>
      <c r="K311" s="66"/>
    </row>
    <row r="312" spans="1:12" s="3" customFormat="1" ht="15" customHeight="1" thickBot="1" x14ac:dyDescent="0.25">
      <c r="A312" s="71"/>
      <c r="B312" s="66"/>
      <c r="C312" s="66"/>
      <c r="D312" s="66"/>
      <c r="E312" s="66"/>
      <c r="F312" s="29"/>
      <c r="G312" s="66"/>
      <c r="H312" s="983" t="s">
        <v>5259</v>
      </c>
      <c r="I312" s="984"/>
      <c r="J312" s="7">
        <f>SUM(J273:J310)</f>
        <v>0</v>
      </c>
      <c r="K312" s="66" t="s">
        <v>5291</v>
      </c>
      <c r="L312" s="3" t="s">
        <v>5201</v>
      </c>
    </row>
    <row r="313" spans="1:12" s="3" customFormat="1" ht="14.25" customHeight="1" x14ac:dyDescent="0.2">
      <c r="A313" s="71"/>
      <c r="B313" s="66"/>
      <c r="C313" s="66"/>
      <c r="D313" s="66"/>
      <c r="E313" s="66"/>
      <c r="F313" s="29"/>
      <c r="G313" s="66"/>
      <c r="H313" s="68"/>
      <c r="I313" s="68"/>
      <c r="J313" s="29"/>
      <c r="K313" s="66"/>
    </row>
    <row r="314" spans="1:12" s="3" customFormat="1" ht="14.25" customHeight="1" x14ac:dyDescent="0.2">
      <c r="A314" s="398" t="s">
        <v>39</v>
      </c>
      <c r="B314" s="71" t="s">
        <v>5751</v>
      </c>
      <c r="C314" s="76"/>
      <c r="D314" s="76"/>
      <c r="E314" s="76"/>
      <c r="F314" s="89"/>
      <c r="G314" s="76"/>
      <c r="H314" s="76"/>
      <c r="I314" s="76"/>
      <c r="J314" s="89"/>
      <c r="K314" s="76"/>
      <c r="L314" s="1"/>
    </row>
    <row r="315" spans="1:12" s="3" customFormat="1" ht="14.25" customHeight="1" x14ac:dyDescent="0.2">
      <c r="A315" s="140"/>
      <c r="B315" s="71" t="s">
        <v>5963</v>
      </c>
      <c r="C315" s="76"/>
      <c r="D315" s="76"/>
      <c r="E315" s="76"/>
      <c r="F315" s="89"/>
      <c r="G315" s="76"/>
      <c r="H315" s="76"/>
      <c r="I315" s="76"/>
      <c r="J315" s="89"/>
      <c r="K315" s="76"/>
      <c r="L315" s="1"/>
    </row>
    <row r="316" spans="1:12" s="3" customFormat="1" ht="14.25" customHeight="1" x14ac:dyDescent="0.2">
      <c r="A316" s="78"/>
      <c r="B316" s="76"/>
      <c r="C316" s="76"/>
      <c r="D316" s="76"/>
      <c r="E316" s="76"/>
      <c r="F316" s="89"/>
      <c r="G316" s="76"/>
      <c r="H316" s="76"/>
      <c r="I316" s="76"/>
      <c r="J316" s="89"/>
      <c r="K316" s="76"/>
      <c r="L316" s="1"/>
    </row>
    <row r="317" spans="1:12" s="3" customFormat="1" ht="14.25" customHeight="1" x14ac:dyDescent="0.2">
      <c r="A317" s="78"/>
      <c r="B317" s="991" t="s">
        <v>5401</v>
      </c>
      <c r="C317" s="992"/>
      <c r="D317" s="991" t="s">
        <v>5194</v>
      </c>
      <c r="E317" s="992"/>
      <c r="F317" s="127" t="s">
        <v>5402</v>
      </c>
      <c r="G317" s="213"/>
      <c r="H317" s="213" t="s">
        <v>5196</v>
      </c>
      <c r="I317" s="213"/>
      <c r="J317" s="127" t="s">
        <v>17</v>
      </c>
      <c r="K317" s="66"/>
      <c r="L317" s="1"/>
    </row>
    <row r="318" spans="1:12" s="3" customFormat="1" ht="14.25" customHeight="1" x14ac:dyDescent="0.2">
      <c r="A318" s="78"/>
      <c r="B318" s="294"/>
      <c r="C318" s="289"/>
      <c r="D318" s="229"/>
      <c r="E318" s="286"/>
      <c r="F318" s="168"/>
      <c r="G318" s="143"/>
      <c r="H318" s="143"/>
      <c r="I318" s="143"/>
      <c r="J318" s="673" t="s">
        <v>5197</v>
      </c>
      <c r="K318" s="66"/>
      <c r="L318" s="1"/>
    </row>
    <row r="319" spans="1:12" ht="14.25" customHeight="1" x14ac:dyDescent="0.2">
      <c r="A319" s="71"/>
      <c r="B319" s="139">
        <v>1</v>
      </c>
      <c r="C319" s="63" t="s">
        <v>5210</v>
      </c>
      <c r="D319" s="399" t="s">
        <v>5964</v>
      </c>
      <c r="E319" s="529" t="s">
        <v>5200</v>
      </c>
      <c r="F319" s="150">
        <f>IF(総括表!$B$4=総括表!$Q$4,基礎データ貼付用シート!E1261)</f>
        <v>0</v>
      </c>
      <c r="G319" s="147" t="s">
        <v>5201</v>
      </c>
      <c r="H319" s="149">
        <v>0.32400000000000001</v>
      </c>
      <c r="I319" s="70" t="s">
        <v>5202</v>
      </c>
      <c r="J319" s="145">
        <f t="shared" ref="J319:J328" si="21">ROUND(F319*H319,0)</f>
        <v>0</v>
      </c>
      <c r="K319" s="66" t="s">
        <v>5203</v>
      </c>
      <c r="L319" s="3"/>
    </row>
    <row r="320" spans="1:12" ht="14.25" customHeight="1" x14ac:dyDescent="0.2">
      <c r="A320" s="71"/>
      <c r="B320" s="141"/>
      <c r="C320" s="142"/>
      <c r="D320" s="98"/>
      <c r="E320" s="529" t="s">
        <v>5205</v>
      </c>
      <c r="F320" s="150" t="b">
        <f>IF(総括表!$B$4=総括表!$Q$5,基礎データ貼付用シート!E1261)</f>
        <v>0</v>
      </c>
      <c r="G320" s="147" t="s">
        <v>5201</v>
      </c>
      <c r="H320" s="149">
        <v>0.23899999999999999</v>
      </c>
      <c r="I320" s="70" t="s">
        <v>5202</v>
      </c>
      <c r="J320" s="145">
        <f t="shared" si="21"/>
        <v>0</v>
      </c>
      <c r="K320" s="66" t="s">
        <v>5206</v>
      </c>
      <c r="L320" s="3"/>
    </row>
    <row r="321" spans="1:12" ht="14.25" customHeight="1" x14ac:dyDescent="0.2">
      <c r="A321" s="71"/>
      <c r="B321" s="139">
        <v>2</v>
      </c>
      <c r="C321" s="63" t="s">
        <v>5213</v>
      </c>
      <c r="D321" s="399" t="s">
        <v>5964</v>
      </c>
      <c r="E321" s="529" t="s">
        <v>5200</v>
      </c>
      <c r="F321" s="150">
        <f>IF(総括表!$B$4=総括表!$Q$4,基礎データ貼付用シート!E1263)</f>
        <v>0</v>
      </c>
      <c r="G321" s="147" t="s">
        <v>5201</v>
      </c>
      <c r="H321" s="149">
        <v>0.35299999999999998</v>
      </c>
      <c r="I321" s="70" t="s">
        <v>5202</v>
      </c>
      <c r="J321" s="145">
        <f t="shared" si="21"/>
        <v>0</v>
      </c>
      <c r="K321" s="66" t="s">
        <v>5208</v>
      </c>
      <c r="L321" s="3"/>
    </row>
    <row r="322" spans="1:12" ht="14.25" customHeight="1" x14ac:dyDescent="0.2">
      <c r="A322" s="71"/>
      <c r="B322" s="141"/>
      <c r="C322" s="142"/>
      <c r="D322" s="98"/>
      <c r="E322" s="529" t="s">
        <v>5205</v>
      </c>
      <c r="F322" s="150" t="b">
        <f>IF(総括表!$B$4=総括表!$Q$5,基礎データ貼付用シート!E1263)</f>
        <v>0</v>
      </c>
      <c r="G322" s="147" t="s">
        <v>5201</v>
      </c>
      <c r="H322" s="149">
        <v>0.28399999999999997</v>
      </c>
      <c r="I322" s="70" t="s">
        <v>5202</v>
      </c>
      <c r="J322" s="145">
        <f t="shared" si="21"/>
        <v>0</v>
      </c>
      <c r="K322" s="66" t="s">
        <v>5209</v>
      </c>
      <c r="L322" s="3"/>
    </row>
    <row r="323" spans="1:12" ht="14.25" customHeight="1" x14ac:dyDescent="0.2">
      <c r="A323" s="71"/>
      <c r="B323" s="139">
        <v>3</v>
      </c>
      <c r="C323" s="63" t="s">
        <v>5216</v>
      </c>
      <c r="D323" s="399" t="s">
        <v>5964</v>
      </c>
      <c r="E323" s="529" t="s">
        <v>5200</v>
      </c>
      <c r="F323" s="150">
        <f>IF(総括表!$B$4=総括表!$Q$4,基礎データ貼付用シート!E1265)</f>
        <v>0</v>
      </c>
      <c r="G323" s="147" t="s">
        <v>5201</v>
      </c>
      <c r="H323" s="149">
        <v>0.38200000000000001</v>
      </c>
      <c r="I323" s="70" t="s">
        <v>5202</v>
      </c>
      <c r="J323" s="145">
        <f t="shared" si="21"/>
        <v>0</v>
      </c>
      <c r="K323" s="66" t="s">
        <v>5211</v>
      </c>
      <c r="L323" s="3"/>
    </row>
    <row r="324" spans="1:12" ht="14.25" customHeight="1" x14ac:dyDescent="0.2">
      <c r="A324" s="71"/>
      <c r="B324" s="141"/>
      <c r="C324" s="142"/>
      <c r="D324" s="98"/>
      <c r="E324" s="529" t="s">
        <v>5205</v>
      </c>
      <c r="F324" s="150" t="b">
        <f>IF(総括表!$B$4=総括表!$Q$5,基礎データ貼付用シート!E1265)</f>
        <v>0</v>
      </c>
      <c r="G324" s="147" t="s">
        <v>5201</v>
      </c>
      <c r="H324" s="149">
        <v>0.318</v>
      </c>
      <c r="I324" s="147" t="s">
        <v>5202</v>
      </c>
      <c r="J324" s="148">
        <f t="shared" si="21"/>
        <v>0</v>
      </c>
      <c r="K324" s="66" t="s">
        <v>5212</v>
      </c>
      <c r="L324" s="3"/>
    </row>
    <row r="325" spans="1:12" ht="14.25" customHeight="1" x14ac:dyDescent="0.2">
      <c r="A325" s="71"/>
      <c r="B325" s="139">
        <v>4</v>
      </c>
      <c r="C325" s="63" t="s">
        <v>5219</v>
      </c>
      <c r="D325" s="399" t="s">
        <v>5964</v>
      </c>
      <c r="E325" s="529" t="s">
        <v>5200</v>
      </c>
      <c r="F325" s="150">
        <f>IF(総括表!$B$4=総括表!$Q$4,基礎データ貼付用シート!E1273)</f>
        <v>0</v>
      </c>
      <c r="G325" s="147" t="s">
        <v>5201</v>
      </c>
      <c r="H325" s="149">
        <v>0.40899999999999997</v>
      </c>
      <c r="I325" s="70" t="s">
        <v>5202</v>
      </c>
      <c r="J325" s="145">
        <f>ROUND(F325*H325,0)</f>
        <v>0</v>
      </c>
      <c r="K325" s="66" t="s">
        <v>5214</v>
      </c>
      <c r="L325" s="3"/>
    </row>
    <row r="326" spans="1:12" ht="14.25" customHeight="1" x14ac:dyDescent="0.2">
      <c r="A326" s="71"/>
      <c r="B326" s="141"/>
      <c r="C326" s="142"/>
      <c r="D326" s="98"/>
      <c r="E326" s="529" t="s">
        <v>5205</v>
      </c>
      <c r="F326" s="150" t="b">
        <f>IF(総括表!$B$4=総括表!$Q$5,基礎データ貼付用シート!E1273)</f>
        <v>0</v>
      </c>
      <c r="G326" s="147" t="s">
        <v>5201</v>
      </c>
      <c r="H326" s="69">
        <v>0.35099999999999998</v>
      </c>
      <c r="I326" s="70" t="s">
        <v>5202</v>
      </c>
      <c r="J326" s="145">
        <f>ROUND(F326*H326,0)</f>
        <v>0</v>
      </c>
      <c r="K326" s="66" t="s">
        <v>5215</v>
      </c>
      <c r="L326" s="3"/>
    </row>
    <row r="327" spans="1:12" ht="14.25" customHeight="1" x14ac:dyDescent="0.2">
      <c r="A327" s="71"/>
      <c r="B327" s="139">
        <v>5</v>
      </c>
      <c r="C327" s="63" t="s">
        <v>5222</v>
      </c>
      <c r="D327" s="399" t="s">
        <v>5964</v>
      </c>
      <c r="E327" s="529" t="s">
        <v>5200</v>
      </c>
      <c r="F327" s="150">
        <f>IF(総括表!$B$4=総括表!$Q$4,基礎データ貼付用シート!E1280)</f>
        <v>0</v>
      </c>
      <c r="G327" s="147" t="s">
        <v>5201</v>
      </c>
      <c r="H327" s="149">
        <v>0.437</v>
      </c>
      <c r="I327" s="70" t="s">
        <v>5202</v>
      </c>
      <c r="J327" s="145">
        <f t="shared" si="21"/>
        <v>0</v>
      </c>
      <c r="K327" s="66" t="s">
        <v>5217</v>
      </c>
      <c r="L327" s="3"/>
    </row>
    <row r="328" spans="1:12" ht="14.25" customHeight="1" x14ac:dyDescent="0.2">
      <c r="A328" s="71"/>
      <c r="B328" s="141"/>
      <c r="C328" s="142"/>
      <c r="D328" s="98"/>
      <c r="E328" s="529" t="s">
        <v>5205</v>
      </c>
      <c r="F328" s="150" t="b">
        <f>IF(総括表!$B$4=総括表!$Q$5,基礎データ貼付用シート!E1280)</f>
        <v>0</v>
      </c>
      <c r="G328" s="147" t="s">
        <v>5201</v>
      </c>
      <c r="H328" s="149">
        <v>0.40300000000000002</v>
      </c>
      <c r="I328" s="70" t="s">
        <v>5202</v>
      </c>
      <c r="J328" s="145">
        <f t="shared" si="21"/>
        <v>0</v>
      </c>
      <c r="K328" s="66" t="s">
        <v>5218</v>
      </c>
      <c r="L328" s="3"/>
    </row>
    <row r="329" spans="1:12" ht="14.25" customHeight="1" x14ac:dyDescent="0.2">
      <c r="A329" s="71"/>
      <c r="B329" s="139">
        <v>6</v>
      </c>
      <c r="C329" s="63" t="s">
        <v>5225</v>
      </c>
      <c r="D329" s="399" t="s">
        <v>5964</v>
      </c>
      <c r="E329" s="529" t="s">
        <v>5200</v>
      </c>
      <c r="F329" s="150">
        <f>IF(総括表!$B$4=総括表!$Q$4,基礎データ貼付用シート!E1287)</f>
        <v>0</v>
      </c>
      <c r="G329" s="147" t="s">
        <v>5201</v>
      </c>
      <c r="H329" s="149">
        <v>0.46700000000000003</v>
      </c>
      <c r="I329" s="70" t="s">
        <v>5202</v>
      </c>
      <c r="J329" s="145">
        <f t="shared" ref="J329:J334" si="22">ROUND(F329*H329,0)</f>
        <v>0</v>
      </c>
      <c r="K329" s="66" t="s">
        <v>6009</v>
      </c>
      <c r="L329" s="3"/>
    </row>
    <row r="330" spans="1:12" ht="14.25" customHeight="1" x14ac:dyDescent="0.2">
      <c r="A330" s="71"/>
      <c r="B330" s="141"/>
      <c r="C330" s="142"/>
      <c r="D330" s="98"/>
      <c r="E330" s="529" t="s">
        <v>5205</v>
      </c>
      <c r="F330" s="150" t="b">
        <f>IF(総括表!$B$4=総括表!$Q$5,基礎データ貼付用シート!E1287)</f>
        <v>0</v>
      </c>
      <c r="G330" s="147" t="s">
        <v>5201</v>
      </c>
      <c r="H330" s="149">
        <v>0.442</v>
      </c>
      <c r="I330" s="70" t="s">
        <v>5202</v>
      </c>
      <c r="J330" s="145">
        <f t="shared" si="22"/>
        <v>0</v>
      </c>
      <c r="K330" s="66" t="s">
        <v>6010</v>
      </c>
      <c r="L330" s="3"/>
    </row>
    <row r="331" spans="1:12" ht="14.25" customHeight="1" x14ac:dyDescent="0.2">
      <c r="A331" s="71"/>
      <c r="B331" s="139">
        <v>7</v>
      </c>
      <c r="C331" s="63" t="s">
        <v>5228</v>
      </c>
      <c r="D331" s="399" t="s">
        <v>5964</v>
      </c>
      <c r="E331" s="529" t="s">
        <v>5200</v>
      </c>
      <c r="F331" s="150">
        <f>IF(総括表!$B$4=総括表!$Q$4,基礎データ貼付用シート!E1294)</f>
        <v>0</v>
      </c>
      <c r="G331" s="147" t="s">
        <v>5201</v>
      </c>
      <c r="H331" s="149">
        <v>0.49399999999999999</v>
      </c>
      <c r="I331" s="70" t="s">
        <v>5202</v>
      </c>
      <c r="J331" s="145">
        <f t="shared" si="22"/>
        <v>0</v>
      </c>
      <c r="K331" s="66" t="s">
        <v>6011</v>
      </c>
      <c r="L331" s="3"/>
    </row>
    <row r="332" spans="1:12" ht="14.25" customHeight="1" x14ac:dyDescent="0.2">
      <c r="A332" s="71"/>
      <c r="B332" s="141"/>
      <c r="C332" s="142"/>
      <c r="D332" s="98"/>
      <c r="E332" s="529" t="s">
        <v>5205</v>
      </c>
      <c r="F332" s="150" t="b">
        <f>IF(総括表!$B$4=総括表!$Q$5,基礎データ貼付用シート!E1294)</f>
        <v>0</v>
      </c>
      <c r="G332" s="147" t="s">
        <v>5201</v>
      </c>
      <c r="H332" s="149">
        <v>0.47499999999999998</v>
      </c>
      <c r="I332" s="70" t="s">
        <v>5202</v>
      </c>
      <c r="J332" s="145">
        <f t="shared" si="22"/>
        <v>0</v>
      </c>
      <c r="K332" s="66" t="s">
        <v>6012</v>
      </c>
      <c r="L332" s="3"/>
    </row>
    <row r="333" spans="1:12" ht="14.25" customHeight="1" x14ac:dyDescent="0.2">
      <c r="A333" s="71"/>
      <c r="B333" s="139">
        <v>8</v>
      </c>
      <c r="C333" s="63" t="s">
        <v>5231</v>
      </c>
      <c r="D333" s="399" t="s">
        <v>5964</v>
      </c>
      <c r="E333" s="529" t="s">
        <v>5200</v>
      </c>
      <c r="F333" s="150">
        <f>IF(総括表!$B$4=総括表!$Q$4,基礎データ貼付用シート!E1301)</f>
        <v>0</v>
      </c>
      <c r="G333" s="147" t="s">
        <v>5201</v>
      </c>
      <c r="H333" s="149">
        <v>0.51900000000000002</v>
      </c>
      <c r="I333" s="70" t="s">
        <v>5202</v>
      </c>
      <c r="J333" s="145">
        <f t="shared" si="22"/>
        <v>0</v>
      </c>
      <c r="K333" s="66" t="s">
        <v>5226</v>
      </c>
      <c r="L333" s="3"/>
    </row>
    <row r="334" spans="1:12" ht="14.25" customHeight="1" x14ac:dyDescent="0.2">
      <c r="A334" s="71"/>
      <c r="B334" s="141"/>
      <c r="C334" s="142"/>
      <c r="D334" s="98"/>
      <c r="E334" s="529" t="s">
        <v>5205</v>
      </c>
      <c r="F334" s="150" t="b">
        <f>IF(総括表!$B$4=総括表!$Q$5,基礎データ貼付用シート!E1301)</f>
        <v>0</v>
      </c>
      <c r="G334" s="147" t="s">
        <v>5201</v>
      </c>
      <c r="H334" s="149">
        <v>0.48899999999999999</v>
      </c>
      <c r="I334" s="70" t="s">
        <v>5202</v>
      </c>
      <c r="J334" s="145">
        <f t="shared" si="22"/>
        <v>0</v>
      </c>
      <c r="K334" s="66" t="s">
        <v>5227</v>
      </c>
      <c r="L334" s="3"/>
    </row>
    <row r="335" spans="1:12" ht="14.25" customHeight="1" x14ac:dyDescent="0.2">
      <c r="A335" s="71"/>
      <c r="B335" s="139">
        <v>9</v>
      </c>
      <c r="C335" s="63" t="s">
        <v>5234</v>
      </c>
      <c r="D335" s="399" t="s">
        <v>5964</v>
      </c>
      <c r="E335" s="529" t="s">
        <v>5200</v>
      </c>
      <c r="F335" s="150">
        <f>IF(総括表!$B$4=総括表!$Q$4,基礎データ貼付用シート!E1308)</f>
        <v>0</v>
      </c>
      <c r="G335" s="147" t="s">
        <v>5201</v>
      </c>
      <c r="H335" s="149">
        <v>0.55000000000000004</v>
      </c>
      <c r="I335" s="70" t="s">
        <v>5202</v>
      </c>
      <c r="J335" s="145">
        <f t="shared" ref="J335:J340" si="23">ROUND(F335*H335,0)</f>
        <v>0</v>
      </c>
      <c r="K335" s="66" t="s">
        <v>5229</v>
      </c>
      <c r="L335" s="3"/>
    </row>
    <row r="336" spans="1:12" ht="14.25" customHeight="1" x14ac:dyDescent="0.2">
      <c r="A336" s="71"/>
      <c r="B336" s="141"/>
      <c r="C336" s="142"/>
      <c r="D336" s="98"/>
      <c r="E336" s="529" t="s">
        <v>5205</v>
      </c>
      <c r="F336" s="150" t="b">
        <f>IF(総括表!$B$4=総括表!$Q$5,基礎データ貼付用シート!E1308)</f>
        <v>0</v>
      </c>
      <c r="G336" s="147" t="s">
        <v>5201</v>
      </c>
      <c r="H336" s="149">
        <v>0.52400000000000002</v>
      </c>
      <c r="I336" s="70" t="s">
        <v>5202</v>
      </c>
      <c r="J336" s="145">
        <f t="shared" si="23"/>
        <v>0</v>
      </c>
      <c r="K336" s="66" t="s">
        <v>5230</v>
      </c>
      <c r="L336" s="3"/>
    </row>
    <row r="337" spans="1:12" ht="15" customHeight="1" x14ac:dyDescent="0.2">
      <c r="A337" s="71"/>
      <c r="B337" s="139">
        <v>10</v>
      </c>
      <c r="C337" s="63" t="s">
        <v>5237</v>
      </c>
      <c r="D337" s="399" t="s">
        <v>5964</v>
      </c>
      <c r="E337" s="529" t="s">
        <v>5200</v>
      </c>
      <c r="F337" s="150">
        <f>IF(総括表!$B$4=総括表!$Q$4,基礎データ貼付用シート!E1315)</f>
        <v>0</v>
      </c>
      <c r="G337" s="147" t="s">
        <v>5201</v>
      </c>
      <c r="H337" s="149">
        <v>0.57999999999999996</v>
      </c>
      <c r="I337" s="70" t="s">
        <v>5202</v>
      </c>
      <c r="J337" s="145">
        <f t="shared" si="23"/>
        <v>0</v>
      </c>
      <c r="K337" s="66" t="s">
        <v>5232</v>
      </c>
      <c r="L337" s="3"/>
    </row>
    <row r="338" spans="1:12" ht="15" customHeight="1" x14ac:dyDescent="0.2">
      <c r="A338" s="71"/>
      <c r="B338" s="141"/>
      <c r="C338" s="142"/>
      <c r="D338" s="98"/>
      <c r="E338" s="529" t="s">
        <v>5205</v>
      </c>
      <c r="F338" s="223" t="b">
        <f>IF(総括表!$B$4=総括表!$Q$5,基礎データ貼付用シート!E1315)</f>
        <v>0</v>
      </c>
      <c r="G338" s="147" t="s">
        <v>5201</v>
      </c>
      <c r="H338" s="149">
        <v>0.55700000000000005</v>
      </c>
      <c r="I338" s="70" t="s">
        <v>5202</v>
      </c>
      <c r="J338" s="145">
        <f t="shared" si="23"/>
        <v>0</v>
      </c>
      <c r="K338" s="66" t="s">
        <v>5233</v>
      </c>
      <c r="L338" s="3"/>
    </row>
    <row r="339" spans="1:12" ht="15" customHeight="1" x14ac:dyDescent="0.2">
      <c r="A339" s="71"/>
      <c r="B339" s="139">
        <v>11</v>
      </c>
      <c r="C339" s="63" t="s">
        <v>5240</v>
      </c>
      <c r="D339" s="399" t="s">
        <v>5964</v>
      </c>
      <c r="E339" s="529" t="s">
        <v>5200</v>
      </c>
      <c r="F339" s="223">
        <f>IF(総括表!$B$4=総括表!$Q$4,基礎データ貼付用シート!E1322)</f>
        <v>0</v>
      </c>
      <c r="G339" s="147" t="s">
        <v>5201</v>
      </c>
      <c r="H339" s="149">
        <v>0.61</v>
      </c>
      <c r="I339" s="70" t="s">
        <v>5202</v>
      </c>
      <c r="J339" s="145">
        <f t="shared" si="23"/>
        <v>0</v>
      </c>
      <c r="K339" s="66" t="s">
        <v>5235</v>
      </c>
      <c r="L339" s="3"/>
    </row>
    <row r="340" spans="1:12" ht="15" customHeight="1" x14ac:dyDescent="0.2">
      <c r="A340" s="71"/>
      <c r="B340" s="141"/>
      <c r="C340" s="142"/>
      <c r="D340" s="98"/>
      <c r="E340" s="529" t="s">
        <v>5205</v>
      </c>
      <c r="F340" s="150" t="b">
        <f>IF(総括表!$B$4=総括表!$Q$5,基礎データ貼付用シート!E1322)</f>
        <v>0</v>
      </c>
      <c r="G340" s="147" t="s">
        <v>5201</v>
      </c>
      <c r="H340" s="149">
        <v>0.59199999999999997</v>
      </c>
      <c r="I340" s="70" t="s">
        <v>5202</v>
      </c>
      <c r="J340" s="145">
        <f t="shared" si="23"/>
        <v>0</v>
      </c>
      <c r="K340" s="66" t="s">
        <v>5236</v>
      </c>
      <c r="L340" s="3"/>
    </row>
    <row r="341" spans="1:12" ht="15" customHeight="1" x14ac:dyDescent="0.2">
      <c r="A341" s="71"/>
      <c r="B341" s="139">
        <v>12</v>
      </c>
      <c r="C341" s="63" t="s">
        <v>5351</v>
      </c>
      <c r="D341" s="399" t="s">
        <v>5964</v>
      </c>
      <c r="E341" s="529" t="s">
        <v>5200</v>
      </c>
      <c r="F341" s="150">
        <f>IF(総括表!$B$4=総括表!$Q$4,基礎データ貼付用シート!E1329)</f>
        <v>0</v>
      </c>
      <c r="G341" s="147" t="s">
        <v>5201</v>
      </c>
      <c r="H341" s="149">
        <v>0.64</v>
      </c>
      <c r="I341" s="70" t="s">
        <v>5202</v>
      </c>
      <c r="J341" s="145">
        <f t="shared" ref="J341:J346" si="24">ROUND(F341*H341,0)</f>
        <v>0</v>
      </c>
      <c r="K341" s="66" t="s">
        <v>5238</v>
      </c>
      <c r="L341" s="3"/>
    </row>
    <row r="342" spans="1:12" ht="15" customHeight="1" x14ac:dyDescent="0.2">
      <c r="A342" s="71"/>
      <c r="B342" s="141"/>
      <c r="C342" s="142"/>
      <c r="D342" s="98"/>
      <c r="E342" s="529" t="s">
        <v>5205</v>
      </c>
      <c r="F342" s="150" t="b">
        <f>IF(総括表!$B$4=総括表!$Q$5,基礎データ貼付用シート!E1329)</f>
        <v>0</v>
      </c>
      <c r="G342" s="147" t="s">
        <v>5201</v>
      </c>
      <c r="H342" s="149">
        <v>0.628</v>
      </c>
      <c r="I342" s="70" t="s">
        <v>5202</v>
      </c>
      <c r="J342" s="145">
        <f t="shared" si="24"/>
        <v>0</v>
      </c>
      <c r="K342" s="66" t="s">
        <v>5239</v>
      </c>
      <c r="L342" s="3"/>
    </row>
    <row r="343" spans="1:12" ht="15" customHeight="1" x14ac:dyDescent="0.2">
      <c r="A343" s="71"/>
      <c r="B343" s="139">
        <v>13</v>
      </c>
      <c r="C343" s="63" t="s">
        <v>5307</v>
      </c>
      <c r="D343" s="399" t="s">
        <v>5964</v>
      </c>
      <c r="E343" s="529" t="s">
        <v>5200</v>
      </c>
      <c r="F343" s="150">
        <f>IF(総括表!$B$4=総括表!$Q$4,基礎データ貼付用シート!E1336)</f>
        <v>0</v>
      </c>
      <c r="G343" s="147" t="s">
        <v>5201</v>
      </c>
      <c r="H343" s="149">
        <v>0.67100000000000004</v>
      </c>
      <c r="I343" s="70" t="s">
        <v>5202</v>
      </c>
      <c r="J343" s="145">
        <f t="shared" si="24"/>
        <v>0</v>
      </c>
      <c r="K343" s="66" t="s">
        <v>5241</v>
      </c>
      <c r="L343" s="3"/>
    </row>
    <row r="344" spans="1:12" ht="15" customHeight="1" x14ac:dyDescent="0.2">
      <c r="A344" s="71"/>
      <c r="B344" s="141"/>
      <c r="C344" s="142"/>
      <c r="D344" s="98"/>
      <c r="E344" s="529" t="s">
        <v>5205</v>
      </c>
      <c r="F344" s="150" t="b">
        <f>IF(総括表!$B$4=総括表!$Q$5,基礎データ貼付用シート!E1336)</f>
        <v>0</v>
      </c>
      <c r="G344" s="147" t="s">
        <v>5201</v>
      </c>
      <c r="H344" s="149">
        <v>0.66400000000000003</v>
      </c>
      <c r="I344" s="70" t="s">
        <v>5202</v>
      </c>
      <c r="J344" s="145">
        <f t="shared" si="24"/>
        <v>0</v>
      </c>
      <c r="K344" s="66" t="s">
        <v>5242</v>
      </c>
      <c r="L344" s="3"/>
    </row>
    <row r="345" spans="1:12" ht="15" customHeight="1" x14ac:dyDescent="0.2">
      <c r="A345" s="71"/>
      <c r="B345" s="139">
        <v>14</v>
      </c>
      <c r="C345" s="63" t="s">
        <v>5308</v>
      </c>
      <c r="D345" s="399" t="s">
        <v>5964</v>
      </c>
      <c r="E345" s="529" t="s">
        <v>5200</v>
      </c>
      <c r="F345" s="223">
        <f>IF(総括表!$B$4=総括表!$Q$4,基礎データ貼付用シート!E1345)</f>
        <v>0</v>
      </c>
      <c r="G345" s="147" t="s">
        <v>5201</v>
      </c>
      <c r="H345" s="149">
        <v>0.7</v>
      </c>
      <c r="I345" s="70" t="s">
        <v>5202</v>
      </c>
      <c r="J345" s="145">
        <f t="shared" si="24"/>
        <v>0</v>
      </c>
      <c r="K345" s="66" t="s">
        <v>5244</v>
      </c>
      <c r="L345" s="3"/>
    </row>
    <row r="346" spans="1:12" ht="15" customHeight="1" x14ac:dyDescent="0.2">
      <c r="A346" s="71"/>
      <c r="B346" s="141"/>
      <c r="C346" s="142"/>
      <c r="D346" s="98"/>
      <c r="E346" s="529" t="s">
        <v>5205</v>
      </c>
      <c r="F346" s="223" t="b">
        <f>IF(総括表!$B$4=総括表!$Q$5,基礎データ貼付用シート!E1345)</f>
        <v>0</v>
      </c>
      <c r="G346" s="147" t="s">
        <v>5201</v>
      </c>
      <c r="H346" s="149">
        <v>0.7</v>
      </c>
      <c r="I346" s="70" t="s">
        <v>5202</v>
      </c>
      <c r="J346" s="145">
        <f t="shared" si="24"/>
        <v>0</v>
      </c>
      <c r="K346" s="66" t="s">
        <v>5245</v>
      </c>
      <c r="L346" s="3"/>
    </row>
    <row r="347" spans="1:12" ht="15" customHeight="1" x14ac:dyDescent="0.2">
      <c r="A347" s="71"/>
      <c r="B347" s="139">
        <v>15</v>
      </c>
      <c r="C347" s="63" t="s">
        <v>5309</v>
      </c>
      <c r="D347" s="399" t="s">
        <v>5964</v>
      </c>
      <c r="E347" s="529" t="s">
        <v>5200</v>
      </c>
      <c r="F347" s="223">
        <f>IF(総括表!$B$4=総括表!$Q$4,基礎データ貼付用シート!E1353)</f>
        <v>0</v>
      </c>
      <c r="G347" s="147" t="s">
        <v>5201</v>
      </c>
      <c r="H347" s="149">
        <v>0.7</v>
      </c>
      <c r="I347" s="70" t="s">
        <v>5202</v>
      </c>
      <c r="J347" s="145">
        <f t="shared" ref="J347:J352" si="25">ROUND(F347*H347,0)</f>
        <v>0</v>
      </c>
      <c r="K347" s="66" t="s">
        <v>5247</v>
      </c>
      <c r="L347" s="71"/>
    </row>
    <row r="348" spans="1:12" ht="15" customHeight="1" x14ac:dyDescent="0.2">
      <c r="A348" s="71"/>
      <c r="B348" s="141"/>
      <c r="C348" s="142"/>
      <c r="D348" s="98"/>
      <c r="E348" s="529" t="s">
        <v>5205</v>
      </c>
      <c r="F348" s="223" t="b">
        <f>IF(総括表!$B$4=総括表!$Q$5,基礎データ貼付用シート!E1353)</f>
        <v>0</v>
      </c>
      <c r="G348" s="147" t="s">
        <v>5201</v>
      </c>
      <c r="H348" s="149">
        <v>0.7</v>
      </c>
      <c r="I348" s="70" t="s">
        <v>5202</v>
      </c>
      <c r="J348" s="145">
        <f t="shared" si="25"/>
        <v>0</v>
      </c>
      <c r="K348" s="66" t="s">
        <v>5248</v>
      </c>
      <c r="L348" s="71"/>
    </row>
    <row r="349" spans="1:12" ht="15" customHeight="1" x14ac:dyDescent="0.2">
      <c r="A349" s="71"/>
      <c r="B349" s="139">
        <v>16</v>
      </c>
      <c r="C349" s="63" t="s">
        <v>5310</v>
      </c>
      <c r="D349" s="399" t="s">
        <v>5964</v>
      </c>
      <c r="E349" s="529" t="s">
        <v>5200</v>
      </c>
      <c r="F349" s="223">
        <f>IF(総括表!$B$4=総括表!$Q$4,基礎データ貼付用シート!E1362)</f>
        <v>0</v>
      </c>
      <c r="G349" s="147" t="s">
        <v>5201</v>
      </c>
      <c r="H349" s="149">
        <v>0.7</v>
      </c>
      <c r="I349" s="70" t="s">
        <v>5202</v>
      </c>
      <c r="J349" s="145">
        <f t="shared" si="25"/>
        <v>0</v>
      </c>
      <c r="K349" s="66" t="s">
        <v>5352</v>
      </c>
      <c r="L349" s="71"/>
    </row>
    <row r="350" spans="1:12" ht="15" customHeight="1" x14ac:dyDescent="0.2">
      <c r="A350" s="71"/>
      <c r="B350" s="141"/>
      <c r="C350" s="142"/>
      <c r="D350" s="98"/>
      <c r="E350" s="529" t="s">
        <v>5205</v>
      </c>
      <c r="F350" s="223" t="b">
        <f>IF(総括表!$B$4=総括表!$Q$5,基礎データ貼付用シート!E1362)</f>
        <v>0</v>
      </c>
      <c r="G350" s="147" t="s">
        <v>5201</v>
      </c>
      <c r="H350" s="149">
        <v>0.7</v>
      </c>
      <c r="I350" s="70" t="s">
        <v>5202</v>
      </c>
      <c r="J350" s="145">
        <f t="shared" si="25"/>
        <v>0</v>
      </c>
      <c r="K350" s="66" t="s">
        <v>5403</v>
      </c>
      <c r="L350" s="71"/>
    </row>
    <row r="351" spans="1:12" ht="15" customHeight="1" x14ac:dyDescent="0.2">
      <c r="A351" s="71"/>
      <c r="B351" s="139">
        <v>17</v>
      </c>
      <c r="C351" s="63" t="s">
        <v>5476</v>
      </c>
      <c r="D351" s="399" t="s">
        <v>5964</v>
      </c>
      <c r="E351" s="529" t="s">
        <v>5200</v>
      </c>
      <c r="F351" s="223">
        <f>IF(総括表!$B$4=総括表!$Q$4,基礎データ貼付用シート!E1371)</f>
        <v>0</v>
      </c>
      <c r="G351" s="147" t="s">
        <v>5201</v>
      </c>
      <c r="H351" s="149">
        <v>0.7</v>
      </c>
      <c r="I351" s="70" t="s">
        <v>5202</v>
      </c>
      <c r="J351" s="145">
        <f t="shared" si="25"/>
        <v>0</v>
      </c>
      <c r="K351" s="66" t="s">
        <v>5404</v>
      </c>
      <c r="L351" s="71"/>
    </row>
    <row r="352" spans="1:12" ht="15" customHeight="1" thickBot="1" x14ac:dyDescent="0.25">
      <c r="A352" s="71"/>
      <c r="B352" s="141"/>
      <c r="C352" s="142"/>
      <c r="D352" s="98"/>
      <c r="E352" s="529" t="s">
        <v>5205</v>
      </c>
      <c r="F352" s="223" t="b">
        <f>IF(総括表!$B$4=総括表!$Q$5,基礎データ貼付用シート!E1371)</f>
        <v>0</v>
      </c>
      <c r="G352" s="147" t="s">
        <v>5201</v>
      </c>
      <c r="H352" s="149">
        <v>0.7</v>
      </c>
      <c r="I352" s="70" t="s">
        <v>5202</v>
      </c>
      <c r="J352" s="145">
        <f t="shared" si="25"/>
        <v>0</v>
      </c>
      <c r="K352" s="66" t="s">
        <v>5405</v>
      </c>
      <c r="L352" s="71"/>
    </row>
    <row r="353" spans="1:12" ht="15" customHeight="1" x14ac:dyDescent="0.2">
      <c r="A353" s="71"/>
      <c r="B353" s="66"/>
      <c r="C353" s="68"/>
      <c r="D353" s="66"/>
      <c r="E353" s="66"/>
      <c r="F353" s="29"/>
      <c r="G353" s="68"/>
      <c r="H353" s="985" t="s">
        <v>7069</v>
      </c>
      <c r="I353" s="986"/>
      <c r="J353" s="657"/>
      <c r="K353" s="66"/>
      <c r="L353" s="3"/>
    </row>
    <row r="354" spans="1:12" ht="15" customHeight="1" thickBot="1" x14ac:dyDescent="0.25">
      <c r="A354" s="71"/>
      <c r="B354" s="66"/>
      <c r="C354" s="66"/>
      <c r="D354" s="66"/>
      <c r="E354" s="66"/>
      <c r="F354" s="29"/>
      <c r="G354" s="66"/>
      <c r="H354" s="983" t="s">
        <v>5259</v>
      </c>
      <c r="I354" s="984"/>
      <c r="J354" s="7">
        <f>SUM(J319:J352)</f>
        <v>0</v>
      </c>
      <c r="K354" s="66" t="s">
        <v>5295</v>
      </c>
      <c r="L354" s="3" t="s">
        <v>5201</v>
      </c>
    </row>
    <row r="355" spans="1:12" ht="14.25" customHeight="1" x14ac:dyDescent="0.2">
      <c r="A355" s="76"/>
      <c r="B355" s="76"/>
      <c r="C355" s="76"/>
      <c r="D355" s="76"/>
      <c r="E355" s="76"/>
      <c r="F355" s="89"/>
      <c r="G355" s="76"/>
      <c r="H355" s="95"/>
      <c r="I355" s="76"/>
      <c r="J355" s="89"/>
      <c r="K355" s="66"/>
    </row>
    <row r="356" spans="1:12" s="3" customFormat="1" ht="15" customHeight="1" x14ac:dyDescent="0.2">
      <c r="A356" s="398" t="s">
        <v>42</v>
      </c>
      <c r="B356" s="71" t="s">
        <v>5965</v>
      </c>
      <c r="C356" s="76"/>
      <c r="D356" s="76"/>
      <c r="E356" s="76"/>
      <c r="F356" s="89"/>
      <c r="G356" s="76"/>
      <c r="H356" s="76"/>
      <c r="I356" s="76"/>
      <c r="J356" s="89"/>
      <c r="K356" s="76"/>
      <c r="L356" s="1"/>
    </row>
    <row r="357" spans="1:12" s="3" customFormat="1" ht="15" customHeight="1" x14ac:dyDescent="0.2">
      <c r="A357" s="140"/>
      <c r="B357" s="71" t="s">
        <v>5966</v>
      </c>
      <c r="C357" s="76"/>
      <c r="D357" s="76"/>
      <c r="E357" s="76"/>
      <c r="F357" s="89"/>
      <c r="G357" s="76"/>
      <c r="H357" s="76"/>
      <c r="I357" s="76"/>
      <c r="J357" s="89"/>
      <c r="K357" s="76"/>
      <c r="L357" s="1"/>
    </row>
    <row r="358" spans="1:12" s="3" customFormat="1" ht="15" customHeight="1" x14ac:dyDescent="0.2">
      <c r="A358" s="78"/>
      <c r="B358" s="76"/>
      <c r="C358" s="76"/>
      <c r="D358" s="76"/>
      <c r="E358" s="76"/>
      <c r="F358" s="89"/>
      <c r="G358" s="76"/>
      <c r="H358" s="76"/>
      <c r="I358" s="76"/>
      <c r="J358" s="89"/>
      <c r="K358" s="76"/>
      <c r="L358" s="1"/>
    </row>
    <row r="359" spans="1:12" s="3" customFormat="1" ht="15" customHeight="1" x14ac:dyDescent="0.2">
      <c r="A359" s="78"/>
      <c r="B359" s="991" t="s">
        <v>5401</v>
      </c>
      <c r="C359" s="992"/>
      <c r="D359" s="991" t="s">
        <v>5194</v>
      </c>
      <c r="E359" s="992"/>
      <c r="F359" s="127" t="s">
        <v>5402</v>
      </c>
      <c r="G359" s="213"/>
      <c r="H359" s="213" t="s">
        <v>5196</v>
      </c>
      <c r="I359" s="213"/>
      <c r="J359" s="127" t="s">
        <v>17</v>
      </c>
      <c r="K359" s="66"/>
      <c r="L359" s="1"/>
    </row>
    <row r="360" spans="1:12" s="3" customFormat="1" ht="15" customHeight="1" x14ac:dyDescent="0.2">
      <c r="A360" s="78"/>
      <c r="B360" s="294"/>
      <c r="C360" s="289"/>
      <c r="D360" s="229"/>
      <c r="E360" s="286"/>
      <c r="F360" s="168"/>
      <c r="G360" s="143"/>
      <c r="H360" s="143"/>
      <c r="I360" s="143"/>
      <c r="J360" s="673" t="s">
        <v>5197</v>
      </c>
      <c r="K360" s="66"/>
      <c r="L360" s="1"/>
    </row>
    <row r="361" spans="1:12" s="3" customFormat="1" ht="15" customHeight="1" x14ac:dyDescent="0.2">
      <c r="A361" s="71"/>
      <c r="B361" s="139">
        <v>1</v>
      </c>
      <c r="C361" s="63" t="s">
        <v>5234</v>
      </c>
      <c r="D361" s="399" t="s">
        <v>5967</v>
      </c>
      <c r="E361" s="529" t="s">
        <v>5200</v>
      </c>
      <c r="F361" s="150">
        <f>IF(総括表!$B$4=総括表!$Q$4,基礎データ貼付用シート!E1310)</f>
        <v>0</v>
      </c>
      <c r="G361" s="147" t="s">
        <v>5201</v>
      </c>
      <c r="H361" s="149">
        <v>0.55000000000000004</v>
      </c>
      <c r="I361" s="70" t="s">
        <v>5202</v>
      </c>
      <c r="J361" s="145">
        <f>ROUND(F361*H361,0)</f>
        <v>0</v>
      </c>
      <c r="K361" s="66" t="s">
        <v>5203</v>
      </c>
    </row>
    <row r="362" spans="1:12" s="3" customFormat="1" ht="15" customHeight="1" x14ac:dyDescent="0.2">
      <c r="A362" s="71"/>
      <c r="B362" s="141"/>
      <c r="C362" s="142"/>
      <c r="D362" s="98"/>
      <c r="E362" s="529" t="s">
        <v>5205</v>
      </c>
      <c r="F362" s="150" t="b">
        <f>IF(総括表!$B$4=総括表!$Q$5,基礎データ貼付用シート!E1310)</f>
        <v>0</v>
      </c>
      <c r="G362" s="147" t="s">
        <v>5201</v>
      </c>
      <c r="H362" s="149">
        <v>0.52400000000000002</v>
      </c>
      <c r="I362" s="70" t="s">
        <v>5202</v>
      </c>
      <c r="J362" s="145">
        <f>ROUND(F362*H362,0)</f>
        <v>0</v>
      </c>
      <c r="K362" s="66" t="s">
        <v>5206</v>
      </c>
    </row>
    <row r="363" spans="1:12" s="3" customFormat="1" ht="15" customHeight="1" x14ac:dyDescent="0.2">
      <c r="A363" s="71"/>
      <c r="B363" s="139">
        <v>2</v>
      </c>
      <c r="C363" s="63" t="s">
        <v>5237</v>
      </c>
      <c r="D363" s="399" t="s">
        <v>5967</v>
      </c>
      <c r="E363" s="529" t="s">
        <v>5200</v>
      </c>
      <c r="F363" s="150">
        <f>IF(総括表!$B$4=総括表!$Q$4,基礎データ貼付用シート!E1317)</f>
        <v>0</v>
      </c>
      <c r="G363" s="147" t="s">
        <v>5201</v>
      </c>
      <c r="H363" s="149">
        <v>0.57999999999999996</v>
      </c>
      <c r="I363" s="70" t="s">
        <v>5202</v>
      </c>
      <c r="J363" s="145">
        <f>ROUND(F363*H363,0)</f>
        <v>0</v>
      </c>
      <c r="K363" s="66" t="s">
        <v>5208</v>
      </c>
    </row>
    <row r="364" spans="1:12" s="3" customFormat="1" ht="15" customHeight="1" thickBot="1" x14ac:dyDescent="0.25">
      <c r="A364" s="71"/>
      <c r="B364" s="141"/>
      <c r="C364" s="142"/>
      <c r="D364" s="98"/>
      <c r="E364" s="529" t="s">
        <v>5205</v>
      </c>
      <c r="F364" s="150" t="b">
        <f>IF(総括表!$B$4=総括表!$Q$5,基礎データ貼付用シート!E1317)</f>
        <v>0</v>
      </c>
      <c r="G364" s="147" t="s">
        <v>5201</v>
      </c>
      <c r="H364" s="149">
        <v>0.55700000000000005</v>
      </c>
      <c r="I364" s="70" t="s">
        <v>5202</v>
      </c>
      <c r="J364" s="145">
        <f>ROUND(F364*H364,0)</f>
        <v>0</v>
      </c>
      <c r="K364" s="66" t="s">
        <v>5209</v>
      </c>
    </row>
    <row r="365" spans="1:12" ht="15" customHeight="1" x14ac:dyDescent="0.2">
      <c r="A365" s="71"/>
      <c r="B365" s="66"/>
      <c r="C365" s="68"/>
      <c r="D365" s="66"/>
      <c r="E365" s="66"/>
      <c r="F365" s="29"/>
      <c r="G365" s="68"/>
      <c r="H365" s="985" t="s">
        <v>5287</v>
      </c>
      <c r="I365" s="986"/>
      <c r="J365" s="657"/>
      <c r="K365" s="66"/>
      <c r="L365" s="3"/>
    </row>
    <row r="366" spans="1:12" ht="15" customHeight="1" thickBot="1" x14ac:dyDescent="0.25">
      <c r="A366" s="71"/>
      <c r="B366" s="66"/>
      <c r="C366" s="66"/>
      <c r="D366" s="66"/>
      <c r="E366" s="66"/>
      <c r="F366" s="29"/>
      <c r="G366" s="66"/>
      <c r="H366" s="983" t="s">
        <v>5259</v>
      </c>
      <c r="I366" s="984"/>
      <c r="J366" s="7">
        <f>SUM(J361:J364)</f>
        <v>0</v>
      </c>
      <c r="K366" s="66" t="s">
        <v>5297</v>
      </c>
      <c r="L366" s="3" t="s">
        <v>5201</v>
      </c>
    </row>
    <row r="367" spans="1:12" ht="15" customHeight="1" x14ac:dyDescent="0.2">
      <c r="A367" s="76"/>
      <c r="B367" s="76"/>
      <c r="C367" s="76"/>
      <c r="D367" s="76"/>
      <c r="E367" s="76"/>
      <c r="F367" s="89"/>
      <c r="G367" s="76"/>
      <c r="H367" s="95"/>
      <c r="I367" s="76"/>
      <c r="J367" s="89"/>
      <c r="K367" s="66"/>
    </row>
    <row r="368" spans="1:12" s="3" customFormat="1" ht="15" customHeight="1" x14ac:dyDescent="0.2">
      <c r="A368" s="398" t="s">
        <v>45</v>
      </c>
      <c r="B368" s="71" t="s">
        <v>5968</v>
      </c>
      <c r="C368" s="76"/>
      <c r="D368" s="76"/>
      <c r="E368" s="76"/>
      <c r="F368" s="89"/>
      <c r="G368" s="76"/>
      <c r="H368" s="76"/>
      <c r="I368" s="76"/>
      <c r="J368" s="89"/>
      <c r="K368" s="76"/>
      <c r="L368" s="1"/>
    </row>
    <row r="369" spans="1:12" s="3" customFormat="1" ht="15" customHeight="1" x14ac:dyDescent="0.2">
      <c r="A369" s="140"/>
      <c r="B369" s="71" t="s">
        <v>5966</v>
      </c>
      <c r="C369" s="76"/>
      <c r="D369" s="76"/>
      <c r="E369" s="76"/>
      <c r="F369" s="89"/>
      <c r="G369" s="76"/>
      <c r="H369" s="76"/>
      <c r="I369" s="76"/>
      <c r="J369" s="89"/>
      <c r="K369" s="76"/>
      <c r="L369" s="1"/>
    </row>
    <row r="370" spans="1:12" s="3" customFormat="1" ht="15" customHeight="1" x14ac:dyDescent="0.2">
      <c r="A370" s="78"/>
      <c r="B370" s="76"/>
      <c r="C370" s="76"/>
      <c r="D370" s="76"/>
      <c r="E370" s="76"/>
      <c r="F370" s="89"/>
      <c r="G370" s="76"/>
      <c r="H370" s="76"/>
      <c r="I370" s="76"/>
      <c r="J370" s="89"/>
      <c r="K370" s="76"/>
      <c r="L370" s="1"/>
    </row>
    <row r="371" spans="1:12" s="3" customFormat="1" ht="15" customHeight="1" x14ac:dyDescent="0.2">
      <c r="A371" s="78"/>
      <c r="B371" s="991" t="s">
        <v>5401</v>
      </c>
      <c r="C371" s="992"/>
      <c r="D371" s="991" t="s">
        <v>5194</v>
      </c>
      <c r="E371" s="992"/>
      <c r="F371" s="127" t="s">
        <v>5402</v>
      </c>
      <c r="G371" s="213"/>
      <c r="H371" s="213" t="s">
        <v>5196</v>
      </c>
      <c r="I371" s="213"/>
      <c r="J371" s="127" t="s">
        <v>17</v>
      </c>
      <c r="K371" s="66"/>
      <c r="L371" s="1"/>
    </row>
    <row r="372" spans="1:12" s="3" customFormat="1" ht="15" customHeight="1" x14ac:dyDescent="0.2">
      <c r="A372" s="78"/>
      <c r="B372" s="294"/>
      <c r="C372" s="289"/>
      <c r="D372" s="229"/>
      <c r="E372" s="286"/>
      <c r="F372" s="168"/>
      <c r="G372" s="143"/>
      <c r="H372" s="143"/>
      <c r="I372" s="143"/>
      <c r="J372" s="673" t="s">
        <v>5197</v>
      </c>
      <c r="K372" s="66"/>
      <c r="L372" s="1"/>
    </row>
    <row r="373" spans="1:12" s="3" customFormat="1" ht="15" customHeight="1" x14ac:dyDescent="0.2">
      <c r="A373" s="71"/>
      <c r="B373" s="139">
        <v>1</v>
      </c>
      <c r="C373" s="63" t="s">
        <v>5234</v>
      </c>
      <c r="D373" s="399" t="s">
        <v>5969</v>
      </c>
      <c r="E373" s="529" t="s">
        <v>5200</v>
      </c>
      <c r="F373" s="150">
        <f>IF(総括表!$B$4=総括表!$Q$4,基礎データ貼付用シート!E1311)</f>
        <v>0</v>
      </c>
      <c r="G373" s="147" t="s">
        <v>5201</v>
      </c>
      <c r="H373" s="149">
        <v>0.39300000000000002</v>
      </c>
      <c r="I373" s="70" t="s">
        <v>5202</v>
      </c>
      <c r="J373" s="145">
        <f>ROUND(F373*H373,0)</f>
        <v>0</v>
      </c>
      <c r="K373" s="66" t="s">
        <v>5203</v>
      </c>
    </row>
    <row r="374" spans="1:12" s="3" customFormat="1" ht="15" customHeight="1" x14ac:dyDescent="0.2">
      <c r="A374" s="71"/>
      <c r="B374" s="141"/>
      <c r="C374" s="142"/>
      <c r="D374" s="98"/>
      <c r="E374" s="529" t="s">
        <v>5205</v>
      </c>
      <c r="F374" s="150" t="b">
        <f>IF(総括表!$B$4=総括表!$Q$5,基礎データ貼付用シート!E1311)</f>
        <v>0</v>
      </c>
      <c r="G374" s="147" t="s">
        <v>5201</v>
      </c>
      <c r="H374" s="149">
        <v>0.374</v>
      </c>
      <c r="I374" s="70" t="s">
        <v>5202</v>
      </c>
      <c r="J374" s="145">
        <f>ROUND(F374*H374,0)</f>
        <v>0</v>
      </c>
      <c r="K374" s="66" t="s">
        <v>5206</v>
      </c>
    </row>
    <row r="375" spans="1:12" s="3" customFormat="1" ht="15" customHeight="1" x14ac:dyDescent="0.2">
      <c r="A375" s="71"/>
      <c r="B375" s="139">
        <v>2</v>
      </c>
      <c r="C375" s="63" t="s">
        <v>5237</v>
      </c>
      <c r="D375" s="399" t="s">
        <v>5969</v>
      </c>
      <c r="E375" s="529" t="s">
        <v>5200</v>
      </c>
      <c r="F375" s="150">
        <f>IF(総括表!$B$4=総括表!$Q$4,基礎データ貼付用シート!E1318)</f>
        <v>0</v>
      </c>
      <c r="G375" s="147" t="s">
        <v>5201</v>
      </c>
      <c r="H375" s="149">
        <v>0.41399999999999998</v>
      </c>
      <c r="I375" s="70" t="s">
        <v>5202</v>
      </c>
      <c r="J375" s="145">
        <f>ROUND(F375*H375,0)</f>
        <v>0</v>
      </c>
      <c r="K375" s="66" t="s">
        <v>5208</v>
      </c>
    </row>
    <row r="376" spans="1:12" s="3" customFormat="1" ht="15" customHeight="1" thickBot="1" x14ac:dyDescent="0.25">
      <c r="A376" s="71"/>
      <c r="B376" s="141"/>
      <c r="C376" s="142"/>
      <c r="D376" s="98"/>
      <c r="E376" s="529" t="s">
        <v>5205</v>
      </c>
      <c r="F376" s="150" t="b">
        <f>IF(総括表!$B$4=総括表!$Q$5,基礎データ貼付用シート!E1318)</f>
        <v>0</v>
      </c>
      <c r="G376" s="147" t="s">
        <v>5201</v>
      </c>
      <c r="H376" s="149">
        <v>0.39800000000000002</v>
      </c>
      <c r="I376" s="70" t="s">
        <v>5202</v>
      </c>
      <c r="J376" s="145">
        <f>ROUND(F376*H376,0)</f>
        <v>0</v>
      </c>
      <c r="K376" s="66" t="s">
        <v>5209</v>
      </c>
    </row>
    <row r="377" spans="1:12" ht="15" customHeight="1" x14ac:dyDescent="0.2">
      <c r="A377" s="71"/>
      <c r="B377" s="66"/>
      <c r="C377" s="68"/>
      <c r="D377" s="66"/>
      <c r="E377" s="66"/>
      <c r="F377" s="29"/>
      <c r="G377" s="68"/>
      <c r="H377" s="985" t="s">
        <v>5287</v>
      </c>
      <c r="I377" s="986"/>
      <c r="J377" s="657"/>
      <c r="K377" s="66"/>
      <c r="L377" s="3"/>
    </row>
    <row r="378" spans="1:12" ht="15" customHeight="1" thickBot="1" x14ac:dyDescent="0.25">
      <c r="A378" s="71"/>
      <c r="B378" s="66"/>
      <c r="C378" s="66"/>
      <c r="D378" s="66"/>
      <c r="E378" s="66"/>
      <c r="F378" s="29"/>
      <c r="G378" s="66"/>
      <c r="H378" s="983" t="s">
        <v>5259</v>
      </c>
      <c r="I378" s="984"/>
      <c r="J378" s="7">
        <f>SUM(J373:J376)</f>
        <v>0</v>
      </c>
      <c r="K378" s="66" t="s">
        <v>5300</v>
      </c>
      <c r="L378" s="3" t="s">
        <v>5201</v>
      </c>
    </row>
    <row r="379" spans="1:12" ht="15" customHeight="1" thickBot="1" x14ac:dyDescent="0.25">
      <c r="A379" s="76"/>
      <c r="B379" s="76"/>
      <c r="C379" s="76"/>
      <c r="D379" s="76"/>
      <c r="E379" s="76"/>
      <c r="F379" s="89"/>
      <c r="G379" s="76"/>
      <c r="H379" s="95"/>
      <c r="I379" s="76"/>
      <c r="J379" s="89"/>
      <c r="K379" s="66"/>
    </row>
    <row r="380" spans="1:12" ht="14.25" customHeight="1" x14ac:dyDescent="0.2">
      <c r="A380" s="76"/>
      <c r="B380" s="76"/>
      <c r="C380" s="76"/>
      <c r="D380" s="76"/>
      <c r="E380" s="76"/>
      <c r="F380" s="89"/>
      <c r="G380" s="76"/>
      <c r="H380" s="985" t="s">
        <v>5970</v>
      </c>
      <c r="I380" s="986"/>
      <c r="J380" s="657"/>
      <c r="K380" s="76"/>
    </row>
    <row r="381" spans="1:12" ht="14.25" customHeight="1" thickBot="1" x14ac:dyDescent="0.25">
      <c r="A381" s="76"/>
      <c r="B381" s="76"/>
      <c r="C381" s="76"/>
      <c r="D381" s="76"/>
      <c r="E381" s="76"/>
      <c r="F381" s="89"/>
      <c r="G381" s="76"/>
      <c r="H381" s="1007" t="s">
        <v>6013</v>
      </c>
      <c r="I381" s="1008"/>
      <c r="J381" s="7">
        <f>SUMIF(L7:L378,"*",J7:J378)</f>
        <v>0</v>
      </c>
      <c r="K381" s="66" t="s">
        <v>51</v>
      </c>
    </row>
  </sheetData>
  <sheetProtection autoFilter="0"/>
  <customSheetViews>
    <customSheetView guid="{0FF53720-42B0-4B1A-A491-0089CDA29CCF}"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1"/>
      <headerFooter alignWithMargins="0"/>
    </customSheetView>
    <customSheetView guid="{1F81339A-CB4E-4CB3-ABCA-C25ADEC8B9AC}"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2"/>
      <headerFooter alignWithMargins="0"/>
    </customSheetView>
    <customSheetView guid="{87FB8462-6403-4F20-8080-1AF11B55B90C}"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3"/>
      <headerFooter alignWithMargins="0"/>
    </customSheetView>
    <customSheetView guid="{3B4A68D1-1B68-46E4-B8BF-4F65CEA2EB4B}"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4"/>
      <headerFooter alignWithMargins="0"/>
    </customSheetView>
    <customSheetView guid="{3DDC5261-2F80-4A3C-AB53-F803DE8B7615}"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5"/>
      <headerFooter alignWithMargins="0"/>
    </customSheetView>
    <customSheetView guid="{44914D11-FA26-4FFB-9D64-353FA38F5634}"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6"/>
      <headerFooter alignWithMargins="0"/>
    </customSheetView>
    <customSheetView guid="{6580A8AE-FA6B-4B5A-83A0-1CF78E68E0A6}"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7"/>
      <headerFooter alignWithMargins="0"/>
    </customSheetView>
    <customSheetView guid="{33BE930D-9EAB-4AFB-BDCD-43112CB50749}"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8"/>
      <headerFooter alignWithMargins="0"/>
    </customSheetView>
    <customSheetView guid="{0B613FCD-ABCC-41BB-9177-F54C998CD9E2}"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9"/>
      <headerFooter alignWithMargins="0"/>
    </customSheetView>
    <customSheetView guid="{B71A276C-C16D-4248-B875-8414D93978D3}" scale="115" showPageBreaks="1" printArea="1" view="pageBreakPreview" topLeftCell="A25">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0"/>
      <headerFooter alignWithMargins="0"/>
    </customSheetView>
    <customSheetView guid="{EE5E2BC8-B1EB-4466-BA38-D89D5EC0095B}"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1"/>
      <headerFooter alignWithMargins="0"/>
    </customSheetView>
    <customSheetView guid="{60A3B263-4602-4F01-9F3F-2B992FCD2F0D}" scale="115" showPageBreaks="1" printArea="1" view="pageBreakPreview">
      <selection activeCell="F4" sqref="F4"/>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2"/>
      <headerFooter alignWithMargins="0"/>
    </customSheetView>
    <customSheetView guid="{4501AAA6-52C2-4DE0-8371-DF05BC835EB0}" scale="115" showPageBreaks="1" printArea="1" view="pageBreakPreview">
      <selection activeCell="F4" sqref="F4"/>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3"/>
      <headerFooter alignWithMargins="0"/>
    </customSheetView>
    <customSheetView guid="{994C6250-FA50-4C22-9B36-67FD48252EA7}"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4"/>
      <headerFooter alignWithMargins="0"/>
    </customSheetView>
    <customSheetView guid="{589CC1DC-63E7-447D-98B0-3ACFA594E418}"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5"/>
      <headerFooter alignWithMargins="0"/>
    </customSheetView>
    <customSheetView guid="{C992E83C-24A9-4447-9C08-4F6D58B78F8B}" scale="115" showPageBreaks="1" printArea="1" view="pageBreakPreview" topLeftCell="A16">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6"/>
      <headerFooter alignWithMargins="0"/>
    </customSheetView>
    <customSheetView guid="{3C9FE015-CE13-4E3B-ACAB-8D7E22E34744}"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7"/>
      <headerFooter alignWithMargins="0"/>
    </customSheetView>
    <customSheetView guid="{7EEBD42C-6D62-4B33-B7C1-B904E6629538}"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8"/>
      <headerFooter alignWithMargins="0"/>
    </customSheetView>
    <customSheetView guid="{C8B40DBF-EDE0-406A-8960-74B2A681CE9F}"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19"/>
      <headerFooter alignWithMargins="0"/>
    </customSheetView>
    <customSheetView guid="{A0BA9017-E5F3-4B91-9F5C-F0F36F625BCB}" showPageBreaks="1" printArea="1" view="pageBreakPreview">
      <selection activeCell="A3" sqref="A3"/>
      <rowBreaks count="7" manualBreakCount="7">
        <brk id="50" max="10" man="1"/>
        <brk id="101" max="10" man="1"/>
        <brk id="157" max="10" man="1"/>
        <brk id="203" max="10" man="1"/>
        <brk id="230" max="10" man="1"/>
        <brk id="270" max="10" man="1"/>
        <brk id="318" max="10" man="1"/>
      </rowBreaks>
      <pageMargins left="0" right="0" top="0" bottom="0" header="0" footer="0"/>
      <printOptions horizontalCentered="1"/>
      <pageSetup paperSize="9" scale="93" fitToWidth="0" fitToHeight="0" orientation="portrait" r:id="rId20"/>
      <headerFooter alignWithMargins="0"/>
    </customSheetView>
  </customSheetViews>
  <mergeCells count="30">
    <mergeCell ref="B19:E21"/>
    <mergeCell ref="B24:E25"/>
    <mergeCell ref="B27:E29"/>
    <mergeCell ref="B36:C36"/>
    <mergeCell ref="D36:E36"/>
    <mergeCell ref="A1:B1"/>
    <mergeCell ref="C1:E1"/>
    <mergeCell ref="I1:K1"/>
    <mergeCell ref="B5:E7"/>
    <mergeCell ref="B12:E14"/>
    <mergeCell ref="H381:I381"/>
    <mergeCell ref="H265:I265"/>
    <mergeCell ref="H266:I266"/>
    <mergeCell ref="H311:I311"/>
    <mergeCell ref="H312:I312"/>
    <mergeCell ref="H365:I365"/>
    <mergeCell ref="H366:I366"/>
    <mergeCell ref="H377:I377"/>
    <mergeCell ref="H378:I378"/>
    <mergeCell ref="B271:C271"/>
    <mergeCell ref="H353:I353"/>
    <mergeCell ref="H354:I354"/>
    <mergeCell ref="D271:E271"/>
    <mergeCell ref="H380:I380"/>
    <mergeCell ref="B359:C359"/>
    <mergeCell ref="D359:E359"/>
    <mergeCell ref="B371:C371"/>
    <mergeCell ref="D371:E371"/>
    <mergeCell ref="B317:C317"/>
    <mergeCell ref="D317:E317"/>
  </mergeCells>
  <phoneticPr fontId="3"/>
  <dataValidations count="2">
    <dataValidation type="custom" allowBlank="1" showInputMessage="1" showErrorMessage="1" sqref="H38:H264 H373:H376 H361:H364 H273:H310 H319:H352" xr:uid="{00000000-0002-0000-0F00-000000000000}">
      <formula1>MOD(H38*1000,1)=0</formula1>
    </dataValidation>
    <dataValidation type="custom" allowBlank="1" showInputMessage="1" showErrorMessage="1" sqref="B76:C78" xr:uid="{00000000-0002-0000-0F00-000001000000}">
      <formula1>MOD(B76,1000)=0</formula1>
    </dataValidation>
  </dataValidations>
  <printOptions horizontalCentered="1"/>
  <pageMargins left="0.78740157480314965" right="0.78740157480314965" top="0.98425196850393704" bottom="0.98425196850393704" header="0.51181102362204722" footer="0.51181102362204722"/>
  <pageSetup paperSize="9" scale="39" fitToWidth="0" fitToHeight="0" orientation="portrait" r:id="rId21"/>
  <headerFooter alignWithMargins="0"/>
  <rowBreaks count="8" manualBreakCount="8">
    <brk id="33" max="10" man="1"/>
    <brk id="84" max="10" man="1"/>
    <brk id="134" max="10" man="1"/>
    <brk id="180" max="10" man="1"/>
    <brk id="224" max="10" man="1"/>
    <brk id="267" max="10" man="1"/>
    <brk id="313" max="10" man="1"/>
    <brk id="355"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0">
    <pageSetUpPr fitToPage="1"/>
  </sheetPr>
  <dimension ref="A1:N47"/>
  <sheetViews>
    <sheetView view="pageBreakPreview" zoomScaleNormal="100" zoomScaleSheetLayoutView="100" workbookViewId="0">
      <selection activeCell="O13" sqref="O13"/>
    </sheetView>
  </sheetViews>
  <sheetFormatPr defaultColWidth="9" defaultRowHeight="18.75" customHeight="1" x14ac:dyDescent="0.2"/>
  <cols>
    <col min="1" max="2" width="3.90625" style="1" customWidth="1"/>
    <col min="3" max="3" width="7.453125" style="1" bestFit="1" customWidth="1"/>
    <col min="4" max="4" width="7.453125" style="1" customWidth="1"/>
    <col min="5" max="5" width="12" style="1" customWidth="1"/>
    <col min="6" max="6" width="22.6328125" style="6" customWidth="1"/>
    <col min="7" max="7" width="2" style="1" bestFit="1" customWidth="1"/>
    <col min="8" max="8" width="11.90625" style="1" customWidth="1"/>
    <col min="9" max="9" width="2" style="1" bestFit="1" customWidth="1"/>
    <col min="10" max="10" width="11.90625" style="6" customWidth="1"/>
    <col min="11" max="11" width="3" style="1" customWidth="1"/>
    <col min="12" max="16384" width="9" style="1"/>
  </cols>
  <sheetData>
    <row r="1" spans="1:12" ht="18.75" customHeight="1" x14ac:dyDescent="0.2">
      <c r="A1" s="987" t="s">
        <v>5189</v>
      </c>
      <c r="B1" s="988"/>
      <c r="C1" s="987" t="s">
        <v>53</v>
      </c>
      <c r="D1" s="989"/>
      <c r="E1" s="988"/>
      <c r="F1" s="89"/>
      <c r="G1" s="76"/>
      <c r="H1" s="366" t="s">
        <v>8</v>
      </c>
      <c r="I1" s="990">
        <f>総括表!H4</f>
        <v>0</v>
      </c>
      <c r="J1" s="990"/>
      <c r="K1" s="990"/>
      <c r="L1" s="76"/>
    </row>
    <row r="2" spans="1:12" ht="18.75" customHeight="1" x14ac:dyDescent="0.2">
      <c r="A2" s="76"/>
      <c r="B2" s="76"/>
      <c r="C2" s="76"/>
      <c r="D2" s="76"/>
      <c r="E2" s="76"/>
      <c r="F2" s="89"/>
      <c r="G2" s="76"/>
      <c r="H2" s="76"/>
      <c r="I2" s="76"/>
      <c r="J2" s="137"/>
      <c r="K2" s="76"/>
      <c r="L2" s="76"/>
    </row>
    <row r="3" spans="1:12" ht="18.75" customHeight="1" x14ac:dyDescent="0.2">
      <c r="A3" s="77" t="s">
        <v>18</v>
      </c>
      <c r="B3" s="71" t="s">
        <v>6014</v>
      </c>
      <c r="C3" s="76"/>
      <c r="D3" s="76"/>
      <c r="E3" s="76"/>
      <c r="F3" s="89"/>
      <c r="G3" s="76"/>
      <c r="H3" s="76"/>
      <c r="I3" s="76"/>
      <c r="J3" s="89"/>
      <c r="K3" s="76"/>
      <c r="L3" s="76"/>
    </row>
    <row r="4" spans="1:12" ht="11.25" customHeight="1" x14ac:dyDescent="0.2">
      <c r="A4" s="78"/>
      <c r="B4" s="76"/>
      <c r="C4" s="76"/>
      <c r="D4" s="76"/>
      <c r="E4" s="76"/>
      <c r="F4" s="89"/>
      <c r="G4" s="76"/>
      <c r="H4" s="76"/>
      <c r="I4" s="76"/>
      <c r="J4" s="89"/>
      <c r="K4" s="76"/>
      <c r="L4" s="76"/>
    </row>
    <row r="5" spans="1:12" ht="18.75" customHeight="1" x14ac:dyDescent="0.2">
      <c r="A5" s="78"/>
      <c r="B5" s="991" t="s">
        <v>5193</v>
      </c>
      <c r="C5" s="992"/>
      <c r="D5" s="991" t="s">
        <v>5194</v>
      </c>
      <c r="E5" s="992"/>
      <c r="F5" s="127" t="s">
        <v>5195</v>
      </c>
      <c r="G5" s="213"/>
      <c r="H5" s="213" t="s">
        <v>5196</v>
      </c>
      <c r="I5" s="213"/>
      <c r="J5" s="127" t="s">
        <v>17</v>
      </c>
      <c r="K5" s="66"/>
      <c r="L5" s="76"/>
    </row>
    <row r="6" spans="1:12" ht="15" customHeight="1" x14ac:dyDescent="0.2">
      <c r="A6" s="78"/>
      <c r="B6" s="294"/>
      <c r="C6" s="289"/>
      <c r="D6" s="229"/>
      <c r="E6" s="286"/>
      <c r="F6" s="168"/>
      <c r="G6" s="143"/>
      <c r="H6" s="143"/>
      <c r="I6" s="143"/>
      <c r="J6" s="92" t="s">
        <v>5197</v>
      </c>
      <c r="K6" s="66"/>
      <c r="L6" s="76"/>
    </row>
    <row r="7" spans="1:12" s="3" customFormat="1" ht="15" customHeight="1" x14ac:dyDescent="0.2">
      <c r="A7" s="71"/>
      <c r="B7" s="139">
        <v>1</v>
      </c>
      <c r="C7" s="63" t="s">
        <v>5265</v>
      </c>
      <c r="D7" s="64" t="s">
        <v>5199</v>
      </c>
      <c r="E7" s="65" t="s">
        <v>5200</v>
      </c>
      <c r="F7" s="150">
        <f>IF(総括表!$B$4=総括表!$Q$4,基礎データ貼付用シート!E1375)</f>
        <v>0</v>
      </c>
      <c r="G7" s="147" t="s">
        <v>5201</v>
      </c>
      <c r="H7" s="69">
        <v>0.16300000000000001</v>
      </c>
      <c r="I7" s="147" t="s">
        <v>5202</v>
      </c>
      <c r="J7" s="148">
        <f t="shared" ref="J7:J12" si="0">ROUND(F7*H7,0)</f>
        <v>0</v>
      </c>
      <c r="K7" s="66" t="s">
        <v>6015</v>
      </c>
      <c r="L7" s="71"/>
    </row>
    <row r="8" spans="1:12" s="3" customFormat="1" ht="15" customHeight="1" x14ac:dyDescent="0.2">
      <c r="A8" s="71"/>
      <c r="B8" s="235"/>
      <c r="C8" s="110"/>
      <c r="D8" s="64" t="s">
        <v>5204</v>
      </c>
      <c r="E8" s="65" t="s">
        <v>6016</v>
      </c>
      <c r="F8" s="150" t="b">
        <f>IF(総括表!$B$4=総括表!$Q$5,基礎データ貼付用シート!E1375)</f>
        <v>0</v>
      </c>
      <c r="G8" s="147" t="s">
        <v>5201</v>
      </c>
      <c r="H8" s="69">
        <v>0</v>
      </c>
      <c r="I8" s="147" t="s">
        <v>5202</v>
      </c>
      <c r="J8" s="148">
        <f t="shared" si="0"/>
        <v>0</v>
      </c>
      <c r="K8" s="66" t="s">
        <v>5266</v>
      </c>
      <c r="L8" s="71"/>
    </row>
    <row r="9" spans="1:12" s="3" customFormat="1" ht="15" customHeight="1" x14ac:dyDescent="0.2">
      <c r="A9" s="71"/>
      <c r="B9" s="739">
        <v>2</v>
      </c>
      <c r="C9" s="63" t="s">
        <v>5198</v>
      </c>
      <c r="D9" s="64" t="s">
        <v>5199</v>
      </c>
      <c r="E9" s="65" t="s">
        <v>5200</v>
      </c>
      <c r="F9" s="150">
        <f>IF(総括表!$B$4=総括表!$Q$4,基礎データ貼付用シート!E1376)</f>
        <v>0</v>
      </c>
      <c r="G9" s="147" t="s">
        <v>5201</v>
      </c>
      <c r="H9" s="69">
        <v>0.17799999999999999</v>
      </c>
      <c r="I9" s="147" t="s">
        <v>5202</v>
      </c>
      <c r="J9" s="148">
        <f t="shared" si="0"/>
        <v>0</v>
      </c>
      <c r="K9" s="66" t="s">
        <v>5267</v>
      </c>
      <c r="L9" s="71"/>
    </row>
    <row r="10" spans="1:12" s="3" customFormat="1" ht="15" customHeight="1" x14ac:dyDescent="0.2">
      <c r="A10" s="71"/>
      <c r="B10" s="290"/>
      <c r="C10" s="110"/>
      <c r="D10" s="64" t="s">
        <v>5204</v>
      </c>
      <c r="E10" s="65" t="s">
        <v>6016</v>
      </c>
      <c r="F10" s="150" t="b">
        <f>IF(総括表!$B$4=総括表!$Q$5,基礎データ貼付用シート!E1376)</f>
        <v>0</v>
      </c>
      <c r="G10" s="147" t="s">
        <v>5201</v>
      </c>
      <c r="H10" s="69">
        <v>0</v>
      </c>
      <c r="I10" s="147" t="s">
        <v>5202</v>
      </c>
      <c r="J10" s="148">
        <f t="shared" si="0"/>
        <v>0</v>
      </c>
      <c r="K10" s="66" t="s">
        <v>5268</v>
      </c>
      <c r="L10" s="71"/>
    </row>
    <row r="11" spans="1:12" s="3" customFormat="1" ht="15" customHeight="1" x14ac:dyDescent="0.2">
      <c r="A11" s="71"/>
      <c r="B11" s="739">
        <v>3</v>
      </c>
      <c r="C11" s="63" t="s">
        <v>5207</v>
      </c>
      <c r="D11" s="64" t="s">
        <v>5199</v>
      </c>
      <c r="E11" s="65" t="s">
        <v>5200</v>
      </c>
      <c r="F11" s="150">
        <f>IF(総括表!$B$4=総括表!$Q$4,基礎データ貼付用シート!E1377)</f>
        <v>0</v>
      </c>
      <c r="G11" s="147" t="s">
        <v>5201</v>
      </c>
      <c r="H11" s="69">
        <v>0.193</v>
      </c>
      <c r="I11" s="147" t="s">
        <v>5202</v>
      </c>
      <c r="J11" s="148">
        <f t="shared" si="0"/>
        <v>0</v>
      </c>
      <c r="K11" s="66" t="s">
        <v>5269</v>
      </c>
      <c r="L11" s="71"/>
    </row>
    <row r="12" spans="1:12" s="3" customFormat="1" ht="15" customHeight="1" thickBot="1" x14ac:dyDescent="0.25">
      <c r="A12" s="71"/>
      <c r="B12" s="141"/>
      <c r="C12" s="142"/>
      <c r="D12" s="64" t="s">
        <v>5204</v>
      </c>
      <c r="E12" s="65" t="s">
        <v>6016</v>
      </c>
      <c r="F12" s="150" t="b">
        <f>IF(総括表!$B$4=総括表!$Q$5,基礎データ貼付用シート!E1377)</f>
        <v>0</v>
      </c>
      <c r="G12" s="147" t="s">
        <v>5201</v>
      </c>
      <c r="H12" s="69">
        <v>0</v>
      </c>
      <c r="I12" s="147" t="s">
        <v>5202</v>
      </c>
      <c r="J12" s="148">
        <f t="shared" si="0"/>
        <v>0</v>
      </c>
      <c r="K12" s="66" t="s">
        <v>5270</v>
      </c>
      <c r="L12" s="71"/>
    </row>
    <row r="13" spans="1:12" s="3" customFormat="1" ht="15" customHeight="1" x14ac:dyDescent="0.2">
      <c r="A13" s="71"/>
      <c r="B13" s="66"/>
      <c r="C13" s="68"/>
      <c r="D13" s="66"/>
      <c r="E13" s="66"/>
      <c r="F13" s="29"/>
      <c r="G13" s="68"/>
      <c r="H13" s="985" t="s">
        <v>6553</v>
      </c>
      <c r="I13" s="986"/>
      <c r="J13" s="657"/>
      <c r="K13" s="66"/>
      <c r="L13" s="71"/>
    </row>
    <row r="14" spans="1:12" s="3" customFormat="1" ht="15" customHeight="1" thickBot="1" x14ac:dyDescent="0.25">
      <c r="A14" s="71"/>
      <c r="B14" s="66"/>
      <c r="C14" s="66"/>
      <c r="D14" s="66"/>
      <c r="E14" s="66"/>
      <c r="F14" s="29"/>
      <c r="G14" s="66"/>
      <c r="H14" s="983" t="s">
        <v>5259</v>
      </c>
      <c r="I14" s="984"/>
      <c r="J14" s="7">
        <f>SUM(J7:J12)</f>
        <v>0</v>
      </c>
      <c r="K14" s="66" t="s">
        <v>5260</v>
      </c>
      <c r="L14" s="71"/>
    </row>
    <row r="15" spans="1:12" s="3" customFormat="1" ht="18.75" customHeight="1" x14ac:dyDescent="0.2">
      <c r="A15" s="71"/>
      <c r="B15" s="71"/>
      <c r="C15" s="71"/>
      <c r="D15" s="71"/>
      <c r="E15" s="71"/>
      <c r="F15" s="90"/>
      <c r="G15" s="71"/>
      <c r="H15" s="71"/>
      <c r="I15" s="71"/>
      <c r="J15" s="90"/>
      <c r="K15" s="71"/>
      <c r="L15" s="71"/>
    </row>
    <row r="16" spans="1:12" ht="18.75" customHeight="1" x14ac:dyDescent="0.2">
      <c r="A16" s="77" t="s">
        <v>22</v>
      </c>
      <c r="B16" s="71" t="s">
        <v>7344</v>
      </c>
      <c r="C16" s="76"/>
      <c r="D16" s="76"/>
      <c r="E16" s="76"/>
      <c r="F16" s="89"/>
      <c r="G16" s="76"/>
      <c r="H16" s="76"/>
      <c r="I16" s="76"/>
      <c r="J16" s="89"/>
      <c r="K16" s="76"/>
      <c r="L16" s="76"/>
    </row>
    <row r="17" spans="1:12" ht="11.25" customHeight="1" x14ac:dyDescent="0.2">
      <c r="A17" s="78"/>
      <c r="B17" s="76"/>
      <c r="C17" s="76"/>
      <c r="D17" s="76"/>
      <c r="E17" s="76"/>
      <c r="F17" s="89"/>
      <c r="G17" s="76"/>
      <c r="H17" s="76"/>
      <c r="I17" s="76"/>
      <c r="J17" s="89"/>
      <c r="K17" s="76"/>
      <c r="L17" s="76"/>
    </row>
    <row r="18" spans="1:12" ht="18.75" customHeight="1" x14ac:dyDescent="0.2">
      <c r="A18" s="78"/>
      <c r="B18" s="991" t="s">
        <v>5193</v>
      </c>
      <c r="C18" s="992"/>
      <c r="D18" s="991" t="s">
        <v>5194</v>
      </c>
      <c r="E18" s="992"/>
      <c r="F18" s="127" t="s">
        <v>5195</v>
      </c>
      <c r="G18" s="213"/>
      <c r="H18" s="213" t="s">
        <v>5196</v>
      </c>
      <c r="I18" s="213"/>
      <c r="J18" s="127" t="s">
        <v>17</v>
      </c>
      <c r="K18" s="66"/>
      <c r="L18" s="76"/>
    </row>
    <row r="19" spans="1:12" ht="15" customHeight="1" x14ac:dyDescent="0.2">
      <c r="A19" s="78"/>
      <c r="B19" s="294"/>
      <c r="C19" s="289"/>
      <c r="D19" s="229"/>
      <c r="E19" s="286"/>
      <c r="F19" s="168"/>
      <c r="G19" s="143"/>
      <c r="H19" s="143"/>
      <c r="I19" s="143"/>
      <c r="J19" s="92" t="s">
        <v>5197</v>
      </c>
      <c r="K19" s="66"/>
      <c r="L19" s="76"/>
    </row>
    <row r="20" spans="1:12" s="3" customFormat="1" ht="15" customHeight="1" x14ac:dyDescent="0.2">
      <c r="A20" s="71"/>
      <c r="B20" s="139">
        <v>1</v>
      </c>
      <c r="C20" s="63" t="s">
        <v>5422</v>
      </c>
      <c r="D20" s="1010"/>
      <c r="E20" s="1011"/>
      <c r="F20" s="150">
        <f>+基礎データ貼付用シート!E1378</f>
        <v>0</v>
      </c>
      <c r="G20" s="147" t="s">
        <v>5201</v>
      </c>
      <c r="H20" s="69">
        <v>4.0000000000000001E-3</v>
      </c>
      <c r="I20" s="147" t="s">
        <v>5202</v>
      </c>
      <c r="J20" s="148">
        <f t="shared" ref="J20:J29" si="1">ROUND(F20*H20,0)</f>
        <v>0</v>
      </c>
      <c r="K20" s="66" t="s">
        <v>5264</v>
      </c>
      <c r="L20" s="66"/>
    </row>
    <row r="21" spans="1:12" s="3" customFormat="1" ht="15" customHeight="1" x14ac:dyDescent="0.2">
      <c r="A21" s="71"/>
      <c r="B21" s="139">
        <v>2</v>
      </c>
      <c r="C21" s="63" t="s">
        <v>5390</v>
      </c>
      <c r="D21" s="1010"/>
      <c r="E21" s="1011"/>
      <c r="F21" s="150">
        <f>+基礎データ貼付用シート!E1379</f>
        <v>0</v>
      </c>
      <c r="G21" s="147" t="s">
        <v>5201</v>
      </c>
      <c r="H21" s="69">
        <v>1.4E-2</v>
      </c>
      <c r="I21" s="147" t="s">
        <v>5202</v>
      </c>
      <c r="J21" s="148">
        <f t="shared" si="1"/>
        <v>0</v>
      </c>
      <c r="K21" s="66" t="s">
        <v>5266</v>
      </c>
      <c r="L21" s="66"/>
    </row>
    <row r="22" spans="1:12" s="3" customFormat="1" ht="15" customHeight="1" x14ac:dyDescent="0.2">
      <c r="A22" s="71"/>
      <c r="B22" s="139">
        <v>3</v>
      </c>
      <c r="C22" s="63" t="s">
        <v>5371</v>
      </c>
      <c r="D22" s="1010"/>
      <c r="E22" s="1011"/>
      <c r="F22" s="150">
        <f>+基礎データ貼付用シート!E1380</f>
        <v>0</v>
      </c>
      <c r="G22" s="147" t="s">
        <v>5201</v>
      </c>
      <c r="H22" s="69">
        <v>2.1999999999999999E-2</v>
      </c>
      <c r="I22" s="147" t="s">
        <v>5202</v>
      </c>
      <c r="J22" s="148">
        <f t="shared" si="1"/>
        <v>0</v>
      </c>
      <c r="K22" s="66" t="s">
        <v>5267</v>
      </c>
      <c r="L22" s="71"/>
    </row>
    <row r="23" spans="1:12" s="3" customFormat="1" ht="15" customHeight="1" x14ac:dyDescent="0.2">
      <c r="A23" s="71"/>
      <c r="B23" s="139">
        <v>4</v>
      </c>
      <c r="C23" s="63" t="s">
        <v>5372</v>
      </c>
      <c r="D23" s="1010"/>
      <c r="E23" s="1011"/>
      <c r="F23" s="150">
        <f>+基礎データ貼付用シート!E1381</f>
        <v>0</v>
      </c>
      <c r="G23" s="147" t="s">
        <v>5201</v>
      </c>
      <c r="H23" s="69">
        <v>3.1E-2</v>
      </c>
      <c r="I23" s="147" t="s">
        <v>5202</v>
      </c>
      <c r="J23" s="148">
        <f t="shared" si="1"/>
        <v>0</v>
      </c>
      <c r="K23" s="66" t="s">
        <v>5268</v>
      </c>
      <c r="L23" s="71"/>
    </row>
    <row r="24" spans="1:12" s="3" customFormat="1" ht="15" customHeight="1" x14ac:dyDescent="0.2">
      <c r="A24" s="71"/>
      <c r="B24" s="739">
        <v>5</v>
      </c>
      <c r="C24" s="63" t="s">
        <v>5265</v>
      </c>
      <c r="D24" s="64" t="s">
        <v>5199</v>
      </c>
      <c r="E24" s="65" t="s">
        <v>5200</v>
      </c>
      <c r="F24" s="150">
        <f>IF(総括表!$B$4=総括表!$Q$4,基礎データ貼付用シート!E1382)</f>
        <v>0</v>
      </c>
      <c r="G24" s="147" t="s">
        <v>5201</v>
      </c>
      <c r="H24" s="69">
        <v>0.16300000000000001</v>
      </c>
      <c r="I24" s="147" t="s">
        <v>5202</v>
      </c>
      <c r="J24" s="148">
        <f t="shared" si="1"/>
        <v>0</v>
      </c>
      <c r="K24" s="66" t="s">
        <v>5269</v>
      </c>
      <c r="L24" s="71"/>
    </row>
    <row r="25" spans="1:12" s="3" customFormat="1" ht="15" customHeight="1" x14ac:dyDescent="0.2">
      <c r="A25" s="71"/>
      <c r="B25" s="290"/>
      <c r="C25" s="110"/>
      <c r="D25" s="64" t="s">
        <v>5204</v>
      </c>
      <c r="E25" s="65" t="s">
        <v>6016</v>
      </c>
      <c r="F25" s="150" t="b">
        <f>IF(総括表!$B$4=総括表!$Q$5,基礎データ貼付用シート!E1382)</f>
        <v>0</v>
      </c>
      <c r="G25" s="147" t="s">
        <v>5201</v>
      </c>
      <c r="H25" s="69">
        <v>0</v>
      </c>
      <c r="I25" s="147" t="s">
        <v>5202</v>
      </c>
      <c r="J25" s="148">
        <f t="shared" si="1"/>
        <v>0</v>
      </c>
      <c r="K25" s="66" t="s">
        <v>5270</v>
      </c>
      <c r="L25" s="71"/>
    </row>
    <row r="26" spans="1:12" s="3" customFormat="1" ht="15" customHeight="1" x14ac:dyDescent="0.2">
      <c r="A26" s="71"/>
      <c r="B26" s="739">
        <v>6</v>
      </c>
      <c r="C26" s="63" t="s">
        <v>5198</v>
      </c>
      <c r="D26" s="64" t="s">
        <v>5199</v>
      </c>
      <c r="E26" s="65" t="s">
        <v>5200</v>
      </c>
      <c r="F26" s="150">
        <f>IF(総括表!$B$4=総括表!$Q$4,基礎データ貼付用シート!E1383)</f>
        <v>0</v>
      </c>
      <c r="G26" s="147" t="s">
        <v>5201</v>
      </c>
      <c r="H26" s="69">
        <v>0.17799999999999999</v>
      </c>
      <c r="I26" s="147" t="s">
        <v>5202</v>
      </c>
      <c r="J26" s="148">
        <f t="shared" si="1"/>
        <v>0</v>
      </c>
      <c r="K26" s="66" t="s">
        <v>5458</v>
      </c>
      <c r="L26" s="71"/>
    </row>
    <row r="27" spans="1:12" s="3" customFormat="1" ht="15" customHeight="1" x14ac:dyDescent="0.2">
      <c r="A27" s="71"/>
      <c r="B27" s="290"/>
      <c r="C27" s="142"/>
      <c r="D27" s="64" t="s">
        <v>5204</v>
      </c>
      <c r="E27" s="65" t="s">
        <v>6016</v>
      </c>
      <c r="F27" s="150" t="b">
        <f>IF(総括表!$B$4=総括表!$Q$5,基礎データ貼付用シート!E1383)</f>
        <v>0</v>
      </c>
      <c r="G27" s="147" t="s">
        <v>5201</v>
      </c>
      <c r="H27" s="69">
        <v>0</v>
      </c>
      <c r="I27" s="147" t="s">
        <v>5202</v>
      </c>
      <c r="J27" s="148">
        <f t="shared" si="1"/>
        <v>0</v>
      </c>
      <c r="K27" s="66" t="s">
        <v>5293</v>
      </c>
      <c r="L27" s="71"/>
    </row>
    <row r="28" spans="1:12" s="3" customFormat="1" ht="15" customHeight="1" x14ac:dyDescent="0.2">
      <c r="A28" s="71"/>
      <c r="B28" s="739">
        <v>7</v>
      </c>
      <c r="C28" s="63" t="s">
        <v>5207</v>
      </c>
      <c r="D28" s="64" t="s">
        <v>5199</v>
      </c>
      <c r="E28" s="65" t="s">
        <v>5200</v>
      </c>
      <c r="F28" s="150">
        <f>IF(総括表!$B$4=総括表!$Q$4,基礎データ貼付用シート!E1384)</f>
        <v>0</v>
      </c>
      <c r="G28" s="147" t="s">
        <v>5201</v>
      </c>
      <c r="H28" s="69">
        <v>0.193</v>
      </c>
      <c r="I28" s="147" t="s">
        <v>5202</v>
      </c>
      <c r="J28" s="148">
        <f t="shared" si="1"/>
        <v>0</v>
      </c>
      <c r="K28" s="66" t="s">
        <v>5459</v>
      </c>
      <c r="L28" s="71"/>
    </row>
    <row r="29" spans="1:12" s="3" customFormat="1" ht="15" customHeight="1" thickBot="1" x14ac:dyDescent="0.25">
      <c r="A29" s="71"/>
      <c r="B29" s="740"/>
      <c r="C29" s="142"/>
      <c r="D29" s="64" t="s">
        <v>5204</v>
      </c>
      <c r="E29" s="65" t="s">
        <v>6016</v>
      </c>
      <c r="F29" s="150" t="b">
        <f>IF(総括表!$B$4=総括表!$Q$5,基礎データ貼付用シート!E1384)</f>
        <v>0</v>
      </c>
      <c r="G29" s="147" t="s">
        <v>5201</v>
      </c>
      <c r="H29" s="69">
        <v>0</v>
      </c>
      <c r="I29" s="147" t="s">
        <v>5202</v>
      </c>
      <c r="J29" s="148">
        <f t="shared" si="1"/>
        <v>0</v>
      </c>
      <c r="K29" s="66" t="s">
        <v>5460</v>
      </c>
      <c r="L29" s="71"/>
    </row>
    <row r="30" spans="1:12" s="3" customFormat="1" ht="15" customHeight="1" x14ac:dyDescent="0.2">
      <c r="A30" s="71"/>
      <c r="B30" s="66"/>
      <c r="C30" s="68"/>
      <c r="D30" s="66"/>
      <c r="E30" s="66"/>
      <c r="F30" s="29"/>
      <c r="G30" s="68"/>
      <c r="H30" s="985" t="s">
        <v>5748</v>
      </c>
      <c r="I30" s="986"/>
      <c r="J30" s="657"/>
      <c r="K30" s="66"/>
      <c r="L30" s="71"/>
    </row>
    <row r="31" spans="1:12" s="3" customFormat="1" ht="15" customHeight="1" thickBot="1" x14ac:dyDescent="0.25">
      <c r="A31" s="71"/>
      <c r="B31" s="66"/>
      <c r="C31" s="66"/>
      <c r="D31" s="66"/>
      <c r="E31" s="66"/>
      <c r="F31" s="29"/>
      <c r="G31" s="66"/>
      <c r="H31" s="983" t="s">
        <v>5259</v>
      </c>
      <c r="I31" s="984"/>
      <c r="J31" s="7">
        <f>SUM(J20:J29)</f>
        <v>0</v>
      </c>
      <c r="K31" s="66" t="s">
        <v>5275</v>
      </c>
      <c r="L31" s="71"/>
    </row>
    <row r="32" spans="1:12" s="3" customFormat="1" ht="18.75" customHeight="1" x14ac:dyDescent="0.2">
      <c r="A32" s="71"/>
      <c r="B32" s="71"/>
      <c r="C32" s="71"/>
      <c r="D32" s="71"/>
      <c r="E32" s="71"/>
      <c r="F32" s="90"/>
      <c r="G32" s="71"/>
      <c r="H32" s="71"/>
      <c r="I32" s="71"/>
      <c r="J32" s="90"/>
      <c r="K32" s="71"/>
      <c r="L32" s="71"/>
    </row>
    <row r="33" spans="1:14" s="3" customFormat="1" ht="18.75" customHeight="1" x14ac:dyDescent="0.2">
      <c r="A33" s="77" t="s">
        <v>6017</v>
      </c>
      <c r="B33" s="71" t="s">
        <v>6018</v>
      </c>
      <c r="C33" s="76"/>
      <c r="D33" s="76"/>
      <c r="E33" s="76"/>
      <c r="F33" s="89"/>
      <c r="G33" s="71"/>
      <c r="H33" s="71"/>
      <c r="I33" s="71"/>
      <c r="J33" s="90"/>
      <c r="K33" s="71"/>
      <c r="L33" s="71"/>
      <c r="M33" s="154"/>
      <c r="N33" s="66"/>
    </row>
    <row r="34" spans="1:14" s="3" customFormat="1" ht="18.75" customHeight="1" x14ac:dyDescent="0.2">
      <c r="A34" s="71"/>
      <c r="B34" s="71"/>
      <c r="C34" s="71"/>
      <c r="D34" s="71"/>
      <c r="E34" s="71"/>
      <c r="F34" s="71"/>
      <c r="G34" s="71"/>
      <c r="H34" s="71"/>
      <c r="I34" s="71"/>
      <c r="J34" s="90"/>
      <c r="K34" s="71"/>
      <c r="L34" s="71"/>
      <c r="M34" s="154"/>
      <c r="N34" s="66"/>
    </row>
    <row r="35" spans="1:14" s="3" customFormat="1" ht="18.75" customHeight="1" x14ac:dyDescent="0.2">
      <c r="A35" s="71"/>
      <c r="B35" s="991" t="s">
        <v>5193</v>
      </c>
      <c r="C35" s="992"/>
      <c r="D35" s="991" t="s">
        <v>5194</v>
      </c>
      <c r="E35" s="992"/>
      <c r="F35" s="127" t="s">
        <v>5195</v>
      </c>
      <c r="G35" s="213"/>
      <c r="H35" s="132" t="s">
        <v>5196</v>
      </c>
      <c r="I35" s="213"/>
      <c r="J35" s="127" t="s">
        <v>17</v>
      </c>
      <c r="K35" s="66"/>
      <c r="L35" s="71"/>
      <c r="M35" s="154"/>
      <c r="N35" s="66"/>
    </row>
    <row r="36" spans="1:14" s="3" customFormat="1" ht="18.75" customHeight="1" x14ac:dyDescent="0.2">
      <c r="A36" s="71"/>
      <c r="B36" s="294"/>
      <c r="C36" s="289"/>
      <c r="D36" s="229"/>
      <c r="E36" s="286"/>
      <c r="F36" s="168"/>
      <c r="G36" s="143"/>
      <c r="H36" s="285"/>
      <c r="I36" s="143"/>
      <c r="J36" s="92" t="s">
        <v>5197</v>
      </c>
      <c r="K36" s="66"/>
      <c r="L36" s="71"/>
      <c r="M36" s="154"/>
      <c r="N36" s="66"/>
    </row>
    <row r="37" spans="1:14" s="3" customFormat="1" ht="18.75" customHeight="1" x14ac:dyDescent="0.2">
      <c r="A37" s="71"/>
      <c r="B37" s="139">
        <v>1</v>
      </c>
      <c r="C37" s="63" t="s">
        <v>5307</v>
      </c>
      <c r="D37" s="152" t="s">
        <v>5891</v>
      </c>
      <c r="E37" s="529" t="s">
        <v>5200</v>
      </c>
      <c r="F37" s="150">
        <f>IF(総括表!$B$4=総括表!$Q$4,基礎データ貼付用シート!E1385)</f>
        <v>0</v>
      </c>
      <c r="G37" s="147" t="s">
        <v>5201</v>
      </c>
      <c r="H37" s="146">
        <v>0.67100000000000004</v>
      </c>
      <c r="I37" s="147" t="s">
        <v>5202</v>
      </c>
      <c r="J37" s="148">
        <f>ROUND(F37*H37,0)</f>
        <v>0</v>
      </c>
      <c r="K37" s="66" t="s">
        <v>6015</v>
      </c>
      <c r="L37" s="71"/>
      <c r="M37" s="154"/>
      <c r="N37" s="66"/>
    </row>
    <row r="38" spans="1:14" s="3" customFormat="1" ht="18.75" customHeight="1" thickBot="1" x14ac:dyDescent="0.25">
      <c r="A38" s="71"/>
      <c r="B38" s="141"/>
      <c r="C38" s="142"/>
      <c r="D38" s="153" t="s">
        <v>5893</v>
      </c>
      <c r="E38" s="529" t="s">
        <v>5205</v>
      </c>
      <c r="F38" s="150" t="b">
        <f>IF(総括表!$B$4=総括表!$Q$5,基礎データ貼付用シート!E1385)</f>
        <v>0</v>
      </c>
      <c r="G38" s="147" t="s">
        <v>5201</v>
      </c>
      <c r="H38" s="146">
        <v>0.66400000000000003</v>
      </c>
      <c r="I38" s="147" t="s">
        <v>5202</v>
      </c>
      <c r="J38" s="148">
        <f>ROUND(F38*H38,0)</f>
        <v>0</v>
      </c>
      <c r="K38" s="66" t="s">
        <v>5283</v>
      </c>
      <c r="L38" s="71"/>
      <c r="M38" s="154"/>
      <c r="N38" s="66"/>
    </row>
    <row r="39" spans="1:14" s="3" customFormat="1" ht="18.75" customHeight="1" x14ac:dyDescent="0.2">
      <c r="A39" s="71"/>
      <c r="B39" s="154"/>
      <c r="C39" s="66"/>
      <c r="D39" s="88"/>
      <c r="E39" s="155"/>
      <c r="F39" s="29"/>
      <c r="G39" s="68"/>
      <c r="H39" s="985" t="s">
        <v>5284</v>
      </c>
      <c r="I39" s="986"/>
      <c r="J39" s="657"/>
      <c r="K39" s="66"/>
      <c r="L39" s="71"/>
      <c r="M39" s="154"/>
      <c r="N39" s="66"/>
    </row>
    <row r="40" spans="1:14" s="3" customFormat="1" ht="18.75" customHeight="1" thickBot="1" x14ac:dyDescent="0.25">
      <c r="A40" s="71"/>
      <c r="B40" s="154"/>
      <c r="C40" s="66"/>
      <c r="D40" s="88"/>
      <c r="E40" s="155"/>
      <c r="F40" s="29"/>
      <c r="G40" s="68"/>
      <c r="H40" s="983" t="s">
        <v>5259</v>
      </c>
      <c r="I40" s="984"/>
      <c r="J40" s="7">
        <f>SUM(J37:J38)</f>
        <v>0</v>
      </c>
      <c r="K40" s="66" t="s">
        <v>5277</v>
      </c>
      <c r="L40" s="71"/>
      <c r="M40" s="154"/>
      <c r="N40" s="66"/>
    </row>
    <row r="41" spans="1:14" s="3" customFormat="1" ht="18.75" customHeight="1" x14ac:dyDescent="0.2">
      <c r="A41" s="71"/>
      <c r="B41" s="71"/>
      <c r="C41" s="71"/>
      <c r="D41" s="71"/>
      <c r="E41" s="71"/>
      <c r="F41" s="90"/>
      <c r="G41" s="71"/>
      <c r="H41" s="71"/>
      <c r="I41" s="71"/>
      <c r="J41" s="90"/>
      <c r="K41" s="71"/>
      <c r="L41" s="71"/>
      <c r="M41" s="180"/>
      <c r="N41" s="66"/>
    </row>
    <row r="42" spans="1:14" s="3" customFormat="1" ht="18.75" customHeight="1" thickBot="1" x14ac:dyDescent="0.25">
      <c r="A42" s="71"/>
      <c r="B42" s="66"/>
      <c r="C42" s="66"/>
      <c r="D42" s="66"/>
      <c r="E42" s="66"/>
      <c r="F42" s="29"/>
      <c r="G42" s="66"/>
      <c r="H42" s="68"/>
      <c r="I42" s="68"/>
      <c r="J42" s="29"/>
      <c r="K42" s="66"/>
      <c r="L42" s="71"/>
      <c r="M42" s="180"/>
      <c r="N42" s="66"/>
    </row>
    <row r="43" spans="1:14" s="3" customFormat="1" ht="18.75" customHeight="1" x14ac:dyDescent="0.2">
      <c r="A43" s="71"/>
      <c r="B43" s="66"/>
      <c r="C43" s="66"/>
      <c r="D43" s="66"/>
      <c r="E43" s="66"/>
      <c r="F43" s="29"/>
      <c r="G43" s="66"/>
      <c r="H43" s="1075" t="s">
        <v>6019</v>
      </c>
      <c r="I43" s="1076"/>
      <c r="J43" s="657"/>
      <c r="K43" s="66"/>
      <c r="L43" s="71"/>
      <c r="M43" s="180"/>
      <c r="N43" s="66"/>
    </row>
    <row r="44" spans="1:14" ht="18.75" customHeight="1" thickBot="1" x14ac:dyDescent="0.25">
      <c r="A44" s="76"/>
      <c r="B44" s="76"/>
      <c r="C44" s="76"/>
      <c r="D44" s="76"/>
      <c r="E44" s="76"/>
      <c r="F44" s="76"/>
      <c r="G44" s="76"/>
      <c r="H44" s="1007" t="s">
        <v>6020</v>
      </c>
      <c r="I44" s="1008"/>
      <c r="J44" s="7">
        <f>SUM(J14,J31,J40)</f>
        <v>0</v>
      </c>
      <c r="K44" s="66" t="s">
        <v>55</v>
      </c>
      <c r="L44" s="76"/>
      <c r="M44" s="180"/>
      <c r="N44" s="66"/>
    </row>
    <row r="45" spans="1:14" ht="18.75" customHeight="1" x14ac:dyDescent="0.2">
      <c r="N45" s="66"/>
    </row>
    <row r="46" spans="1:14" ht="18.75" customHeight="1" x14ac:dyDescent="0.2">
      <c r="N46" s="66"/>
    </row>
    <row r="47" spans="1:14" ht="18.75" customHeight="1" x14ac:dyDescent="0.2">
      <c r="N47" s="66"/>
    </row>
  </sheetData>
  <sheetProtection autoFilter="0"/>
  <customSheetViews>
    <customSheetView guid="{0FF53720-42B0-4B1A-A491-0089CDA29CCF}" showPageBreaks="1" view="pageBreakPreview">
      <selection activeCell="F17" sqref="F17"/>
      <pageMargins left="0" right="0" top="0" bottom="0" header="0" footer="0"/>
      <pageSetup paperSize="9" scale="88" orientation="portrait" r:id="rId1"/>
      <headerFooter alignWithMargins="0"/>
    </customSheetView>
    <customSheetView guid="{1F81339A-CB4E-4CB3-ABCA-C25ADEC8B9AC}" showPageBreaks="1" view="pageBreakPreview">
      <selection activeCell="F17" sqref="F17"/>
      <pageMargins left="0" right="0" top="0" bottom="0" header="0" footer="0"/>
      <pageSetup paperSize="9" scale="88" orientation="portrait" r:id="rId2"/>
      <headerFooter alignWithMargins="0"/>
    </customSheetView>
    <customSheetView guid="{87FB8462-6403-4F20-8080-1AF11B55B90C}" showPageBreaks="1" view="pageBreakPreview">
      <selection activeCell="F17" sqref="F17"/>
      <pageMargins left="0" right="0" top="0" bottom="0" header="0" footer="0"/>
      <pageSetup paperSize="9" scale="88" orientation="portrait" r:id="rId3"/>
      <headerFooter alignWithMargins="0"/>
    </customSheetView>
    <customSheetView guid="{3B4A68D1-1B68-46E4-B8BF-4F65CEA2EB4B}" showPageBreaks="1" view="pageBreakPreview">
      <selection activeCell="F17" sqref="F17"/>
      <pageMargins left="0" right="0" top="0" bottom="0" header="0" footer="0"/>
      <pageSetup paperSize="9" scale="88" orientation="portrait" r:id="rId4"/>
      <headerFooter alignWithMargins="0"/>
    </customSheetView>
    <customSheetView guid="{3DDC5261-2F80-4A3C-AB53-F803DE8B7615}" showPageBreaks="1" view="pageBreakPreview">
      <selection activeCell="F17" sqref="F17"/>
      <pageMargins left="0" right="0" top="0" bottom="0" header="0" footer="0"/>
      <pageSetup paperSize="9" scale="88" orientation="portrait" r:id="rId5"/>
      <headerFooter alignWithMargins="0"/>
    </customSheetView>
    <customSheetView guid="{44914D11-FA26-4FFB-9D64-353FA38F5634}" showPageBreaks="1" view="pageBreakPreview">
      <selection activeCell="F17" sqref="F17"/>
      <pageMargins left="0" right="0" top="0" bottom="0" header="0" footer="0"/>
      <pageSetup paperSize="9" scale="88" orientation="portrait" r:id="rId6"/>
      <headerFooter alignWithMargins="0"/>
    </customSheetView>
    <customSheetView guid="{6580A8AE-FA6B-4B5A-83A0-1CF78E68E0A6}" scale="130" showPageBreaks="1" view="pageBreakPreview">
      <selection activeCell="J44" sqref="J44"/>
      <pageMargins left="0" right="0" top="0" bottom="0" header="0" footer="0"/>
      <pageSetup paperSize="9" scale="98" orientation="portrait" r:id="rId7"/>
      <headerFooter alignWithMargins="0"/>
    </customSheetView>
    <customSheetView guid="{33BE930D-9EAB-4AFB-BDCD-43112CB50749}" scale="130" showPageBreaks="1" view="pageBreakPreview">
      <selection activeCell="J44" sqref="J44"/>
      <pageMargins left="0" right="0" top="0" bottom="0" header="0" footer="0"/>
      <pageSetup paperSize="9" scale="98" orientation="portrait" r:id="rId8"/>
      <headerFooter alignWithMargins="0"/>
    </customSheetView>
    <customSheetView guid="{0B613FCD-ABCC-41BB-9177-F54C998CD9E2}" scale="130" showPageBreaks="1" view="pageBreakPreview">
      <selection activeCell="J44" sqref="J44"/>
      <pageMargins left="0" right="0" top="0" bottom="0" header="0" footer="0"/>
      <pageSetup paperSize="9" scale="98" orientation="portrait" r:id="rId9"/>
      <headerFooter alignWithMargins="0"/>
    </customSheetView>
    <customSheetView guid="{B71A276C-C16D-4248-B875-8414D93978D3}" scale="130" showPageBreaks="1" view="pageBreakPreview" topLeftCell="A13">
      <selection activeCell="J44" sqref="J44"/>
      <pageMargins left="0" right="0" top="0" bottom="0" header="0" footer="0"/>
      <pageSetup paperSize="9" scale="98" orientation="portrait" r:id="rId10"/>
      <headerFooter alignWithMargins="0"/>
    </customSheetView>
    <customSheetView guid="{EE5E2BC8-B1EB-4466-BA38-D89D5EC0095B}" scale="130" showPageBreaks="1" view="pageBreakPreview">
      <selection activeCell="J44" sqref="J44"/>
      <pageMargins left="0" right="0" top="0" bottom="0" header="0" footer="0"/>
      <pageSetup paperSize="9" scale="98" orientation="portrait" r:id="rId11"/>
      <headerFooter alignWithMargins="0"/>
    </customSheetView>
    <customSheetView guid="{60A3B263-4602-4F01-9F3F-2B992FCD2F0D}" scale="130" showPageBreaks="1" view="pageBreakPreview">
      <selection activeCell="H38" sqref="H38"/>
      <pageMargins left="0" right="0" top="0" bottom="0" header="0" footer="0"/>
      <pageSetup paperSize="9" scale="98" orientation="portrait" r:id="rId12"/>
      <headerFooter alignWithMargins="0"/>
    </customSheetView>
    <customSheetView guid="{4501AAA6-52C2-4DE0-8371-DF05BC835EB0}" scale="130" showPageBreaks="1" view="pageBreakPreview">
      <selection activeCell="J44" sqref="J44"/>
      <pageMargins left="0" right="0" top="0" bottom="0" header="0" footer="0"/>
      <pageSetup paperSize="9" scale="98" orientation="portrait" r:id="rId13"/>
      <headerFooter alignWithMargins="0"/>
    </customSheetView>
    <customSheetView guid="{994C6250-FA50-4C22-9B36-67FD48252EA7}" scale="130" showPageBreaks="1" view="pageBreakPreview">
      <selection activeCell="J44" sqref="J44"/>
      <pageMargins left="0" right="0" top="0" bottom="0" header="0" footer="0"/>
      <pageSetup paperSize="9" scale="98" orientation="portrait" r:id="rId14"/>
      <headerFooter alignWithMargins="0"/>
    </customSheetView>
    <customSheetView guid="{589CC1DC-63E7-447D-98B0-3ACFA594E418}" scale="130" showPageBreaks="1" view="pageBreakPreview">
      <selection activeCell="J44" sqref="J44"/>
      <pageMargins left="0" right="0" top="0" bottom="0" header="0" footer="0"/>
      <pageSetup paperSize="9" scale="98" orientation="portrait" r:id="rId15"/>
      <headerFooter alignWithMargins="0"/>
    </customSheetView>
    <customSheetView guid="{C992E83C-24A9-4447-9C08-4F6D58B78F8B}" scale="130" showPageBreaks="1" view="pageBreakPreview">
      <selection activeCell="J44" sqref="J44"/>
      <pageMargins left="0" right="0" top="0" bottom="0" header="0" footer="0"/>
      <pageSetup paperSize="9" scale="98" orientation="portrait" r:id="rId16"/>
      <headerFooter alignWithMargins="0"/>
    </customSheetView>
    <customSheetView guid="{3C9FE015-CE13-4E3B-ACAB-8D7E22E34744}" scale="130" showPageBreaks="1" view="pageBreakPreview">
      <selection activeCell="J44" sqref="J44"/>
      <pageMargins left="0" right="0" top="0" bottom="0" header="0" footer="0"/>
      <pageSetup paperSize="9" scale="98" orientation="portrait" r:id="rId17"/>
      <headerFooter alignWithMargins="0"/>
    </customSheetView>
    <customSheetView guid="{7EEBD42C-6D62-4B33-B7C1-B904E6629538}" scale="130" showPageBreaks="1" view="pageBreakPreview">
      <selection activeCell="J44" sqref="J44"/>
      <pageMargins left="0" right="0" top="0" bottom="0" header="0" footer="0"/>
      <pageSetup paperSize="9" scale="98" orientation="portrait" r:id="rId18"/>
      <headerFooter alignWithMargins="0"/>
    </customSheetView>
    <customSheetView guid="{C8B40DBF-EDE0-406A-8960-74B2A681CE9F}" showPageBreaks="1" view="pageBreakPreview">
      <selection activeCell="F17" sqref="F17"/>
      <pageMargins left="0" right="0" top="0" bottom="0" header="0" footer="0"/>
      <pageSetup paperSize="9" scale="88" orientation="portrait" r:id="rId19"/>
      <headerFooter alignWithMargins="0"/>
    </customSheetView>
    <customSheetView guid="{A0BA9017-E5F3-4B91-9F5C-F0F36F625BCB}" showPageBreaks="1" view="pageBreakPreview">
      <selection activeCell="F17" sqref="F17"/>
      <pageMargins left="0" right="0" top="0" bottom="0" header="0" footer="0"/>
      <pageSetup paperSize="9" scale="88" orientation="portrait" r:id="rId20"/>
      <headerFooter alignWithMargins="0"/>
    </customSheetView>
  </customSheetViews>
  <mergeCells count="21">
    <mergeCell ref="I1:K1"/>
    <mergeCell ref="B5:C5"/>
    <mergeCell ref="D5:E5"/>
    <mergeCell ref="B18:C18"/>
    <mergeCell ref="D18:E18"/>
    <mergeCell ref="A1:B1"/>
    <mergeCell ref="C1:E1"/>
    <mergeCell ref="D20:E20"/>
    <mergeCell ref="D21:E21"/>
    <mergeCell ref="H13:I13"/>
    <mergeCell ref="H14:I14"/>
    <mergeCell ref="H44:I44"/>
    <mergeCell ref="D22:E22"/>
    <mergeCell ref="D23:E23"/>
    <mergeCell ref="H30:I30"/>
    <mergeCell ref="H31:I31"/>
    <mergeCell ref="B35:C35"/>
    <mergeCell ref="D35:E35"/>
    <mergeCell ref="H39:I39"/>
    <mergeCell ref="H40:I40"/>
    <mergeCell ref="H43:I43"/>
  </mergeCells>
  <phoneticPr fontId="3"/>
  <dataValidations count="1">
    <dataValidation type="custom" allowBlank="1" showInputMessage="1" showErrorMessage="1" sqref="H37:H38" xr:uid="{00000000-0002-0000-1000-000000000000}">
      <formula1>MOD(H37*1000,1)=0</formula1>
    </dataValidation>
  </dataValidations>
  <pageMargins left="0.78700000000000003" right="0.78700000000000003" top="0.98399999999999999" bottom="0.98399999999999999" header="0.51200000000000001" footer="0.51200000000000001"/>
  <pageSetup paperSize="9" scale="98" orientation="portrait" r:id="rId2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45"/>
  <sheetViews>
    <sheetView view="pageBreakPreview" zoomScaleNormal="100" zoomScaleSheetLayoutView="100" workbookViewId="0">
      <selection activeCell="O13" sqref="O13"/>
    </sheetView>
  </sheetViews>
  <sheetFormatPr defaultColWidth="9" defaultRowHeight="19.5" customHeight="1" x14ac:dyDescent="0.2"/>
  <cols>
    <col min="1" max="1" width="3.90625" style="1" customWidth="1"/>
    <col min="2" max="2" width="5.453125" style="1" customWidth="1"/>
    <col min="3" max="3" width="7.453125" style="1" bestFit="1" customWidth="1"/>
    <col min="4" max="4" width="3" style="1" bestFit="1" customWidth="1"/>
    <col min="5" max="5" width="12" style="1" customWidth="1"/>
    <col min="6" max="6" width="22.6328125" style="6" customWidth="1"/>
    <col min="7" max="7" width="2" style="1" bestFit="1" customWidth="1"/>
    <col min="8" max="8" width="11.90625" style="15" customWidth="1"/>
    <col min="9" max="9" width="2" style="1" bestFit="1" customWidth="1"/>
    <col min="10" max="10" width="11.90625" style="6" customWidth="1"/>
    <col min="11" max="11" width="3" style="1" customWidth="1"/>
    <col min="12" max="16384" width="9" style="1"/>
  </cols>
  <sheetData>
    <row r="1" spans="1:11" ht="19.5" customHeight="1" x14ac:dyDescent="0.2">
      <c r="A1" s="987" t="s">
        <v>5189</v>
      </c>
      <c r="B1" s="988"/>
      <c r="C1" s="987" t="s">
        <v>57</v>
      </c>
      <c r="D1" s="989"/>
      <c r="E1" s="988"/>
      <c r="F1" s="89"/>
      <c r="G1" s="76"/>
      <c r="H1" s="258" t="s">
        <v>5191</v>
      </c>
      <c r="I1" s="990">
        <f>総括表!H4</f>
        <v>0</v>
      </c>
      <c r="J1" s="990"/>
      <c r="K1" s="990"/>
    </row>
    <row r="2" spans="1:11" ht="19.5" customHeight="1" x14ac:dyDescent="0.2">
      <c r="A2" s="76"/>
      <c r="B2" s="76"/>
      <c r="C2" s="76"/>
      <c r="D2" s="76"/>
      <c r="E2" s="76"/>
      <c r="F2" s="89"/>
      <c r="G2" s="76"/>
      <c r="H2" s="79"/>
      <c r="I2" s="76"/>
      <c r="J2" s="137"/>
      <c r="K2" s="76"/>
    </row>
    <row r="3" spans="1:11" ht="19.5" customHeight="1" x14ac:dyDescent="0.2">
      <c r="A3" s="78">
        <v>1</v>
      </c>
      <c r="B3" s="71" t="s">
        <v>6021</v>
      </c>
      <c r="C3" s="76"/>
      <c r="D3" s="76"/>
      <c r="E3" s="76"/>
      <c r="F3" s="89"/>
      <c r="G3" s="76"/>
      <c r="H3" s="79"/>
      <c r="I3" s="76"/>
      <c r="J3" s="89"/>
      <c r="K3" s="76"/>
    </row>
    <row r="4" spans="1:11" ht="15" customHeight="1" x14ac:dyDescent="0.2">
      <c r="A4" s="78"/>
      <c r="B4" s="76"/>
      <c r="C4" s="76"/>
      <c r="D4" s="76"/>
      <c r="E4" s="76"/>
      <c r="F4" s="89"/>
      <c r="G4" s="76"/>
      <c r="H4" s="79"/>
      <c r="I4" s="76"/>
      <c r="J4" s="89"/>
      <c r="K4" s="76"/>
    </row>
    <row r="5" spans="1:11" s="3" customFormat="1" ht="15" customHeight="1" x14ac:dyDescent="0.2">
      <c r="A5" s="71"/>
      <c r="B5" s="991" t="s">
        <v>5193</v>
      </c>
      <c r="C5" s="992"/>
      <c r="D5" s="991" t="s">
        <v>5194</v>
      </c>
      <c r="E5" s="992"/>
      <c r="F5" s="127" t="s">
        <v>5195</v>
      </c>
      <c r="G5" s="213"/>
      <c r="H5" s="81" t="s">
        <v>5196</v>
      </c>
      <c r="I5" s="213"/>
      <c r="J5" s="127" t="s">
        <v>17</v>
      </c>
      <c r="K5" s="66"/>
    </row>
    <row r="6" spans="1:11" s="3" customFormat="1" ht="15" customHeight="1" x14ac:dyDescent="0.2">
      <c r="A6" s="71"/>
      <c r="B6" s="294"/>
      <c r="C6" s="289"/>
      <c r="D6" s="229"/>
      <c r="E6" s="286"/>
      <c r="F6" s="168"/>
      <c r="G6" s="143"/>
      <c r="H6" s="83"/>
      <c r="I6" s="143"/>
      <c r="J6" s="92" t="s">
        <v>5197</v>
      </c>
      <c r="K6" s="66"/>
    </row>
    <row r="7" spans="1:11" s="3" customFormat="1" ht="15.75" customHeight="1" x14ac:dyDescent="0.2">
      <c r="A7" s="71"/>
      <c r="B7" s="139">
        <v>1</v>
      </c>
      <c r="C7" s="63" t="s">
        <v>5198</v>
      </c>
      <c r="D7" s="64" t="s">
        <v>5199</v>
      </c>
      <c r="E7" s="65" t="s">
        <v>5200</v>
      </c>
      <c r="F7" s="150">
        <f>IF(総括表!$B$4=総括表!$Q$4,基礎データ貼付用シート!E1387)</f>
        <v>0</v>
      </c>
      <c r="G7" s="147" t="s">
        <v>5201</v>
      </c>
      <c r="H7" s="69">
        <v>0.44500000000000001</v>
      </c>
      <c r="I7" s="147" t="s">
        <v>5202</v>
      </c>
      <c r="J7" s="148">
        <f t="shared" ref="J7:J26" si="0">ROUND(F7*H7,0)</f>
        <v>0</v>
      </c>
      <c r="K7" s="66" t="s">
        <v>5264</v>
      </c>
    </row>
    <row r="8" spans="1:11" s="3" customFormat="1" ht="15.75" customHeight="1" x14ac:dyDescent="0.2">
      <c r="A8" s="71"/>
      <c r="B8" s="67"/>
      <c r="C8" s="286"/>
      <c r="D8" s="64" t="s">
        <v>5204</v>
      </c>
      <c r="E8" s="65" t="s">
        <v>5205</v>
      </c>
      <c r="F8" s="150" t="b">
        <f>IF(総括表!$B$4=総括表!$Q$5,基礎データ貼付用シート!E1387)</f>
        <v>0</v>
      </c>
      <c r="G8" s="147" t="s">
        <v>5201</v>
      </c>
      <c r="H8" s="149">
        <v>0</v>
      </c>
      <c r="I8" s="70" t="s">
        <v>5202</v>
      </c>
      <c r="J8" s="145">
        <f t="shared" si="0"/>
        <v>0</v>
      </c>
      <c r="K8" s="66" t="s">
        <v>5266</v>
      </c>
    </row>
    <row r="9" spans="1:11" s="3" customFormat="1" ht="15.75" customHeight="1" x14ac:dyDescent="0.2">
      <c r="A9" s="71"/>
      <c r="B9" s="139">
        <v>2</v>
      </c>
      <c r="C9" s="63" t="s">
        <v>5207</v>
      </c>
      <c r="D9" s="64" t="s">
        <v>5199</v>
      </c>
      <c r="E9" s="65" t="s">
        <v>5200</v>
      </c>
      <c r="F9" s="150">
        <f>IF(総括表!$B$4=総括表!$Q$4,基礎データ貼付用シート!E1389)</f>
        <v>0</v>
      </c>
      <c r="G9" s="147" t="s">
        <v>5201</v>
      </c>
      <c r="H9" s="69">
        <v>0.48199999999999998</v>
      </c>
      <c r="I9" s="147" t="s">
        <v>5202</v>
      </c>
      <c r="J9" s="148">
        <f t="shared" si="0"/>
        <v>0</v>
      </c>
      <c r="K9" s="66" t="s">
        <v>5267</v>
      </c>
    </row>
    <row r="10" spans="1:11" s="3" customFormat="1" ht="15.75" customHeight="1" x14ac:dyDescent="0.2">
      <c r="A10" s="71"/>
      <c r="B10" s="67"/>
      <c r="C10" s="286"/>
      <c r="D10" s="64" t="s">
        <v>5204</v>
      </c>
      <c r="E10" s="65" t="s">
        <v>5205</v>
      </c>
      <c r="F10" s="150" t="b">
        <f>IF(総括表!$B$4=総括表!$Q$5,基礎データ貼付用シート!E1389)</f>
        <v>0</v>
      </c>
      <c r="G10" s="147" t="s">
        <v>5201</v>
      </c>
      <c r="H10" s="149">
        <v>0</v>
      </c>
      <c r="I10" s="70" t="s">
        <v>5202</v>
      </c>
      <c r="J10" s="145">
        <f t="shared" si="0"/>
        <v>0</v>
      </c>
      <c r="K10" s="66" t="s">
        <v>5268</v>
      </c>
    </row>
    <row r="11" spans="1:11" s="3" customFormat="1" ht="15.75" customHeight="1" x14ac:dyDescent="0.2">
      <c r="A11" s="71"/>
      <c r="B11" s="139">
        <v>3</v>
      </c>
      <c r="C11" s="63" t="s">
        <v>5210</v>
      </c>
      <c r="D11" s="64" t="s">
        <v>5199</v>
      </c>
      <c r="E11" s="65" t="s">
        <v>5200</v>
      </c>
      <c r="F11" s="150">
        <f>IF(総括表!$B$4=総括表!$Q$4,基礎データ貼付用シート!E1391)</f>
        <v>0</v>
      </c>
      <c r="G11" s="147" t="s">
        <v>5201</v>
      </c>
      <c r="H11" s="69">
        <v>0.46200000000000002</v>
      </c>
      <c r="I11" s="147" t="s">
        <v>5202</v>
      </c>
      <c r="J11" s="148">
        <f t="shared" si="0"/>
        <v>0</v>
      </c>
      <c r="K11" s="66" t="s">
        <v>5269</v>
      </c>
    </row>
    <row r="12" spans="1:11" s="3" customFormat="1" ht="15.75" customHeight="1" x14ac:dyDescent="0.2">
      <c r="A12" s="71"/>
      <c r="B12" s="67"/>
      <c r="C12" s="286"/>
      <c r="D12" s="64" t="s">
        <v>5204</v>
      </c>
      <c r="E12" s="65" t="s">
        <v>5205</v>
      </c>
      <c r="F12" s="150" t="b">
        <f>IF(総括表!$B$4=総括表!$Q$5,基礎データ貼付用シート!E1391)</f>
        <v>0</v>
      </c>
      <c r="G12" s="147" t="s">
        <v>5201</v>
      </c>
      <c r="H12" s="149">
        <v>0.23599999999999999</v>
      </c>
      <c r="I12" s="70" t="s">
        <v>5202</v>
      </c>
      <c r="J12" s="145">
        <f t="shared" si="0"/>
        <v>0</v>
      </c>
      <c r="K12" s="66" t="s">
        <v>5270</v>
      </c>
    </row>
    <row r="13" spans="1:11" s="3" customFormat="1" ht="15.75" customHeight="1" x14ac:dyDescent="0.2">
      <c r="A13" s="71"/>
      <c r="B13" s="139">
        <v>4</v>
      </c>
      <c r="C13" s="63" t="s">
        <v>5213</v>
      </c>
      <c r="D13" s="64" t="s">
        <v>5199</v>
      </c>
      <c r="E13" s="65" t="s">
        <v>5200</v>
      </c>
      <c r="F13" s="150">
        <f>IF(総括表!$B$4=総括表!$Q$4,基礎データ貼付用シート!E1393)</f>
        <v>0</v>
      </c>
      <c r="G13" s="147" t="s">
        <v>5201</v>
      </c>
      <c r="H13" s="69">
        <v>0.47899999999999998</v>
      </c>
      <c r="I13" s="147" t="s">
        <v>5202</v>
      </c>
      <c r="J13" s="148">
        <f t="shared" si="0"/>
        <v>0</v>
      </c>
      <c r="K13" s="66" t="s">
        <v>5271</v>
      </c>
    </row>
    <row r="14" spans="1:11" s="3" customFormat="1" ht="15.75" customHeight="1" x14ac:dyDescent="0.2">
      <c r="A14" s="71"/>
      <c r="B14" s="67"/>
      <c r="C14" s="286"/>
      <c r="D14" s="64" t="s">
        <v>5204</v>
      </c>
      <c r="E14" s="65" t="s">
        <v>5205</v>
      </c>
      <c r="F14" s="150" t="b">
        <f>IF(総括表!$B$4=総括表!$Q$5,基礎データ貼付用シート!E1393)</f>
        <v>0</v>
      </c>
      <c r="G14" s="147" t="s">
        <v>5201</v>
      </c>
      <c r="H14" s="149">
        <v>0.30599999999999999</v>
      </c>
      <c r="I14" s="70" t="s">
        <v>5202</v>
      </c>
      <c r="J14" s="145">
        <f t="shared" si="0"/>
        <v>0</v>
      </c>
      <c r="K14" s="66" t="s">
        <v>5272</v>
      </c>
    </row>
    <row r="15" spans="1:11" s="3" customFormat="1" ht="15.75" customHeight="1" x14ac:dyDescent="0.2">
      <c r="A15" s="71"/>
      <c r="B15" s="139">
        <v>5</v>
      </c>
      <c r="C15" s="63" t="s">
        <v>5216</v>
      </c>
      <c r="D15" s="64" t="s">
        <v>5199</v>
      </c>
      <c r="E15" s="65" t="s">
        <v>5200</v>
      </c>
      <c r="F15" s="150">
        <f>IF(総括表!$B$4=総括表!$Q$4,基礎データ貼付用シート!E1395)</f>
        <v>0</v>
      </c>
      <c r="G15" s="147" t="s">
        <v>5201</v>
      </c>
      <c r="H15" s="69">
        <v>0.52300000000000002</v>
      </c>
      <c r="I15" s="147" t="s">
        <v>5202</v>
      </c>
      <c r="J15" s="148">
        <f t="shared" si="0"/>
        <v>0</v>
      </c>
      <c r="K15" s="66" t="s">
        <v>5273</v>
      </c>
    </row>
    <row r="16" spans="1:11" s="3" customFormat="1" ht="15.75" customHeight="1" x14ac:dyDescent="0.2">
      <c r="A16" s="71"/>
      <c r="B16" s="67"/>
      <c r="C16" s="286"/>
      <c r="D16" s="64" t="s">
        <v>5204</v>
      </c>
      <c r="E16" s="65" t="s">
        <v>5205</v>
      </c>
      <c r="F16" s="150" t="b">
        <f>IF(総括表!$B$4=総括表!$Q$5,基礎データ貼付用シート!E1395)</f>
        <v>0</v>
      </c>
      <c r="G16" s="147" t="s">
        <v>5201</v>
      </c>
      <c r="H16" s="149">
        <v>0.36699999999999999</v>
      </c>
      <c r="I16" s="70" t="s">
        <v>5202</v>
      </c>
      <c r="J16" s="145">
        <f t="shared" si="0"/>
        <v>0</v>
      </c>
      <c r="K16" s="66" t="s">
        <v>5330</v>
      </c>
    </row>
    <row r="17" spans="1:11" s="3" customFormat="1" ht="15.75" customHeight="1" x14ac:dyDescent="0.2">
      <c r="A17" s="71"/>
      <c r="B17" s="139">
        <v>6</v>
      </c>
      <c r="C17" s="63" t="s">
        <v>5219</v>
      </c>
      <c r="D17" s="64" t="s">
        <v>5199</v>
      </c>
      <c r="E17" s="65" t="s">
        <v>5200</v>
      </c>
      <c r="F17" s="150">
        <f>IF(総括表!$B$4=総括表!$Q$4,基礎データ貼付用シート!E1397)</f>
        <v>0</v>
      </c>
      <c r="G17" s="147" t="s">
        <v>5201</v>
      </c>
      <c r="H17" s="69">
        <v>0.39800000000000002</v>
      </c>
      <c r="I17" s="147" t="s">
        <v>5202</v>
      </c>
      <c r="J17" s="148">
        <f>ROUND(F17*H17,0)</f>
        <v>0</v>
      </c>
      <c r="K17" s="66" t="s">
        <v>5331</v>
      </c>
    </row>
    <row r="18" spans="1:11" s="3" customFormat="1" ht="15.75" customHeight="1" x14ac:dyDescent="0.2">
      <c r="A18" s="71"/>
      <c r="B18" s="67"/>
      <c r="C18" s="286"/>
      <c r="D18" s="64" t="s">
        <v>5204</v>
      </c>
      <c r="E18" s="65" t="s">
        <v>5205</v>
      </c>
      <c r="F18" s="150" t="b">
        <f>IF(総括表!$B$4=総括表!$Q$5,基礎データ貼付用シート!E1397)</f>
        <v>0</v>
      </c>
      <c r="G18" s="147" t="s">
        <v>5201</v>
      </c>
      <c r="H18" s="149">
        <v>0.29899999999999999</v>
      </c>
      <c r="I18" s="70" t="s">
        <v>5202</v>
      </c>
      <c r="J18" s="145">
        <f>ROUND(F18*H18,0)</f>
        <v>0</v>
      </c>
      <c r="K18" s="66" t="s">
        <v>5332</v>
      </c>
    </row>
    <row r="19" spans="1:11" s="3" customFormat="1" ht="15.75" customHeight="1" x14ac:dyDescent="0.2">
      <c r="A19" s="71"/>
      <c r="B19" s="139">
        <v>7</v>
      </c>
      <c r="C19" s="63" t="s">
        <v>5222</v>
      </c>
      <c r="D19" s="64" t="s">
        <v>5199</v>
      </c>
      <c r="E19" s="65" t="s">
        <v>5200</v>
      </c>
      <c r="F19" s="150">
        <f>IF(総括表!$B$4=総括表!$Q$4,基礎データ貼付用シート!E1399)</f>
        <v>0</v>
      </c>
      <c r="G19" s="147" t="s">
        <v>5201</v>
      </c>
      <c r="H19" s="69">
        <v>0.43</v>
      </c>
      <c r="I19" s="147" t="s">
        <v>5202</v>
      </c>
      <c r="J19" s="148">
        <f t="shared" si="0"/>
        <v>0</v>
      </c>
      <c r="K19" s="66" t="s">
        <v>5333</v>
      </c>
    </row>
    <row r="20" spans="1:11" s="3" customFormat="1" ht="15.75" customHeight="1" x14ac:dyDescent="0.2">
      <c r="A20" s="71"/>
      <c r="B20" s="67"/>
      <c r="C20" s="286"/>
      <c r="D20" s="64" t="s">
        <v>5204</v>
      </c>
      <c r="E20" s="65" t="s">
        <v>5205</v>
      </c>
      <c r="F20" s="150" t="b">
        <f>IF(総括表!$B$4=総括表!$Q$5,基礎データ貼付用シート!E1399)</f>
        <v>0</v>
      </c>
      <c r="G20" s="147" t="s">
        <v>5201</v>
      </c>
      <c r="H20" s="149">
        <v>0.33900000000000002</v>
      </c>
      <c r="I20" s="70" t="s">
        <v>5202</v>
      </c>
      <c r="J20" s="145">
        <f t="shared" si="0"/>
        <v>0</v>
      </c>
      <c r="K20" s="66" t="s">
        <v>5334</v>
      </c>
    </row>
    <row r="21" spans="1:11" ht="15.75" customHeight="1" x14ac:dyDescent="0.2">
      <c r="A21" s="76"/>
      <c r="B21" s="139">
        <v>8</v>
      </c>
      <c r="C21" s="63" t="s">
        <v>5225</v>
      </c>
      <c r="D21" s="64" t="s">
        <v>5199</v>
      </c>
      <c r="E21" s="65" t="s">
        <v>5200</v>
      </c>
      <c r="F21" s="150">
        <f>IF(総括表!$B$4=総括表!$Q$4,基礎データ貼付用シート!E1401)</f>
        <v>0</v>
      </c>
      <c r="G21" s="147" t="s">
        <v>5201</v>
      </c>
      <c r="H21" s="69">
        <v>0.46200000000000002</v>
      </c>
      <c r="I21" s="147" t="s">
        <v>5202</v>
      </c>
      <c r="J21" s="148">
        <f t="shared" si="0"/>
        <v>0</v>
      </c>
      <c r="K21" s="66" t="s">
        <v>5335</v>
      </c>
    </row>
    <row r="22" spans="1:11" ht="15.75" customHeight="1" x14ac:dyDescent="0.2">
      <c r="A22" s="76"/>
      <c r="B22" s="67"/>
      <c r="C22" s="286"/>
      <c r="D22" s="64" t="s">
        <v>5204</v>
      </c>
      <c r="E22" s="65" t="s">
        <v>5205</v>
      </c>
      <c r="F22" s="150" t="b">
        <f>IF(総括表!$B$4=総括表!$Q$5,基礎データ貼付用シート!E1401)</f>
        <v>0</v>
      </c>
      <c r="G22" s="147" t="s">
        <v>5201</v>
      </c>
      <c r="H22" s="149">
        <v>0.38200000000000001</v>
      </c>
      <c r="I22" s="70" t="s">
        <v>5202</v>
      </c>
      <c r="J22" s="145">
        <f t="shared" si="0"/>
        <v>0</v>
      </c>
      <c r="K22" s="66" t="s">
        <v>5336</v>
      </c>
    </row>
    <row r="23" spans="1:11" s="3" customFormat="1" ht="15.75" customHeight="1" x14ac:dyDescent="0.2">
      <c r="A23" s="71"/>
      <c r="B23" s="139">
        <v>9</v>
      </c>
      <c r="C23" s="63" t="s">
        <v>6022</v>
      </c>
      <c r="D23" s="64" t="s">
        <v>6023</v>
      </c>
      <c r="E23" s="65" t="s">
        <v>6024</v>
      </c>
      <c r="F23" s="150">
        <f>IF(総括表!$B$4=総括表!$Q$4,基礎データ貼付用シート!E1403)</f>
        <v>0</v>
      </c>
      <c r="G23" s="147" t="s">
        <v>6025</v>
      </c>
      <c r="H23" s="546">
        <v>0.49299999999999999</v>
      </c>
      <c r="I23" s="147" t="s">
        <v>6026</v>
      </c>
      <c r="J23" s="148">
        <f t="shared" si="0"/>
        <v>0</v>
      </c>
      <c r="K23" s="66" t="s">
        <v>6027</v>
      </c>
    </row>
    <row r="24" spans="1:11" s="3" customFormat="1" ht="15.75" customHeight="1" x14ac:dyDescent="0.2">
      <c r="A24" s="71"/>
      <c r="B24" s="67"/>
      <c r="C24" s="286"/>
      <c r="D24" s="64" t="s">
        <v>6028</v>
      </c>
      <c r="E24" s="65" t="s">
        <v>6029</v>
      </c>
      <c r="F24" s="150" t="b">
        <f>IF(総括表!$B$4=総括表!$Q$5,基礎データ貼付用シート!E1403)</f>
        <v>0</v>
      </c>
      <c r="G24" s="147" t="s">
        <v>6025</v>
      </c>
      <c r="H24" s="156">
        <v>0.42399999999999999</v>
      </c>
      <c r="I24" s="70" t="s">
        <v>6026</v>
      </c>
      <c r="J24" s="145">
        <f t="shared" si="0"/>
        <v>0</v>
      </c>
      <c r="K24" s="66" t="s">
        <v>6030</v>
      </c>
    </row>
    <row r="25" spans="1:11" s="3" customFormat="1" ht="15.75" customHeight="1" x14ac:dyDescent="0.2">
      <c r="A25" s="71"/>
      <c r="B25" s="139">
        <v>10</v>
      </c>
      <c r="C25" s="63" t="s">
        <v>6031</v>
      </c>
      <c r="D25" s="64" t="s">
        <v>6023</v>
      </c>
      <c r="E25" s="65" t="s">
        <v>6024</v>
      </c>
      <c r="F25" s="150">
        <f>IF(総括表!$B$4=総括表!$Q$4,基礎データ貼付用シート!E1405)</f>
        <v>0</v>
      </c>
      <c r="G25" s="147" t="s">
        <v>6025</v>
      </c>
      <c r="H25" s="546">
        <v>0.52400000000000002</v>
      </c>
      <c r="I25" s="147" t="s">
        <v>6026</v>
      </c>
      <c r="J25" s="148">
        <f t="shared" si="0"/>
        <v>0</v>
      </c>
      <c r="K25" s="66" t="s">
        <v>6032</v>
      </c>
    </row>
    <row r="26" spans="1:11" s="3" customFormat="1" ht="15.75" customHeight="1" x14ac:dyDescent="0.2">
      <c r="A26" s="71"/>
      <c r="B26" s="67"/>
      <c r="C26" s="286"/>
      <c r="D26" s="64" t="s">
        <v>6028</v>
      </c>
      <c r="E26" s="65" t="s">
        <v>6029</v>
      </c>
      <c r="F26" s="150" t="b">
        <f>IF(総括表!$B$4=総括表!$Q$5,基礎データ貼付用シート!E1405)</f>
        <v>0</v>
      </c>
      <c r="G26" s="147" t="s">
        <v>6025</v>
      </c>
      <c r="H26" s="156">
        <v>0.46400000000000002</v>
      </c>
      <c r="I26" s="70" t="s">
        <v>6026</v>
      </c>
      <c r="J26" s="145">
        <f t="shared" si="0"/>
        <v>0</v>
      </c>
      <c r="K26" s="66" t="s">
        <v>6033</v>
      </c>
    </row>
    <row r="27" spans="1:11" s="3" customFormat="1" ht="15.75" customHeight="1" x14ac:dyDescent="0.2">
      <c r="A27" s="71"/>
      <c r="B27" s="139">
        <v>11</v>
      </c>
      <c r="C27" s="63" t="s">
        <v>6034</v>
      </c>
      <c r="D27" s="64" t="s">
        <v>6023</v>
      </c>
      <c r="E27" s="65" t="s">
        <v>6024</v>
      </c>
      <c r="F27" s="150">
        <f>IF(総括表!$B$4=総括表!$Q$4,基礎データ貼付用シート!E1407)</f>
        <v>0</v>
      </c>
      <c r="G27" s="147" t="s">
        <v>6025</v>
      </c>
      <c r="H27" s="546">
        <v>0.55600000000000005</v>
      </c>
      <c r="I27" s="147" t="s">
        <v>6026</v>
      </c>
      <c r="J27" s="148">
        <f t="shared" ref="J27:J34" si="1">ROUND(F27*H27,0)</f>
        <v>0</v>
      </c>
      <c r="K27" s="66" t="s">
        <v>6035</v>
      </c>
    </row>
    <row r="28" spans="1:11" s="3" customFormat="1" ht="15.75" customHeight="1" x14ac:dyDescent="0.2">
      <c r="A28" s="71"/>
      <c r="B28" s="67"/>
      <c r="C28" s="286"/>
      <c r="D28" s="64" t="s">
        <v>6028</v>
      </c>
      <c r="E28" s="65" t="s">
        <v>6029</v>
      </c>
      <c r="F28" s="150" t="b">
        <f>IF(総括表!$B$4=総括表!$Q$5,基礎データ貼付用シート!E1407)</f>
        <v>0</v>
      </c>
      <c r="G28" s="147" t="s">
        <v>6025</v>
      </c>
      <c r="H28" s="156">
        <v>0.50600000000000001</v>
      </c>
      <c r="I28" s="70" t="s">
        <v>6026</v>
      </c>
      <c r="J28" s="145">
        <f t="shared" si="1"/>
        <v>0</v>
      </c>
      <c r="K28" s="66" t="s">
        <v>6036</v>
      </c>
    </row>
    <row r="29" spans="1:11" s="3" customFormat="1" ht="15.75" customHeight="1" x14ac:dyDescent="0.2">
      <c r="A29" s="71"/>
      <c r="B29" s="139">
        <v>12</v>
      </c>
      <c r="C29" s="63" t="s">
        <v>6037</v>
      </c>
      <c r="D29" s="64" t="s">
        <v>6023</v>
      </c>
      <c r="E29" s="65" t="s">
        <v>6024</v>
      </c>
      <c r="F29" s="150">
        <f>IF(総括表!$B$4=総括表!$Q$4,基礎データ貼付用シート!E1409)</f>
        <v>0</v>
      </c>
      <c r="G29" s="147" t="s">
        <v>6025</v>
      </c>
      <c r="H29" s="546">
        <v>0.58899999999999997</v>
      </c>
      <c r="I29" s="147" t="s">
        <v>6026</v>
      </c>
      <c r="J29" s="148">
        <f t="shared" si="1"/>
        <v>0</v>
      </c>
      <c r="K29" s="66" t="s">
        <v>6038</v>
      </c>
    </row>
    <row r="30" spans="1:11" s="3" customFormat="1" ht="15.75" customHeight="1" x14ac:dyDescent="0.2">
      <c r="A30" s="71"/>
      <c r="B30" s="67"/>
      <c r="C30" s="286"/>
      <c r="D30" s="64" t="s">
        <v>6028</v>
      </c>
      <c r="E30" s="65" t="s">
        <v>6029</v>
      </c>
      <c r="F30" s="150" t="b">
        <f>IF(総括表!$B$4=総括表!$Q$5,基礎データ貼付用シート!E1409)</f>
        <v>0</v>
      </c>
      <c r="G30" s="147" t="s">
        <v>6025</v>
      </c>
      <c r="H30" s="156">
        <v>0.54800000000000004</v>
      </c>
      <c r="I30" s="70" t="s">
        <v>6026</v>
      </c>
      <c r="J30" s="145">
        <f t="shared" si="1"/>
        <v>0</v>
      </c>
      <c r="K30" s="66" t="s">
        <v>6039</v>
      </c>
    </row>
    <row r="31" spans="1:11" s="3" customFormat="1" ht="15.75" customHeight="1" x14ac:dyDescent="0.2">
      <c r="A31" s="71"/>
      <c r="B31" s="139">
        <v>13</v>
      </c>
      <c r="C31" s="63" t="s">
        <v>6040</v>
      </c>
      <c r="D31" s="64" t="s">
        <v>6023</v>
      </c>
      <c r="E31" s="65" t="s">
        <v>6024</v>
      </c>
      <c r="F31" s="150">
        <f>IF(総括表!$B$4=総括表!$Q$4,基礎データ貼付用シート!E1411)</f>
        <v>0</v>
      </c>
      <c r="G31" s="147" t="s">
        <v>6025</v>
      </c>
      <c r="H31" s="546">
        <v>0.62</v>
      </c>
      <c r="I31" s="147" t="s">
        <v>6026</v>
      </c>
      <c r="J31" s="148">
        <f>ROUND(F31*H31,0)</f>
        <v>0</v>
      </c>
      <c r="K31" s="66" t="s">
        <v>6041</v>
      </c>
    </row>
    <row r="32" spans="1:11" s="3" customFormat="1" ht="15.75" customHeight="1" x14ac:dyDescent="0.2">
      <c r="A32" s="71"/>
      <c r="B32" s="67"/>
      <c r="C32" s="286"/>
      <c r="D32" s="64" t="s">
        <v>6028</v>
      </c>
      <c r="E32" s="65" t="s">
        <v>6029</v>
      </c>
      <c r="F32" s="150" t="b">
        <f>IF(総括表!$B$4=総括表!$Q$5,基礎データ貼付用シート!E1411)</f>
        <v>0</v>
      </c>
      <c r="G32" s="147" t="s">
        <v>6025</v>
      </c>
      <c r="H32" s="156">
        <v>0.59</v>
      </c>
      <c r="I32" s="70" t="s">
        <v>6026</v>
      </c>
      <c r="J32" s="145">
        <f>ROUND(F32*H32,0)</f>
        <v>0</v>
      </c>
      <c r="K32" s="66" t="s">
        <v>6042</v>
      </c>
    </row>
    <row r="33" spans="1:11" s="3" customFormat="1" ht="15.75" customHeight="1" x14ac:dyDescent="0.2">
      <c r="A33" s="71"/>
      <c r="B33" s="139">
        <v>14</v>
      </c>
      <c r="C33" s="63" t="s">
        <v>6043</v>
      </c>
      <c r="D33" s="64" t="s">
        <v>6023</v>
      </c>
      <c r="E33" s="65" t="s">
        <v>6024</v>
      </c>
      <c r="F33" s="150">
        <f>IF(総括表!$B$4=総括表!$Q$4,基礎データ貼付用シート!E1413)</f>
        <v>0</v>
      </c>
      <c r="G33" s="147" t="s">
        <v>6025</v>
      </c>
      <c r="H33" s="546">
        <v>0.65200000000000002</v>
      </c>
      <c r="I33" s="147" t="s">
        <v>6026</v>
      </c>
      <c r="J33" s="148">
        <f t="shared" si="1"/>
        <v>0</v>
      </c>
      <c r="K33" s="66" t="s">
        <v>6044</v>
      </c>
    </row>
    <row r="34" spans="1:11" s="3" customFormat="1" ht="15.75" customHeight="1" x14ac:dyDescent="0.2">
      <c r="A34" s="71"/>
      <c r="B34" s="67"/>
      <c r="C34" s="286"/>
      <c r="D34" s="64" t="s">
        <v>6028</v>
      </c>
      <c r="E34" s="65" t="s">
        <v>6029</v>
      </c>
      <c r="F34" s="150" t="b">
        <f>IF(総括表!$B$4=総括表!$Q$5,基礎データ貼付用シート!E1413)</f>
        <v>0</v>
      </c>
      <c r="G34" s="147" t="s">
        <v>6025</v>
      </c>
      <c r="H34" s="156">
        <v>0.63200000000000001</v>
      </c>
      <c r="I34" s="70" t="s">
        <v>6026</v>
      </c>
      <c r="J34" s="145">
        <f t="shared" si="1"/>
        <v>0</v>
      </c>
      <c r="K34" s="66" t="s">
        <v>6045</v>
      </c>
    </row>
    <row r="35" spans="1:11" s="3" customFormat="1" ht="15.75" customHeight="1" x14ac:dyDescent="0.2">
      <c r="A35" s="71"/>
      <c r="B35" s="139">
        <v>15</v>
      </c>
      <c r="C35" s="63" t="s">
        <v>6046</v>
      </c>
      <c r="D35" s="64" t="s">
        <v>6023</v>
      </c>
      <c r="E35" s="65" t="s">
        <v>6024</v>
      </c>
      <c r="F35" s="150">
        <f>IF(総括表!$B$4=総括表!$Q$4,基礎データ貼付用シート!E1415)</f>
        <v>0</v>
      </c>
      <c r="G35" s="147" t="s">
        <v>6025</v>
      </c>
      <c r="H35" s="546">
        <v>0.67700000000000005</v>
      </c>
      <c r="I35" s="147" t="s">
        <v>6026</v>
      </c>
      <c r="J35" s="148">
        <f t="shared" ref="J35:J40" si="2">ROUND(F35*H35,0)</f>
        <v>0</v>
      </c>
      <c r="K35" s="66" t="s">
        <v>6047</v>
      </c>
    </row>
    <row r="36" spans="1:11" s="3" customFormat="1" ht="15.75" customHeight="1" x14ac:dyDescent="0.2">
      <c r="A36" s="71"/>
      <c r="B36" s="67"/>
      <c r="C36" s="286"/>
      <c r="D36" s="64" t="s">
        <v>6028</v>
      </c>
      <c r="E36" s="65" t="s">
        <v>6029</v>
      </c>
      <c r="F36" s="150" t="b">
        <f>IF(総括表!$B$4=総括表!$Q$5,基礎データ貼付用シート!E1415)</f>
        <v>0</v>
      </c>
      <c r="G36" s="147" t="s">
        <v>6025</v>
      </c>
      <c r="H36" s="156">
        <v>0.66600000000000004</v>
      </c>
      <c r="I36" s="70" t="s">
        <v>6026</v>
      </c>
      <c r="J36" s="145">
        <f t="shared" si="2"/>
        <v>0</v>
      </c>
      <c r="K36" s="66" t="s">
        <v>6048</v>
      </c>
    </row>
    <row r="37" spans="1:11" s="3" customFormat="1" ht="15.75" customHeight="1" x14ac:dyDescent="0.2">
      <c r="A37" s="71"/>
      <c r="B37" s="139">
        <v>16</v>
      </c>
      <c r="C37" s="63" t="s">
        <v>6049</v>
      </c>
      <c r="D37" s="64" t="s">
        <v>6023</v>
      </c>
      <c r="E37" s="65" t="s">
        <v>6024</v>
      </c>
      <c r="F37" s="150">
        <f>IF(総括表!$B$4=総括表!$Q$4,基礎データ貼付用シート!E1417)</f>
        <v>0</v>
      </c>
      <c r="G37" s="147" t="s">
        <v>6025</v>
      </c>
      <c r="H37" s="546">
        <v>0.7</v>
      </c>
      <c r="I37" s="147" t="s">
        <v>6026</v>
      </c>
      <c r="J37" s="148">
        <f t="shared" si="2"/>
        <v>0</v>
      </c>
      <c r="K37" s="66" t="s">
        <v>6007</v>
      </c>
    </row>
    <row r="38" spans="1:11" s="3" customFormat="1" ht="15.75" customHeight="1" x14ac:dyDescent="0.2">
      <c r="A38" s="71"/>
      <c r="B38" s="67"/>
      <c r="C38" s="286"/>
      <c r="D38" s="64" t="s">
        <v>6028</v>
      </c>
      <c r="E38" s="65" t="s">
        <v>6029</v>
      </c>
      <c r="F38" s="150" t="b">
        <f>IF(総括表!$B$4=総括表!$Q$5,基礎データ貼付用シート!E1417)</f>
        <v>0</v>
      </c>
      <c r="G38" s="147" t="s">
        <v>6025</v>
      </c>
      <c r="H38" s="156">
        <v>0.7</v>
      </c>
      <c r="I38" s="70" t="s">
        <v>6026</v>
      </c>
      <c r="J38" s="145">
        <f t="shared" si="2"/>
        <v>0</v>
      </c>
      <c r="K38" s="66" t="s">
        <v>6050</v>
      </c>
    </row>
    <row r="39" spans="1:11" s="3" customFormat="1" ht="15.75" customHeight="1" x14ac:dyDescent="0.2">
      <c r="A39" s="71"/>
      <c r="B39" s="139">
        <v>17</v>
      </c>
      <c r="C39" s="63" t="s">
        <v>6051</v>
      </c>
      <c r="D39" s="64" t="s">
        <v>6023</v>
      </c>
      <c r="E39" s="65" t="s">
        <v>6024</v>
      </c>
      <c r="F39" s="150">
        <f>IF(総括表!$B$4=総括表!$Q$4,基礎データ貼付用シート!E1419)</f>
        <v>0</v>
      </c>
      <c r="G39" s="147" t="s">
        <v>6025</v>
      </c>
      <c r="H39" s="546">
        <v>0.7</v>
      </c>
      <c r="I39" s="147" t="s">
        <v>6026</v>
      </c>
      <c r="J39" s="148">
        <f t="shared" si="2"/>
        <v>0</v>
      </c>
      <c r="K39" s="66" t="s">
        <v>5354</v>
      </c>
    </row>
    <row r="40" spans="1:11" s="3" customFormat="1" ht="15.75" customHeight="1" x14ac:dyDescent="0.2">
      <c r="A40" s="71"/>
      <c r="B40" s="67"/>
      <c r="C40" s="286"/>
      <c r="D40" s="64" t="s">
        <v>6028</v>
      </c>
      <c r="E40" s="65" t="s">
        <v>6029</v>
      </c>
      <c r="F40" s="150" t="b">
        <f>IF(総括表!$B$4=総括表!$Q$5,基礎データ貼付用シート!E1419)</f>
        <v>0</v>
      </c>
      <c r="G40" s="147" t="s">
        <v>6025</v>
      </c>
      <c r="H40" s="156">
        <v>0.7</v>
      </c>
      <c r="I40" s="70" t="s">
        <v>6026</v>
      </c>
      <c r="J40" s="145">
        <f t="shared" si="2"/>
        <v>0</v>
      </c>
      <c r="K40" s="66" t="s">
        <v>5435</v>
      </c>
    </row>
    <row r="41" spans="1:11" s="3" customFormat="1" ht="15.75" customHeight="1" x14ac:dyDescent="0.2">
      <c r="A41" s="71"/>
      <c r="B41" s="139">
        <v>18</v>
      </c>
      <c r="C41" s="63" t="s">
        <v>6052</v>
      </c>
      <c r="D41" s="64" t="s">
        <v>6023</v>
      </c>
      <c r="E41" s="65" t="s">
        <v>6024</v>
      </c>
      <c r="F41" s="223">
        <f>IF(総括表!$B$4=総括表!$Q$4,基礎データ貼付用シート!E1421)</f>
        <v>0</v>
      </c>
      <c r="G41" s="147" t="s">
        <v>6025</v>
      </c>
      <c r="H41" s="546">
        <v>0.7</v>
      </c>
      <c r="I41" s="147" t="s">
        <v>6026</v>
      </c>
      <c r="J41" s="148">
        <f>ROUND(F41*H41,0)</f>
        <v>0</v>
      </c>
      <c r="K41" s="66" t="s">
        <v>5406</v>
      </c>
    </row>
    <row r="42" spans="1:11" s="3" customFormat="1" ht="15.75" customHeight="1" x14ac:dyDescent="0.2">
      <c r="A42" s="71"/>
      <c r="B42" s="67"/>
      <c r="C42" s="286"/>
      <c r="D42" s="64" t="s">
        <v>6028</v>
      </c>
      <c r="E42" s="65" t="s">
        <v>6029</v>
      </c>
      <c r="F42" s="223" t="b">
        <f>IF(総括表!$B$4=総括表!$Q$5,基礎データ貼付用シート!E1421)</f>
        <v>0</v>
      </c>
      <c r="G42" s="147" t="s">
        <v>6025</v>
      </c>
      <c r="H42" s="156">
        <v>0.7</v>
      </c>
      <c r="I42" s="70" t="s">
        <v>6026</v>
      </c>
      <c r="J42" s="145">
        <f>ROUND(F42*H42,0)</f>
        <v>0</v>
      </c>
      <c r="K42" s="66" t="s">
        <v>5407</v>
      </c>
    </row>
    <row r="43" spans="1:11" s="3" customFormat="1" ht="15.75" customHeight="1" x14ac:dyDescent="0.2">
      <c r="A43" s="71"/>
      <c r="B43" s="139">
        <v>19</v>
      </c>
      <c r="C43" s="63" t="s">
        <v>6053</v>
      </c>
      <c r="D43" s="64" t="s">
        <v>6023</v>
      </c>
      <c r="E43" s="65" t="s">
        <v>6024</v>
      </c>
      <c r="F43" s="223">
        <f>IF(総括表!$B$4=総括表!$Q$4,基礎データ貼付用シート!E1423)</f>
        <v>0</v>
      </c>
      <c r="G43" s="147" t="s">
        <v>6025</v>
      </c>
      <c r="H43" s="546">
        <v>0.7</v>
      </c>
      <c r="I43" s="147" t="s">
        <v>6026</v>
      </c>
      <c r="J43" s="148">
        <f>ROUND(F43*H43,0)</f>
        <v>0</v>
      </c>
      <c r="K43" s="66" t="s">
        <v>5375</v>
      </c>
    </row>
    <row r="44" spans="1:11" s="3" customFormat="1" ht="15.75" customHeight="1" thickBot="1" x14ac:dyDescent="0.25">
      <c r="A44" s="71"/>
      <c r="B44" s="67"/>
      <c r="C44" s="286"/>
      <c r="D44" s="64" t="s">
        <v>6028</v>
      </c>
      <c r="E44" s="65" t="s">
        <v>6029</v>
      </c>
      <c r="F44" s="223" t="b">
        <f>IF(総括表!$B$4=総括表!$Q$5,基礎データ貼付用シート!E1423)</f>
        <v>0</v>
      </c>
      <c r="G44" s="147" t="s">
        <v>6025</v>
      </c>
      <c r="H44" s="156">
        <v>0.7</v>
      </c>
      <c r="I44" s="70" t="s">
        <v>6026</v>
      </c>
      <c r="J44" s="145">
        <f>ROUND(F44*H44,0)</f>
        <v>0</v>
      </c>
      <c r="K44" s="66" t="s">
        <v>5377</v>
      </c>
    </row>
    <row r="45" spans="1:11" ht="19.5" customHeight="1" thickBot="1" x14ac:dyDescent="0.25">
      <c r="A45" s="76"/>
      <c r="B45" s="66"/>
      <c r="C45" s="66"/>
      <c r="D45" s="66"/>
      <c r="E45" s="66"/>
      <c r="F45" s="29"/>
      <c r="G45" s="66"/>
      <c r="H45" s="1077" t="s">
        <v>5259</v>
      </c>
      <c r="I45" s="1078"/>
      <c r="J45" s="94">
        <f>SUM(J7:J44)</f>
        <v>0</v>
      </c>
      <c r="K45" s="66" t="s">
        <v>5260</v>
      </c>
    </row>
  </sheetData>
  <sheetProtection autoFilter="0"/>
  <customSheetViews>
    <customSheetView guid="{0FF53720-42B0-4B1A-A491-0089CDA29CCF}" showPageBreaks="1" printArea="1" view="pageBreakPreview">
      <selection activeCell="A16" sqref="A16"/>
      <rowBreaks count="1" manualBreakCount="1">
        <brk id="38" max="10" man="1"/>
      </rowBreaks>
      <pageMargins left="0" right="0" top="0" bottom="0" header="0" footer="0"/>
      <pageSetup paperSize="9" fitToHeight="2" orientation="portrait" r:id="rId1"/>
      <headerFooter alignWithMargins="0"/>
    </customSheetView>
    <customSheetView guid="{1F81339A-CB4E-4CB3-ABCA-C25ADEC8B9AC}" showPageBreaks="1" printArea="1" view="pageBreakPreview">
      <selection activeCell="A16" sqref="A16"/>
      <rowBreaks count="1" manualBreakCount="1">
        <brk id="38" max="10" man="1"/>
      </rowBreaks>
      <pageMargins left="0" right="0" top="0" bottom="0" header="0" footer="0"/>
      <pageSetup paperSize="9" fitToHeight="2" orientation="portrait" r:id="rId2"/>
      <headerFooter alignWithMargins="0"/>
    </customSheetView>
    <customSheetView guid="{87FB8462-6403-4F20-8080-1AF11B55B90C}" showPageBreaks="1" printArea="1" view="pageBreakPreview">
      <selection activeCell="A16" sqref="A16"/>
      <rowBreaks count="1" manualBreakCount="1">
        <brk id="38" max="10" man="1"/>
      </rowBreaks>
      <pageMargins left="0" right="0" top="0" bottom="0" header="0" footer="0"/>
      <pageSetup paperSize="9" fitToHeight="2" orientation="portrait" r:id="rId3"/>
      <headerFooter alignWithMargins="0"/>
    </customSheetView>
    <customSheetView guid="{3B4A68D1-1B68-46E4-B8BF-4F65CEA2EB4B}" showPageBreaks="1" printArea="1" view="pageBreakPreview">
      <selection activeCell="A16" sqref="A16"/>
      <rowBreaks count="1" manualBreakCount="1">
        <brk id="38" max="10" man="1"/>
      </rowBreaks>
      <pageMargins left="0" right="0" top="0" bottom="0" header="0" footer="0"/>
      <pageSetup paperSize="9" fitToHeight="2" orientation="portrait" r:id="rId4"/>
      <headerFooter alignWithMargins="0"/>
    </customSheetView>
    <customSheetView guid="{3DDC5261-2F80-4A3C-AB53-F803DE8B7615}" showPageBreaks="1" printArea="1" view="pageBreakPreview" topLeftCell="A58">
      <selection activeCell="F75" sqref="F75"/>
      <rowBreaks count="1" manualBreakCount="1">
        <brk id="40" max="10" man="1"/>
      </rowBreaks>
      <pageMargins left="0" right="0" top="0" bottom="0" header="0" footer="0"/>
      <pageSetup paperSize="9" fitToHeight="2" orientation="portrait" r:id="rId5"/>
      <headerFooter alignWithMargins="0"/>
    </customSheetView>
    <customSheetView guid="{44914D11-FA26-4FFB-9D64-353FA38F5634}" showPageBreaks="1" printArea="1" view="pageBreakPreview">
      <selection activeCell="A16" sqref="A16"/>
      <rowBreaks count="1" manualBreakCount="1">
        <brk id="38" max="10" man="1"/>
      </rowBreaks>
      <pageMargins left="0" right="0" top="0" bottom="0" header="0" footer="0"/>
      <pageSetup paperSize="9" fitToHeight="2" orientation="portrait" r:id="rId6"/>
      <headerFooter alignWithMargins="0"/>
    </customSheetView>
    <customSheetView guid="{6580A8AE-FA6B-4B5A-83A0-1CF78E68E0A6}" scale="130" showPageBreaks="1" printArea="1" view="pageBreakPreview" topLeftCell="A37">
      <selection activeCell="F69" sqref="F69"/>
      <pageMargins left="0" right="0" top="0" bottom="0" header="0" footer="0"/>
      <pageSetup paperSize="9" scale="71" orientation="portrait" r:id="rId7"/>
      <headerFooter alignWithMargins="0"/>
    </customSheetView>
    <customSheetView guid="{33BE930D-9EAB-4AFB-BDCD-43112CB50749}" scale="130" showPageBreaks="1" printArea="1" view="pageBreakPreview">
      <selection activeCell="P18" sqref="P18"/>
      <pageMargins left="0" right="0" top="0" bottom="0" header="0" footer="0"/>
      <pageSetup paperSize="9" scale="71" orientation="portrait" r:id="rId8"/>
      <headerFooter alignWithMargins="0"/>
    </customSheetView>
    <customSheetView guid="{0B613FCD-ABCC-41BB-9177-F54C998CD9E2}" scale="130" showPageBreaks="1" printArea="1" view="pageBreakPreview">
      <selection activeCell="P18" sqref="P18"/>
      <pageMargins left="0" right="0" top="0" bottom="0" header="0" footer="0"/>
      <pageSetup paperSize="9" scale="71" orientation="portrait" r:id="rId9"/>
      <headerFooter alignWithMargins="0"/>
    </customSheetView>
    <customSheetView guid="{B71A276C-C16D-4248-B875-8414D93978D3}" scale="130" showPageBreaks="1" printArea="1" view="pageBreakPreview">
      <selection activeCell="P18" sqref="P18"/>
      <pageMargins left="0" right="0" top="0" bottom="0" header="0" footer="0"/>
      <pageSetup paperSize="9" scale="71" orientation="portrait" r:id="rId10"/>
      <headerFooter alignWithMargins="0"/>
    </customSheetView>
    <customSheetView guid="{EE5E2BC8-B1EB-4466-BA38-D89D5EC0095B}" scale="130" showPageBreaks="1" printArea="1" view="pageBreakPreview">
      <selection activeCell="P18" sqref="P18"/>
      <pageMargins left="0" right="0" top="0" bottom="0" header="0" footer="0"/>
      <pageSetup paperSize="9" scale="71" orientation="portrait" r:id="rId11"/>
      <headerFooter alignWithMargins="0"/>
    </customSheetView>
    <customSheetView guid="{60A3B263-4602-4F01-9F3F-2B992FCD2F0D}" scale="130" showPageBreaks="1" printArea="1" view="pageBreakPreview">
      <selection activeCell="P18" sqref="P18"/>
      <pageMargins left="0" right="0" top="0" bottom="0" header="0" footer="0"/>
      <pageSetup paperSize="9" scale="71" orientation="portrait" r:id="rId12"/>
      <headerFooter alignWithMargins="0"/>
    </customSheetView>
    <customSheetView guid="{4501AAA6-52C2-4DE0-8371-DF05BC835EB0}" scale="130" showPageBreaks="1" printArea="1" view="pageBreakPreview">
      <selection activeCell="P18" sqref="P18"/>
      <pageMargins left="0" right="0" top="0" bottom="0" header="0" footer="0"/>
      <pageSetup paperSize="9" scale="71" orientation="portrait" r:id="rId13"/>
      <headerFooter alignWithMargins="0"/>
    </customSheetView>
    <customSheetView guid="{994C6250-FA50-4C22-9B36-67FD48252EA7}" scale="130" showPageBreaks="1" printArea="1" view="pageBreakPreview">
      <selection activeCell="P18" sqref="P18"/>
      <pageMargins left="0" right="0" top="0" bottom="0" header="0" footer="0"/>
      <pageSetup paperSize="9" scale="71" orientation="portrait" r:id="rId14"/>
      <headerFooter alignWithMargins="0"/>
    </customSheetView>
    <customSheetView guid="{589CC1DC-63E7-447D-98B0-3ACFA594E418}" scale="130" showPageBreaks="1" printArea="1" view="pageBreakPreview">
      <selection activeCell="P18" sqref="P18"/>
      <pageMargins left="0" right="0" top="0" bottom="0" header="0" footer="0"/>
      <pageSetup paperSize="9" scale="71" orientation="portrait" r:id="rId15"/>
      <headerFooter alignWithMargins="0"/>
    </customSheetView>
    <customSheetView guid="{C992E83C-24A9-4447-9C08-4F6D58B78F8B}" scale="130" showPageBreaks="1" printArea="1" view="pageBreakPreview">
      <selection activeCell="P18" sqref="P18"/>
      <pageMargins left="0" right="0" top="0" bottom="0" header="0" footer="0"/>
      <pageSetup paperSize="9" scale="71" orientation="portrait" r:id="rId16"/>
      <headerFooter alignWithMargins="0"/>
    </customSheetView>
    <customSheetView guid="{3C9FE015-CE13-4E3B-ACAB-8D7E22E34744}" scale="130" showPageBreaks="1" printArea="1" view="pageBreakPreview">
      <selection activeCell="P18" sqref="P18"/>
      <pageMargins left="0" right="0" top="0" bottom="0" header="0" footer="0"/>
      <pageSetup paperSize="9" scale="71" orientation="portrait" r:id="rId17"/>
      <headerFooter alignWithMargins="0"/>
    </customSheetView>
    <customSheetView guid="{7EEBD42C-6D62-4B33-B7C1-B904E6629538}" scale="130" showPageBreaks="1" printArea="1" view="pageBreakPreview" topLeftCell="A37">
      <selection activeCell="F69" sqref="F69"/>
      <pageMargins left="0" right="0" top="0" bottom="0" header="0" footer="0"/>
      <pageSetup paperSize="9" scale="71" orientation="portrait" r:id="rId18"/>
      <headerFooter alignWithMargins="0"/>
    </customSheetView>
    <customSheetView guid="{C8B40DBF-EDE0-406A-8960-74B2A681CE9F}" showPageBreaks="1" printArea="1" view="pageBreakPreview">
      <selection activeCell="A16" sqref="A16"/>
      <rowBreaks count="1" manualBreakCount="1">
        <brk id="38" max="10" man="1"/>
      </rowBreaks>
      <pageMargins left="0" right="0" top="0" bottom="0" header="0" footer="0"/>
      <pageSetup paperSize="9" fitToHeight="2" orientation="portrait" r:id="rId19"/>
      <headerFooter alignWithMargins="0"/>
    </customSheetView>
    <customSheetView guid="{A0BA9017-E5F3-4B91-9F5C-F0F36F625BCB}" showPageBreaks="1" printArea="1" view="pageBreakPreview">
      <selection activeCell="A16" sqref="A16"/>
      <rowBreaks count="1" manualBreakCount="1">
        <brk id="38" max="10" man="1"/>
      </rowBreaks>
      <pageMargins left="0" right="0" top="0" bottom="0" header="0" footer="0"/>
      <pageSetup paperSize="9" fitToHeight="2" orientation="portrait" r:id="rId20"/>
      <headerFooter alignWithMargins="0"/>
    </customSheetView>
  </customSheetViews>
  <mergeCells count="6">
    <mergeCell ref="B5:C5"/>
    <mergeCell ref="D5:E5"/>
    <mergeCell ref="H45:I45"/>
    <mergeCell ref="A1:B1"/>
    <mergeCell ref="C1:E1"/>
    <mergeCell ref="I1:K1"/>
  </mergeCells>
  <phoneticPr fontId="3"/>
  <pageMargins left="0.78700000000000003" right="0.78700000000000003" top="0.98399999999999999" bottom="0.98399999999999999" header="0.51200000000000001" footer="0.51200000000000001"/>
  <pageSetup paperSize="9" fitToHeight="2" orientation="portrait" r:id="rId2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878"/>
  <sheetViews>
    <sheetView view="pageBreakPreview" topLeftCell="A670" zoomScale="115" zoomScaleNormal="100" zoomScaleSheetLayoutView="115" workbookViewId="0">
      <selection activeCell="N607" sqref="N607:O614"/>
    </sheetView>
  </sheetViews>
  <sheetFormatPr defaultColWidth="9" defaultRowHeight="18.75" customHeight="1" x14ac:dyDescent="0.2"/>
  <cols>
    <col min="1" max="1" width="3.453125" style="1" customWidth="1"/>
    <col min="2" max="2" width="4.453125" style="1" customWidth="1"/>
    <col min="3" max="3" width="10.81640625" style="1" customWidth="1"/>
    <col min="4" max="4" width="16" style="1" customWidth="1"/>
    <col min="5" max="5" width="12.90625" style="1" customWidth="1"/>
    <col min="6" max="6" width="16.90625" style="1" customWidth="1"/>
    <col min="7" max="7" width="22.6328125" style="6" customWidth="1"/>
    <col min="8" max="8" width="2" style="1" bestFit="1" customWidth="1"/>
    <col min="9" max="9" width="11.90625" style="15" customWidth="1"/>
    <col min="10" max="10" width="2" style="1" bestFit="1" customWidth="1"/>
    <col min="11" max="11" width="11.90625" style="6" customWidth="1"/>
    <col min="12" max="12" width="4.7265625" style="1" customWidth="1"/>
    <col min="13" max="13" width="4" style="1" customWidth="1"/>
    <col min="14" max="15" width="4" style="34" customWidth="1"/>
    <col min="16" max="16" width="9" style="1" customWidth="1"/>
    <col min="17" max="16384" width="9" style="1"/>
  </cols>
  <sheetData>
    <row r="1" spans="1:25" ht="19.5" customHeight="1" x14ac:dyDescent="0.2">
      <c r="A1" s="987" t="s">
        <v>5189</v>
      </c>
      <c r="B1" s="988"/>
      <c r="C1" s="987" t="s">
        <v>6054</v>
      </c>
      <c r="D1" s="989"/>
      <c r="E1" s="989"/>
      <c r="F1" s="988"/>
      <c r="G1" s="89"/>
      <c r="H1" s="76"/>
      <c r="I1" s="376" t="s">
        <v>8</v>
      </c>
      <c r="J1" s="990">
        <f>総括表!H4</f>
        <v>0</v>
      </c>
      <c r="K1" s="990"/>
      <c r="L1" s="990"/>
      <c r="M1" s="76"/>
    </row>
    <row r="2" spans="1:25" ht="19.5" customHeight="1" x14ac:dyDescent="0.2">
      <c r="A2" s="76"/>
      <c r="B2" s="76"/>
      <c r="C2" s="76"/>
      <c r="D2" s="76"/>
      <c r="E2" s="76"/>
      <c r="F2" s="76"/>
      <c r="G2" s="89"/>
      <c r="H2" s="76"/>
      <c r="I2" s="79"/>
      <c r="J2" s="76"/>
      <c r="K2" s="137"/>
      <c r="L2" s="76"/>
      <c r="M2" s="76"/>
    </row>
    <row r="3" spans="1:25" s="3" customFormat="1" ht="19.5" customHeight="1" x14ac:dyDescent="0.2">
      <c r="A3" s="157" t="s">
        <v>18</v>
      </c>
      <c r="B3" s="158" t="s">
        <v>5639</v>
      </c>
      <c r="C3" s="377"/>
      <c r="D3" s="68"/>
      <c r="E3" s="68"/>
      <c r="F3" s="68"/>
      <c r="G3" s="29"/>
      <c r="H3" s="68"/>
      <c r="I3" s="87"/>
      <c r="J3" s="68"/>
      <c r="K3" s="29"/>
      <c r="L3" s="66"/>
      <c r="M3" s="71"/>
      <c r="N3" s="34"/>
      <c r="O3" s="34"/>
    </row>
    <row r="4" spans="1:25" ht="11.25" customHeight="1" x14ac:dyDescent="0.2">
      <c r="A4" s="77"/>
      <c r="B4" s="76"/>
      <c r="C4" s="76"/>
      <c r="D4" s="76"/>
      <c r="E4" s="76"/>
      <c r="F4" s="88"/>
      <c r="G4" s="89"/>
      <c r="H4" s="76"/>
      <c r="I4" s="79"/>
      <c r="J4" s="76"/>
      <c r="K4" s="137"/>
      <c r="L4" s="76"/>
      <c r="M4" s="76"/>
      <c r="P4" s="378"/>
      <c r="Q4" s="379"/>
      <c r="R4" s="379"/>
      <c r="S4" s="379"/>
      <c r="T4" s="379"/>
      <c r="U4" s="379"/>
      <c r="V4" s="379"/>
      <c r="W4" s="380"/>
      <c r="X4" s="381"/>
    </row>
    <row r="5" spans="1:25" ht="38.25" customHeight="1" thickBot="1" x14ac:dyDescent="0.25">
      <c r="A5" s="77"/>
      <c r="B5" s="1137" t="s">
        <v>6055</v>
      </c>
      <c r="C5" s="1137"/>
      <c r="D5" s="1137"/>
      <c r="E5" s="1137"/>
      <c r="F5" s="1137"/>
      <c r="G5" s="90"/>
      <c r="H5" s="71"/>
      <c r="I5" s="71" t="s">
        <v>5328</v>
      </c>
      <c r="J5" s="71"/>
      <c r="K5" s="90"/>
      <c r="L5" s="71"/>
      <c r="M5" s="76"/>
      <c r="P5" s="378"/>
      <c r="Q5" s="378"/>
      <c r="R5" s="379"/>
      <c r="S5" s="379"/>
      <c r="T5" s="379"/>
      <c r="U5" s="379"/>
      <c r="V5" s="379"/>
      <c r="W5" s="379"/>
      <c r="X5" s="380"/>
      <c r="Y5" s="381"/>
    </row>
    <row r="6" spans="1:25" ht="19.5" customHeight="1" thickTop="1" thickBot="1" x14ac:dyDescent="0.25">
      <c r="A6" s="77"/>
      <c r="B6" s="1137"/>
      <c r="C6" s="1137"/>
      <c r="D6" s="1137"/>
      <c r="E6" s="1137"/>
      <c r="F6" s="1137"/>
      <c r="G6" s="35"/>
      <c r="H6" s="34" t="s">
        <v>5201</v>
      </c>
      <c r="I6" s="525">
        <v>0.5</v>
      </c>
      <c r="J6" s="34" t="s">
        <v>5202</v>
      </c>
      <c r="K6" s="94">
        <f>ROUND(G6*I6,0)</f>
        <v>0</v>
      </c>
      <c r="L6" s="66" t="s">
        <v>5260</v>
      </c>
      <c r="M6" s="1" t="s">
        <v>5573</v>
      </c>
      <c r="P6" s="378"/>
      <c r="Q6" s="378"/>
      <c r="R6" s="379"/>
      <c r="S6" s="379"/>
      <c r="T6" s="379"/>
      <c r="U6" s="379"/>
      <c r="V6" s="379"/>
      <c r="W6" s="379"/>
      <c r="X6" s="380"/>
      <c r="Y6" s="381"/>
    </row>
    <row r="7" spans="1:25" ht="11.25" customHeight="1" thickTop="1" x14ac:dyDescent="0.2">
      <c r="A7" s="76"/>
      <c r="B7" s="76"/>
      <c r="C7" s="76"/>
      <c r="D7" s="76"/>
      <c r="E7" s="76"/>
      <c r="F7" s="88"/>
      <c r="G7" s="29"/>
      <c r="H7" s="68"/>
      <c r="I7" s="87"/>
      <c r="J7" s="68"/>
      <c r="K7" s="91" t="s">
        <v>5382</v>
      </c>
      <c r="L7" s="76"/>
      <c r="M7" s="76"/>
      <c r="O7" s="382"/>
      <c r="P7" s="383"/>
      <c r="Q7" s="380"/>
      <c r="R7" s="380"/>
      <c r="S7" s="384"/>
      <c r="T7" s="1124"/>
      <c r="U7" s="1124"/>
      <c r="V7" s="385"/>
      <c r="W7" s="379"/>
      <c r="X7" s="381"/>
    </row>
    <row r="8" spans="1:25" ht="19.5" customHeight="1" x14ac:dyDescent="0.2">
      <c r="A8" s="76"/>
      <c r="B8" s="76"/>
      <c r="C8" s="76"/>
      <c r="D8" s="76"/>
      <c r="E8" s="76"/>
      <c r="F8" s="88"/>
      <c r="G8" s="29"/>
      <c r="H8" s="68"/>
      <c r="I8" s="87"/>
      <c r="J8" s="68"/>
      <c r="K8" s="91"/>
      <c r="L8" s="76"/>
      <c r="M8" s="76"/>
      <c r="O8" s="382"/>
      <c r="P8" s="383"/>
      <c r="Q8" s="380"/>
      <c r="R8" s="380"/>
      <c r="S8" s="384"/>
      <c r="T8" s="380"/>
      <c r="U8" s="380"/>
      <c r="V8" s="385"/>
      <c r="W8" s="379"/>
      <c r="X8" s="381"/>
    </row>
    <row r="9" spans="1:25" ht="23.25" customHeight="1" x14ac:dyDescent="0.2">
      <c r="A9" s="157" t="s">
        <v>22</v>
      </c>
      <c r="B9" s="158" t="s">
        <v>6056</v>
      </c>
      <c r="C9" s="292"/>
      <c r="D9" s="159"/>
      <c r="E9" s="159"/>
      <c r="F9" s="159"/>
      <c r="G9" s="160"/>
      <c r="H9" s="159"/>
      <c r="I9" s="159"/>
      <c r="J9" s="159"/>
      <c r="K9" s="160"/>
      <c r="L9" s="76"/>
      <c r="M9" s="76"/>
    </row>
    <row r="10" spans="1:25" ht="23.25" customHeight="1" x14ac:dyDescent="0.2">
      <c r="A10" s="157"/>
      <c r="B10" s="158" t="s">
        <v>6057</v>
      </c>
      <c r="C10" s="292"/>
      <c r="D10" s="159"/>
      <c r="E10" s="159"/>
      <c r="F10" s="159"/>
      <c r="G10" s="160"/>
      <c r="H10" s="159"/>
      <c r="I10" s="159"/>
      <c r="J10" s="159"/>
      <c r="K10" s="160"/>
      <c r="L10" s="76"/>
      <c r="M10" s="76"/>
    </row>
    <row r="11" spans="1:25" ht="11.25" customHeight="1" x14ac:dyDescent="0.2">
      <c r="A11" s="157"/>
      <c r="B11" s="158"/>
      <c r="C11" s="161"/>
      <c r="D11" s="162"/>
      <c r="E11" s="162"/>
      <c r="F11" s="162"/>
      <c r="G11" s="163"/>
      <c r="H11" s="162"/>
      <c r="I11" s="162"/>
      <c r="J11" s="162"/>
      <c r="K11" s="163"/>
      <c r="L11" s="76"/>
      <c r="M11" s="76"/>
    </row>
    <row r="12" spans="1:25" s="3" customFormat="1" ht="15" customHeight="1" x14ac:dyDescent="0.2">
      <c r="A12" s="78"/>
      <c r="B12" s="991" t="s">
        <v>5193</v>
      </c>
      <c r="C12" s="992"/>
      <c r="D12" s="991" t="s">
        <v>5194</v>
      </c>
      <c r="E12" s="1130"/>
      <c r="F12" s="992"/>
      <c r="G12" s="127" t="s">
        <v>5195</v>
      </c>
      <c r="H12" s="213"/>
      <c r="I12" s="81" t="s">
        <v>5196</v>
      </c>
      <c r="J12" s="213"/>
      <c r="K12" s="127" t="s">
        <v>17</v>
      </c>
      <c r="L12" s="76"/>
      <c r="M12" s="71"/>
      <c r="N12" s="34"/>
      <c r="O12" s="34"/>
    </row>
    <row r="13" spans="1:25" s="3" customFormat="1" ht="15" customHeight="1" x14ac:dyDescent="0.2">
      <c r="A13" s="78"/>
      <c r="B13" s="294"/>
      <c r="C13" s="289"/>
      <c r="D13" s="68"/>
      <c r="E13" s="164"/>
      <c r="F13" s="286"/>
      <c r="G13" s="168"/>
      <c r="H13" s="143"/>
      <c r="I13" s="83"/>
      <c r="J13" s="143"/>
      <c r="K13" s="92" t="s">
        <v>5197</v>
      </c>
      <c r="L13" s="66"/>
      <c r="M13" s="71"/>
      <c r="N13" s="34"/>
      <c r="O13" s="34"/>
    </row>
    <row r="14" spans="1:25" s="3" customFormat="1" ht="15" customHeight="1" x14ac:dyDescent="0.2">
      <c r="A14" s="71"/>
      <c r="B14" s="139">
        <v>1</v>
      </c>
      <c r="C14" s="63" t="s">
        <v>5390</v>
      </c>
      <c r="D14" s="1010"/>
      <c r="E14" s="1042"/>
      <c r="F14" s="1011"/>
      <c r="G14" s="150">
        <f>+基礎データ貼付用シート!E1680+基礎データ貼付用シート!E1681+基礎データ貼付用シート!E1682+基礎データ貼付用シート!E1683+基礎データ貼付用シート!E1684</f>
        <v>0</v>
      </c>
      <c r="H14" s="147" t="s">
        <v>5201</v>
      </c>
      <c r="I14" s="69">
        <v>0.10100000000000001</v>
      </c>
      <c r="J14" s="147" t="s">
        <v>5202</v>
      </c>
      <c r="K14" s="148">
        <f t="shared" ref="K14:K48" si="0">ROUND(G14*I14,0)</f>
        <v>0</v>
      </c>
      <c r="L14" s="66" t="s">
        <v>5264</v>
      </c>
      <c r="M14" s="71"/>
      <c r="N14" s="34"/>
      <c r="O14" s="34"/>
    </row>
    <row r="15" spans="1:25" s="3" customFormat="1" ht="15" customHeight="1" x14ac:dyDescent="0.2">
      <c r="A15" s="71"/>
      <c r="B15" s="139">
        <v>2</v>
      </c>
      <c r="C15" s="63" t="s">
        <v>5371</v>
      </c>
      <c r="D15" s="1010"/>
      <c r="E15" s="1042"/>
      <c r="F15" s="1011"/>
      <c r="G15" s="150">
        <f>+基礎データ貼付用シート!E1685+基礎データ貼付用シート!E1686+基礎データ貼付用シート!E1687+基礎データ貼付用シート!E1688+基礎データ貼付用シート!E1689</f>
        <v>0</v>
      </c>
      <c r="H15" s="147" t="s">
        <v>5201</v>
      </c>
      <c r="I15" s="69">
        <v>0.129</v>
      </c>
      <c r="J15" s="147" t="s">
        <v>5202</v>
      </c>
      <c r="K15" s="148">
        <f t="shared" si="0"/>
        <v>0</v>
      </c>
      <c r="L15" s="66" t="s">
        <v>5266</v>
      </c>
      <c r="M15" s="71"/>
      <c r="N15" s="34"/>
      <c r="O15" s="34"/>
    </row>
    <row r="16" spans="1:25" s="3" customFormat="1" ht="15" customHeight="1" x14ac:dyDescent="0.2">
      <c r="A16" s="71"/>
      <c r="B16" s="139">
        <v>3</v>
      </c>
      <c r="C16" s="63" t="s">
        <v>5372</v>
      </c>
      <c r="D16" s="1010"/>
      <c r="E16" s="1042"/>
      <c r="F16" s="1011"/>
      <c r="G16" s="150">
        <f>+基礎データ貼付用シート!E1690+基礎データ貼付用シート!E1691+基礎データ貼付用シート!E1692+基礎データ貼付用シート!E1693+基礎データ貼付用シート!E1694</f>
        <v>0</v>
      </c>
      <c r="H16" s="147" t="s">
        <v>5201</v>
      </c>
      <c r="I16" s="69">
        <v>0.128</v>
      </c>
      <c r="J16" s="147" t="s">
        <v>5202</v>
      </c>
      <c r="K16" s="148">
        <f t="shared" si="0"/>
        <v>0</v>
      </c>
      <c r="L16" s="66" t="s">
        <v>5267</v>
      </c>
      <c r="M16" s="71"/>
      <c r="N16" s="34"/>
      <c r="O16" s="34"/>
    </row>
    <row r="17" spans="1:15" s="3" customFormat="1" ht="15" customHeight="1" x14ac:dyDescent="0.2">
      <c r="A17" s="71"/>
      <c r="B17" s="139">
        <v>4</v>
      </c>
      <c r="C17" s="63" t="s">
        <v>5373</v>
      </c>
      <c r="D17" s="1010"/>
      <c r="E17" s="1042"/>
      <c r="F17" s="1011"/>
      <c r="G17" s="150">
        <f>+基礎データ貼付用シート!E1695+基礎データ貼付用シート!E1696+基礎データ貼付用シート!E1697+基礎データ貼付用シート!E1698+基礎データ貼付用シート!E1699</f>
        <v>0</v>
      </c>
      <c r="H17" s="147" t="s">
        <v>5201</v>
      </c>
      <c r="I17" s="69">
        <v>0.17599999999999999</v>
      </c>
      <c r="J17" s="147" t="s">
        <v>5202</v>
      </c>
      <c r="K17" s="148">
        <f t="shared" si="0"/>
        <v>0</v>
      </c>
      <c r="L17" s="66" t="s">
        <v>5268</v>
      </c>
      <c r="M17" s="71"/>
      <c r="N17" s="34"/>
      <c r="O17" s="34"/>
    </row>
    <row r="18" spans="1:15" s="3" customFormat="1" ht="15" customHeight="1" x14ac:dyDescent="0.2">
      <c r="A18" s="71"/>
      <c r="B18" s="139">
        <v>5</v>
      </c>
      <c r="C18" s="63" t="s">
        <v>5263</v>
      </c>
      <c r="D18" s="1010"/>
      <c r="E18" s="1042"/>
      <c r="F18" s="1011"/>
      <c r="G18" s="150">
        <f>+基礎データ貼付用シート!E1700+基礎データ貼付用シート!E1701+基礎データ貼付用シート!E1702+基礎データ貼付用シート!E1703+基礎データ貼付用シート!E1704</f>
        <v>0</v>
      </c>
      <c r="H18" s="147" t="s">
        <v>5201</v>
      </c>
      <c r="I18" s="69">
        <v>0.16</v>
      </c>
      <c r="J18" s="147" t="s">
        <v>5202</v>
      </c>
      <c r="K18" s="148">
        <f t="shared" si="0"/>
        <v>0</v>
      </c>
      <c r="L18" s="66" t="s">
        <v>5269</v>
      </c>
      <c r="M18" s="71"/>
      <c r="N18" s="34"/>
      <c r="O18" s="34"/>
    </row>
    <row r="19" spans="1:15" s="3" customFormat="1" ht="15" customHeight="1" x14ac:dyDescent="0.2">
      <c r="A19" s="71"/>
      <c r="B19" s="139">
        <v>6</v>
      </c>
      <c r="C19" s="63" t="s">
        <v>5265</v>
      </c>
      <c r="D19" s="64" t="s">
        <v>5199</v>
      </c>
      <c r="E19" s="134" t="s">
        <v>5200</v>
      </c>
      <c r="F19" s="65"/>
      <c r="G19" s="150">
        <f>IF(総括表!$B$4=総括表!$Q$4,基礎データ貼付用シート!E1705+基礎データ貼付用シート!E1706+基礎データ貼付用シート!E1707+基礎データ貼付用シート!E1708+基礎データ貼付用シート!E1709)</f>
        <v>0</v>
      </c>
      <c r="H19" s="147" t="s">
        <v>5201</v>
      </c>
      <c r="I19" s="69">
        <v>0.17799999999999999</v>
      </c>
      <c r="J19" s="147" t="s">
        <v>5202</v>
      </c>
      <c r="K19" s="148">
        <f t="shared" si="0"/>
        <v>0</v>
      </c>
      <c r="L19" s="66" t="s">
        <v>5270</v>
      </c>
      <c r="M19" s="71"/>
      <c r="N19" s="34"/>
      <c r="O19" s="34"/>
    </row>
    <row r="20" spans="1:15" s="3" customFormat="1" ht="15" customHeight="1" x14ac:dyDescent="0.2">
      <c r="A20" s="71"/>
      <c r="B20" s="235"/>
      <c r="C20" s="110"/>
      <c r="D20" s="64" t="s">
        <v>5204</v>
      </c>
      <c r="E20" s="134" t="s">
        <v>5205</v>
      </c>
      <c r="F20" s="65"/>
      <c r="G20" s="150" t="b">
        <f>IF(総括表!$B$4=総括表!$Q$5,基礎データ貼付用シート!E1705+基礎データ貼付用シート!E1706+基礎データ貼付用シート!E1707+基礎データ貼付用シート!E1708+基礎データ貼付用シート!E1709)</f>
        <v>0</v>
      </c>
      <c r="H20" s="147" t="s">
        <v>5201</v>
      </c>
      <c r="I20" s="69">
        <v>0.161</v>
      </c>
      <c r="J20" s="147" t="s">
        <v>5202</v>
      </c>
      <c r="K20" s="148">
        <f t="shared" si="0"/>
        <v>0</v>
      </c>
      <c r="L20" s="66" t="s">
        <v>5271</v>
      </c>
      <c r="M20" s="71"/>
      <c r="N20" s="34"/>
      <c r="O20" s="34"/>
    </row>
    <row r="21" spans="1:15" s="3" customFormat="1" ht="15" customHeight="1" x14ac:dyDescent="0.2">
      <c r="A21" s="71"/>
      <c r="B21" s="139">
        <v>7</v>
      </c>
      <c r="C21" s="63" t="s">
        <v>5198</v>
      </c>
      <c r="D21" s="64" t="s">
        <v>5199</v>
      </c>
      <c r="E21" s="134" t="s">
        <v>5200</v>
      </c>
      <c r="F21" s="65"/>
      <c r="G21" s="150">
        <f>IF(総括表!$B$4=総括表!$Q$4,基礎データ貼付用シート!E1710+基礎データ貼付用シート!E1711+基礎データ貼付用シート!E1712+基礎データ貼付用シート!E1713+基礎データ貼付用シート!E1714)</f>
        <v>0</v>
      </c>
      <c r="H21" s="147" t="s">
        <v>5201</v>
      </c>
      <c r="I21" s="69">
        <v>0.22500000000000001</v>
      </c>
      <c r="J21" s="147" t="s">
        <v>5202</v>
      </c>
      <c r="K21" s="148">
        <f t="shared" si="0"/>
        <v>0</v>
      </c>
      <c r="L21" s="66" t="s">
        <v>5272</v>
      </c>
      <c r="M21" s="71"/>
      <c r="N21" s="34"/>
      <c r="O21" s="34"/>
    </row>
    <row r="22" spans="1:15" s="3" customFormat="1" ht="15" customHeight="1" x14ac:dyDescent="0.2">
      <c r="A22" s="71"/>
      <c r="B22" s="141"/>
      <c r="C22" s="142"/>
      <c r="D22" s="64" t="s">
        <v>5204</v>
      </c>
      <c r="E22" s="134" t="s">
        <v>5205</v>
      </c>
      <c r="F22" s="65"/>
      <c r="G22" s="150" t="b">
        <f>IF(総括表!$B$4=総括表!$Q$5,基礎データ貼付用シート!E1710+基礎データ貼付用シート!E1711+基礎データ貼付用シート!E1712+基礎データ貼付用シート!E1713+基礎データ貼付用シート!E1714)</f>
        <v>0</v>
      </c>
      <c r="H22" s="147" t="s">
        <v>5201</v>
      </c>
      <c r="I22" s="69">
        <v>0.16600000000000001</v>
      </c>
      <c r="J22" s="147" t="s">
        <v>5202</v>
      </c>
      <c r="K22" s="145">
        <f t="shared" si="0"/>
        <v>0</v>
      </c>
      <c r="L22" s="66" t="s">
        <v>5273</v>
      </c>
      <c r="M22" s="71"/>
      <c r="N22" s="34"/>
      <c r="O22" s="34"/>
    </row>
    <row r="23" spans="1:15" s="3" customFormat="1" ht="15" customHeight="1" x14ac:dyDescent="0.2">
      <c r="A23" s="71"/>
      <c r="B23" s="139">
        <v>8</v>
      </c>
      <c r="C23" s="63" t="s">
        <v>5207</v>
      </c>
      <c r="D23" s="64" t="s">
        <v>5199</v>
      </c>
      <c r="E23" s="134" t="s">
        <v>5200</v>
      </c>
      <c r="F23" s="65"/>
      <c r="G23" s="150">
        <f>IF(総括表!$B$4=総括表!$Q$4,基礎データ貼付用シート!E1715+基礎データ貼付用シート!E1716+基礎データ貼付用シート!E1717+基礎データ貼付用シート!E1718)</f>
        <v>0</v>
      </c>
      <c r="H23" s="147" t="s">
        <v>5201</v>
      </c>
      <c r="I23" s="69">
        <v>0.24199999999999999</v>
      </c>
      <c r="J23" s="147" t="s">
        <v>5202</v>
      </c>
      <c r="K23" s="148">
        <f t="shared" si="0"/>
        <v>0</v>
      </c>
      <c r="L23" s="66" t="s">
        <v>5330</v>
      </c>
      <c r="M23" s="71"/>
      <c r="N23" s="34"/>
      <c r="O23" s="34"/>
    </row>
    <row r="24" spans="1:15" s="3" customFormat="1" ht="15" customHeight="1" x14ac:dyDescent="0.2">
      <c r="A24" s="71"/>
      <c r="B24" s="141"/>
      <c r="C24" s="142"/>
      <c r="D24" s="64" t="s">
        <v>5204</v>
      </c>
      <c r="E24" s="134" t="s">
        <v>5205</v>
      </c>
      <c r="F24" s="65"/>
      <c r="G24" s="150" t="b">
        <f>IF(総括表!$B$4=総括表!$Q$5,基礎データ貼付用シート!E1715+基礎データ貼付用シート!E1716+基礎データ貼付用シート!E1717+基礎データ貼付用シート!E1718)</f>
        <v>0</v>
      </c>
      <c r="H24" s="147" t="s">
        <v>5201</v>
      </c>
      <c r="I24" s="69">
        <v>0.17100000000000001</v>
      </c>
      <c r="J24" s="147" t="s">
        <v>5202</v>
      </c>
      <c r="K24" s="145">
        <f t="shared" si="0"/>
        <v>0</v>
      </c>
      <c r="L24" s="66" t="s">
        <v>5331</v>
      </c>
      <c r="M24" s="71"/>
      <c r="N24" s="34"/>
      <c r="O24" s="34"/>
    </row>
    <row r="25" spans="1:15" s="3" customFormat="1" ht="15" customHeight="1" x14ac:dyDescent="0.2">
      <c r="A25" s="71"/>
      <c r="B25" s="139">
        <v>9</v>
      </c>
      <c r="C25" s="63" t="s">
        <v>5210</v>
      </c>
      <c r="D25" s="64" t="s">
        <v>5199</v>
      </c>
      <c r="E25" s="134" t="s">
        <v>5200</v>
      </c>
      <c r="F25" s="65"/>
      <c r="G25" s="150">
        <f>IF(総括表!$B$4=総括表!$Q$4,基礎データ貼付用シート!E1719+基礎データ貼付用シート!E1720+基礎データ貼付用シート!E1721+基礎データ貼付用シート!E1722)</f>
        <v>0</v>
      </c>
      <c r="H25" s="147" t="s">
        <v>5201</v>
      </c>
      <c r="I25" s="69">
        <v>0.25</v>
      </c>
      <c r="J25" s="147" t="s">
        <v>5202</v>
      </c>
      <c r="K25" s="148">
        <f t="shared" si="0"/>
        <v>0</v>
      </c>
      <c r="L25" s="66" t="s">
        <v>5332</v>
      </c>
      <c r="M25" s="71"/>
      <c r="N25" s="34"/>
      <c r="O25" s="34"/>
    </row>
    <row r="26" spans="1:15" s="3" customFormat="1" ht="15" customHeight="1" x14ac:dyDescent="0.2">
      <c r="A26" s="71"/>
      <c r="B26" s="141"/>
      <c r="C26" s="142"/>
      <c r="D26" s="64" t="s">
        <v>5204</v>
      </c>
      <c r="E26" s="134" t="s">
        <v>5205</v>
      </c>
      <c r="F26" s="65"/>
      <c r="G26" s="150" t="b">
        <f>IF(総括表!$B$4=総括表!$Q$5,基礎データ貼付用シート!E1719+基礎データ貼付用シート!E1720+基礎データ貼付用シート!E1721+基礎データ貼付用シート!E1722)</f>
        <v>0</v>
      </c>
      <c r="H26" s="147" t="s">
        <v>5201</v>
      </c>
      <c r="I26" s="69">
        <v>0.217</v>
      </c>
      <c r="J26" s="147" t="s">
        <v>5202</v>
      </c>
      <c r="K26" s="145">
        <f t="shared" si="0"/>
        <v>0</v>
      </c>
      <c r="L26" s="66" t="s">
        <v>5333</v>
      </c>
      <c r="M26" s="71"/>
      <c r="N26" s="34"/>
      <c r="O26" s="34"/>
    </row>
    <row r="27" spans="1:15" s="3" customFormat="1" ht="15" customHeight="1" x14ac:dyDescent="0.2">
      <c r="A27" s="71"/>
      <c r="B27" s="139">
        <v>10</v>
      </c>
      <c r="C27" s="63" t="s">
        <v>5213</v>
      </c>
      <c r="D27" s="64" t="s">
        <v>5199</v>
      </c>
      <c r="E27" s="134" t="s">
        <v>5200</v>
      </c>
      <c r="F27" s="65"/>
      <c r="G27" s="150">
        <f>IF(総括表!$B$4=総括表!$Q$4,基礎データ貼付用シート!E1723+基礎データ貼付用シート!E1724+基礎データ貼付用シート!E1725)</f>
        <v>0</v>
      </c>
      <c r="H27" s="147" t="s">
        <v>5201</v>
      </c>
      <c r="I27" s="69">
        <v>0.27500000000000002</v>
      </c>
      <c r="J27" s="147" t="s">
        <v>5202</v>
      </c>
      <c r="K27" s="148">
        <f t="shared" si="0"/>
        <v>0</v>
      </c>
      <c r="L27" s="66" t="s">
        <v>5334</v>
      </c>
      <c r="M27" s="71"/>
      <c r="N27" s="34"/>
      <c r="O27" s="34"/>
    </row>
    <row r="28" spans="1:15" s="3" customFormat="1" ht="15" customHeight="1" x14ac:dyDescent="0.2">
      <c r="A28" s="71"/>
      <c r="B28" s="141"/>
      <c r="C28" s="142"/>
      <c r="D28" s="64" t="s">
        <v>5204</v>
      </c>
      <c r="E28" s="134" t="s">
        <v>5205</v>
      </c>
      <c r="F28" s="65"/>
      <c r="G28" s="150" t="b">
        <f>IF(総括表!$B$4=総括表!$Q$5,基礎データ貼付用シート!E1723+基礎データ貼付用シート!E1724+基礎データ貼付用シート!E1725)</f>
        <v>0</v>
      </c>
      <c r="H28" s="147" t="s">
        <v>5201</v>
      </c>
      <c r="I28" s="69">
        <v>0.247</v>
      </c>
      <c r="J28" s="147" t="s">
        <v>5202</v>
      </c>
      <c r="K28" s="145">
        <f t="shared" si="0"/>
        <v>0</v>
      </c>
      <c r="L28" s="66" t="s">
        <v>5335</v>
      </c>
      <c r="M28" s="71"/>
      <c r="N28" s="34"/>
      <c r="O28" s="34"/>
    </row>
    <row r="29" spans="1:15" s="3" customFormat="1" ht="15" customHeight="1" x14ac:dyDescent="0.2">
      <c r="A29" s="71"/>
      <c r="B29" s="139">
        <v>11</v>
      </c>
      <c r="C29" s="63" t="s">
        <v>5216</v>
      </c>
      <c r="D29" s="64" t="s">
        <v>5199</v>
      </c>
      <c r="E29" s="134" t="s">
        <v>5200</v>
      </c>
      <c r="F29" s="65"/>
      <c r="G29" s="150">
        <f>IF(総括表!$B$4=総括表!$Q$4,基礎データ貼付用シート!E1726+基礎データ貼付用シート!E1727+基礎データ貼付用シート!E1728)</f>
        <v>0</v>
      </c>
      <c r="H29" s="147" t="s">
        <v>5201</v>
      </c>
      <c r="I29" s="69">
        <v>0.29099999999999998</v>
      </c>
      <c r="J29" s="147" t="s">
        <v>5202</v>
      </c>
      <c r="K29" s="148">
        <f t="shared" si="0"/>
        <v>0</v>
      </c>
      <c r="L29" s="66" t="s">
        <v>5336</v>
      </c>
      <c r="M29" s="71"/>
      <c r="N29" s="34"/>
      <c r="O29" s="34"/>
    </row>
    <row r="30" spans="1:15" s="3" customFormat="1" ht="15" customHeight="1" x14ac:dyDescent="0.2">
      <c r="A30" s="71"/>
      <c r="B30" s="141"/>
      <c r="C30" s="142"/>
      <c r="D30" s="64" t="s">
        <v>5204</v>
      </c>
      <c r="E30" s="134" t="s">
        <v>5205</v>
      </c>
      <c r="F30" s="65"/>
      <c r="G30" s="150" t="b">
        <f>IF(総括表!$B$4=総括表!$Q$5,基礎データ貼付用シート!E1726+基礎データ貼付用シート!E1727+基礎データ貼付用シート!E1728)</f>
        <v>0</v>
      </c>
      <c r="H30" s="147" t="s">
        <v>5201</v>
      </c>
      <c r="I30" s="69">
        <v>0.26500000000000001</v>
      </c>
      <c r="J30" s="147" t="s">
        <v>5202</v>
      </c>
      <c r="K30" s="145">
        <f t="shared" si="0"/>
        <v>0</v>
      </c>
      <c r="L30" s="66" t="s">
        <v>5426</v>
      </c>
      <c r="M30" s="71"/>
      <c r="N30" s="34"/>
      <c r="O30" s="34"/>
    </row>
    <row r="31" spans="1:15" s="3" customFormat="1" ht="15" customHeight="1" x14ac:dyDescent="0.2">
      <c r="A31" s="71"/>
      <c r="B31" s="139">
        <v>12</v>
      </c>
      <c r="C31" s="63" t="s">
        <v>5219</v>
      </c>
      <c r="D31" s="64" t="s">
        <v>5199</v>
      </c>
      <c r="E31" s="134" t="s">
        <v>5200</v>
      </c>
      <c r="F31" s="65"/>
      <c r="G31" s="150">
        <f>IF(総括表!$B$4=総括表!$Q$4,基礎データ貼付用シート!E1729+基礎データ貼付用シート!E1730+基礎データ貼付用シート!E1731)</f>
        <v>0</v>
      </c>
      <c r="H31" s="147" t="s">
        <v>5201</v>
      </c>
      <c r="I31" s="69">
        <v>0.30599999999999999</v>
      </c>
      <c r="J31" s="147" t="s">
        <v>5202</v>
      </c>
      <c r="K31" s="148">
        <f t="shared" si="0"/>
        <v>0</v>
      </c>
      <c r="L31" s="66" t="s">
        <v>5427</v>
      </c>
      <c r="M31" s="71"/>
      <c r="N31" s="34"/>
      <c r="O31" s="34"/>
    </row>
    <row r="32" spans="1:15" s="3" customFormat="1" ht="15" customHeight="1" x14ac:dyDescent="0.2">
      <c r="A32" s="71"/>
      <c r="B32" s="141"/>
      <c r="C32" s="142"/>
      <c r="D32" s="64" t="s">
        <v>5204</v>
      </c>
      <c r="E32" s="134" t="s">
        <v>5205</v>
      </c>
      <c r="F32" s="65"/>
      <c r="G32" s="150" t="b">
        <f>IF(総括表!$B$4=総括表!$Q$5,基礎データ貼付用シート!E1729+基礎データ貼付用シート!E1730+基礎データ貼付用シート!E1731)</f>
        <v>0</v>
      </c>
      <c r="H32" s="147" t="s">
        <v>5201</v>
      </c>
      <c r="I32" s="69">
        <v>0.28299999999999997</v>
      </c>
      <c r="J32" s="147" t="s">
        <v>5202</v>
      </c>
      <c r="K32" s="145">
        <f t="shared" si="0"/>
        <v>0</v>
      </c>
      <c r="L32" s="66" t="s">
        <v>5339</v>
      </c>
      <c r="M32" s="71"/>
      <c r="N32" s="34"/>
      <c r="O32" s="34"/>
    </row>
    <row r="33" spans="1:15" s="3" customFormat="1" ht="15" customHeight="1" x14ac:dyDescent="0.2">
      <c r="A33" s="71"/>
      <c r="B33" s="139">
        <v>13</v>
      </c>
      <c r="C33" s="63" t="s">
        <v>5222</v>
      </c>
      <c r="D33" s="64" t="s">
        <v>5199</v>
      </c>
      <c r="E33" s="134" t="s">
        <v>5200</v>
      </c>
      <c r="F33" s="65"/>
      <c r="G33" s="150">
        <f>IF(総括表!$B$4=総括表!$Q$4,基礎データ貼付用シート!E1732+基礎データ貼付用シート!E1733+基礎データ貼付用シート!E1734)</f>
        <v>0</v>
      </c>
      <c r="H33" s="147" t="s">
        <v>5201</v>
      </c>
      <c r="I33" s="69">
        <v>0.32100000000000001</v>
      </c>
      <c r="J33" s="147" t="s">
        <v>5202</v>
      </c>
      <c r="K33" s="148">
        <f t="shared" si="0"/>
        <v>0</v>
      </c>
      <c r="L33" s="66" t="s">
        <v>5429</v>
      </c>
      <c r="M33" s="71"/>
      <c r="N33" s="34"/>
      <c r="O33" s="34"/>
    </row>
    <row r="34" spans="1:15" s="3" customFormat="1" ht="15" customHeight="1" x14ac:dyDescent="0.2">
      <c r="A34" s="71"/>
      <c r="B34" s="141"/>
      <c r="C34" s="142"/>
      <c r="D34" s="64" t="s">
        <v>5204</v>
      </c>
      <c r="E34" s="134" t="s">
        <v>5205</v>
      </c>
      <c r="F34" s="65"/>
      <c r="G34" s="150" t="b">
        <f>IF(総括表!$B$4=総括表!$Q$5,基礎データ貼付用シート!E1732+基礎データ貼付用シート!E1733+基礎データ貼付用シート!E1734)</f>
        <v>0</v>
      </c>
      <c r="H34" s="147" t="s">
        <v>5201</v>
      </c>
      <c r="I34" s="69">
        <v>0.29799999999999999</v>
      </c>
      <c r="J34" s="147" t="s">
        <v>5202</v>
      </c>
      <c r="K34" s="145">
        <f t="shared" si="0"/>
        <v>0</v>
      </c>
      <c r="L34" s="66" t="s">
        <v>5341</v>
      </c>
      <c r="M34" s="71"/>
      <c r="N34" s="34"/>
      <c r="O34" s="34"/>
    </row>
    <row r="35" spans="1:15" s="3" customFormat="1" ht="15" customHeight="1" x14ac:dyDescent="0.2">
      <c r="A35" s="71"/>
      <c r="B35" s="139">
        <v>14</v>
      </c>
      <c r="C35" s="63" t="s">
        <v>5225</v>
      </c>
      <c r="D35" s="64" t="s">
        <v>5199</v>
      </c>
      <c r="E35" s="134" t="s">
        <v>5200</v>
      </c>
      <c r="F35" s="65"/>
      <c r="G35" s="150">
        <f>IF(総括表!$B$4=総括表!$Q$4,基礎データ貼付用シート!E1735+基礎データ貼付用シート!E1736+基礎データ貼付用シート!E1737)</f>
        <v>0</v>
      </c>
      <c r="H35" s="147" t="s">
        <v>5201</v>
      </c>
      <c r="I35" s="69">
        <v>0.33900000000000002</v>
      </c>
      <c r="J35" s="147" t="s">
        <v>5202</v>
      </c>
      <c r="K35" s="148">
        <f t="shared" si="0"/>
        <v>0</v>
      </c>
      <c r="L35" s="66" t="s">
        <v>5430</v>
      </c>
      <c r="M35" s="71"/>
      <c r="N35" s="34"/>
      <c r="O35" s="34"/>
    </row>
    <row r="36" spans="1:15" s="3" customFormat="1" ht="15" customHeight="1" x14ac:dyDescent="0.2">
      <c r="A36" s="71"/>
      <c r="B36" s="141"/>
      <c r="C36" s="142"/>
      <c r="D36" s="64" t="s">
        <v>5204</v>
      </c>
      <c r="E36" s="134" t="s">
        <v>5205</v>
      </c>
      <c r="F36" s="65"/>
      <c r="G36" s="150" t="b">
        <f>IF(総括表!$B$4=総括表!$Q$5,基礎データ貼付用シート!E1735+基礎データ貼付用シート!E1736+基礎データ貼付用シート!E1737)</f>
        <v>0</v>
      </c>
      <c r="H36" s="147" t="s">
        <v>5201</v>
      </c>
      <c r="I36" s="69">
        <v>0.31900000000000001</v>
      </c>
      <c r="J36" s="147" t="s">
        <v>5202</v>
      </c>
      <c r="K36" s="145">
        <f t="shared" si="0"/>
        <v>0</v>
      </c>
      <c r="L36" s="66" t="s">
        <v>5343</v>
      </c>
      <c r="M36" s="71"/>
      <c r="N36" s="34"/>
      <c r="O36" s="34"/>
    </row>
    <row r="37" spans="1:15" s="3" customFormat="1" ht="15" customHeight="1" x14ac:dyDescent="0.2">
      <c r="A37" s="71"/>
      <c r="B37" s="139">
        <v>15</v>
      </c>
      <c r="C37" s="63" t="s">
        <v>5228</v>
      </c>
      <c r="D37" s="64" t="s">
        <v>5199</v>
      </c>
      <c r="E37" s="134" t="s">
        <v>5200</v>
      </c>
      <c r="F37" s="65"/>
      <c r="G37" s="150">
        <f>IF(総括表!$B$4=総括表!$Q$4,基礎データ貼付用シート!E1738+基礎データ貼付用シート!E1739+基礎データ貼付用シート!E1740)</f>
        <v>0</v>
      </c>
      <c r="H37" s="147" t="s">
        <v>5201</v>
      </c>
      <c r="I37" s="69">
        <v>0.35399999999999998</v>
      </c>
      <c r="J37" s="147" t="s">
        <v>5202</v>
      </c>
      <c r="K37" s="148">
        <f t="shared" si="0"/>
        <v>0</v>
      </c>
      <c r="L37" s="66" t="s">
        <v>5431</v>
      </c>
      <c r="M37" s="71"/>
      <c r="N37" s="34"/>
      <c r="O37" s="34"/>
    </row>
    <row r="38" spans="1:15" s="3" customFormat="1" ht="15" customHeight="1" x14ac:dyDescent="0.2">
      <c r="A38" s="71"/>
      <c r="B38" s="141"/>
      <c r="C38" s="142"/>
      <c r="D38" s="64" t="s">
        <v>5204</v>
      </c>
      <c r="E38" s="134" t="s">
        <v>5205</v>
      </c>
      <c r="F38" s="65"/>
      <c r="G38" s="150" t="b">
        <f>IF(総括表!$B$4=総括表!$Q$5,基礎データ貼付用シート!E1738+基礎データ貼付用シート!E1739+基礎データ貼付用シート!E1740)</f>
        <v>0</v>
      </c>
      <c r="H38" s="147" t="s">
        <v>5201</v>
      </c>
      <c r="I38" s="69">
        <v>0.33500000000000002</v>
      </c>
      <c r="J38" s="147" t="s">
        <v>5202</v>
      </c>
      <c r="K38" s="145">
        <f t="shared" si="0"/>
        <v>0</v>
      </c>
      <c r="L38" s="66" t="s">
        <v>5345</v>
      </c>
      <c r="M38" s="71"/>
      <c r="N38" s="34"/>
      <c r="O38" s="34"/>
    </row>
    <row r="39" spans="1:15" s="3" customFormat="1" ht="15" customHeight="1" x14ac:dyDescent="0.2">
      <c r="A39" s="71"/>
      <c r="B39" s="139">
        <v>16</v>
      </c>
      <c r="C39" s="63" t="s">
        <v>5231</v>
      </c>
      <c r="D39" s="64" t="s">
        <v>5199</v>
      </c>
      <c r="E39" s="134" t="s">
        <v>5200</v>
      </c>
      <c r="F39" s="65"/>
      <c r="G39" s="150">
        <f>IF(総括表!$B$4=総括表!$Q$4,基礎データ貼付用シート!E1741+基礎データ貼付用シート!E1742+基礎データ貼付用シート!E1743)</f>
        <v>0</v>
      </c>
      <c r="H39" s="147" t="s">
        <v>5201</v>
      </c>
      <c r="I39" s="69">
        <v>0.36699999999999999</v>
      </c>
      <c r="J39" s="147" t="s">
        <v>5202</v>
      </c>
      <c r="K39" s="148">
        <f t="shared" si="0"/>
        <v>0</v>
      </c>
      <c r="L39" s="66" t="s">
        <v>5432</v>
      </c>
      <c r="M39" s="71"/>
      <c r="N39" s="34"/>
      <c r="O39" s="34"/>
    </row>
    <row r="40" spans="1:15" s="3" customFormat="1" ht="15" customHeight="1" x14ac:dyDescent="0.2">
      <c r="A40" s="71"/>
      <c r="B40" s="141"/>
      <c r="C40" s="142"/>
      <c r="D40" s="64" t="s">
        <v>5204</v>
      </c>
      <c r="E40" s="134" t="s">
        <v>5205</v>
      </c>
      <c r="F40" s="65"/>
      <c r="G40" s="150" t="b">
        <f>IF(総括表!$B$4=総括表!$Q$5,基礎データ貼付用シート!E1741+基礎データ貼付用シート!E1742+基礎データ貼付用シート!E1743)</f>
        <v>0</v>
      </c>
      <c r="H40" s="147" t="s">
        <v>5201</v>
      </c>
      <c r="I40" s="69">
        <v>0.35199999999999998</v>
      </c>
      <c r="J40" s="147" t="s">
        <v>5202</v>
      </c>
      <c r="K40" s="145">
        <f t="shared" si="0"/>
        <v>0</v>
      </c>
      <c r="L40" s="66" t="s">
        <v>5347</v>
      </c>
      <c r="M40" s="71"/>
      <c r="N40" s="34"/>
      <c r="O40" s="34"/>
    </row>
    <row r="41" spans="1:15" s="3" customFormat="1" ht="15" customHeight="1" x14ac:dyDescent="0.2">
      <c r="A41" s="71"/>
      <c r="B41" s="139">
        <v>17</v>
      </c>
      <c r="C41" s="63" t="s">
        <v>5234</v>
      </c>
      <c r="D41" s="64" t="s">
        <v>5199</v>
      </c>
      <c r="E41" s="134" t="s">
        <v>5200</v>
      </c>
      <c r="F41" s="65"/>
      <c r="G41" s="150">
        <f>IF(総括表!$B$4=総括表!$Q$4,基礎データ貼付用シート!E1744+基礎データ貼付用シート!E1745+基礎データ貼付用シート!E1746)</f>
        <v>0</v>
      </c>
      <c r="H41" s="147" t="s">
        <v>5201</v>
      </c>
      <c r="I41" s="69">
        <v>0.39900000000000002</v>
      </c>
      <c r="J41" s="147" t="s">
        <v>5202</v>
      </c>
      <c r="K41" s="148">
        <f t="shared" si="0"/>
        <v>0</v>
      </c>
      <c r="L41" s="66" t="s">
        <v>5433</v>
      </c>
      <c r="M41" s="71"/>
      <c r="N41" s="34"/>
      <c r="O41" s="34"/>
    </row>
    <row r="42" spans="1:15" s="3" customFormat="1" ht="15" customHeight="1" x14ac:dyDescent="0.2">
      <c r="A42" s="71"/>
      <c r="B42" s="141"/>
      <c r="C42" s="142"/>
      <c r="D42" s="64" t="s">
        <v>5204</v>
      </c>
      <c r="E42" s="134" t="s">
        <v>5205</v>
      </c>
      <c r="F42" s="65"/>
      <c r="G42" s="150" t="b">
        <f>IF(総括表!$B$4=総括表!$Q$5,基礎データ貼付用シート!E1744+基礎データ貼付用シート!E1745+基礎データ貼付用シート!E1746)</f>
        <v>0</v>
      </c>
      <c r="H42" s="147" t="s">
        <v>5201</v>
      </c>
      <c r="I42" s="69">
        <v>0.39900000000000002</v>
      </c>
      <c r="J42" s="147" t="s">
        <v>5202</v>
      </c>
      <c r="K42" s="145">
        <f t="shared" si="0"/>
        <v>0</v>
      </c>
      <c r="L42" s="66" t="s">
        <v>5349</v>
      </c>
      <c r="M42" s="71"/>
      <c r="N42" s="34"/>
      <c r="O42" s="34"/>
    </row>
    <row r="43" spans="1:15" s="3" customFormat="1" ht="15" customHeight="1" x14ac:dyDescent="0.2">
      <c r="A43" s="71"/>
      <c r="B43" s="139">
        <v>18</v>
      </c>
      <c r="C43" s="63" t="s">
        <v>5237</v>
      </c>
      <c r="D43" s="64" t="s">
        <v>5199</v>
      </c>
      <c r="E43" s="134" t="s">
        <v>5200</v>
      </c>
      <c r="F43" s="65"/>
      <c r="G43" s="150">
        <f>IF(総括表!$B$4=総括表!$Q$4,基礎データ貼付用シート!E1747+基礎データ貼付用シート!E1748+基礎データ貼付用シート!E1749)</f>
        <v>0</v>
      </c>
      <c r="H43" s="147" t="s">
        <v>5201</v>
      </c>
      <c r="I43" s="69">
        <v>0.41599999999999998</v>
      </c>
      <c r="J43" s="147" t="s">
        <v>5202</v>
      </c>
      <c r="K43" s="148">
        <f t="shared" si="0"/>
        <v>0</v>
      </c>
      <c r="L43" s="66" t="s">
        <v>5434</v>
      </c>
      <c r="M43" s="71"/>
      <c r="N43" s="34"/>
      <c r="O43" s="34"/>
    </row>
    <row r="44" spans="1:15" s="3" customFormat="1" ht="15" customHeight="1" x14ac:dyDescent="0.2">
      <c r="A44" s="71"/>
      <c r="B44" s="141"/>
      <c r="C44" s="142"/>
      <c r="D44" s="64" t="s">
        <v>5204</v>
      </c>
      <c r="E44" s="134" t="s">
        <v>5205</v>
      </c>
      <c r="F44" s="65"/>
      <c r="G44" s="150" t="b">
        <f>IF(総括表!$B$4=総括表!$Q$5,基礎データ貼付用シート!E1747+基礎データ貼付用シート!E1748+基礎データ貼付用シート!E1749)</f>
        <v>0</v>
      </c>
      <c r="H44" s="147" t="s">
        <v>5201</v>
      </c>
      <c r="I44" s="69">
        <v>0.41599999999999998</v>
      </c>
      <c r="J44" s="147" t="s">
        <v>5202</v>
      </c>
      <c r="K44" s="145">
        <f t="shared" si="0"/>
        <v>0</v>
      </c>
      <c r="L44" s="66" t="s">
        <v>5352</v>
      </c>
      <c r="M44" s="71"/>
      <c r="N44" s="34"/>
      <c r="O44" s="34"/>
    </row>
    <row r="45" spans="1:15" s="3" customFormat="1" ht="15" customHeight="1" x14ac:dyDescent="0.2">
      <c r="A45" s="71"/>
      <c r="B45" s="139">
        <v>19</v>
      </c>
      <c r="C45" s="63" t="s">
        <v>5240</v>
      </c>
      <c r="D45" s="64" t="s">
        <v>5199</v>
      </c>
      <c r="E45" s="134" t="s">
        <v>5200</v>
      </c>
      <c r="F45" s="65"/>
      <c r="G45" s="150">
        <f>IF(総括表!$B$4=総括表!$Q$4,基礎データ貼付用シート!E1750+基礎データ貼付用シート!E1751+基礎データ貼付用シート!E1752)</f>
        <v>0</v>
      </c>
      <c r="H45" s="147" t="s">
        <v>5201</v>
      </c>
      <c r="I45" s="69">
        <v>0.45</v>
      </c>
      <c r="J45" s="147" t="s">
        <v>5202</v>
      </c>
      <c r="K45" s="148">
        <f>ROUND(G45*I45,0)</f>
        <v>0</v>
      </c>
      <c r="L45" s="66" t="s">
        <v>5403</v>
      </c>
      <c r="M45" s="71"/>
      <c r="N45" s="34"/>
      <c r="O45" s="34"/>
    </row>
    <row r="46" spans="1:15" s="3" customFormat="1" ht="15" customHeight="1" x14ac:dyDescent="0.2">
      <c r="A46" s="71"/>
      <c r="B46" s="141"/>
      <c r="C46" s="142"/>
      <c r="D46" s="64" t="s">
        <v>5204</v>
      </c>
      <c r="E46" s="134" t="s">
        <v>5205</v>
      </c>
      <c r="F46" s="65"/>
      <c r="G46" s="150" t="b">
        <f>IF(総括表!$B$4=総括表!$Q$5,基礎データ貼付用シート!E1750+基礎データ貼付用シート!E1751+基礎データ貼付用シート!E1752)</f>
        <v>0</v>
      </c>
      <c r="H46" s="147" t="s">
        <v>5201</v>
      </c>
      <c r="I46" s="69">
        <v>0.45</v>
      </c>
      <c r="J46" s="147" t="s">
        <v>5202</v>
      </c>
      <c r="K46" s="145">
        <f>ROUND(G46*I46,0)</f>
        <v>0</v>
      </c>
      <c r="L46" s="66" t="s">
        <v>5354</v>
      </c>
      <c r="M46" s="71"/>
      <c r="N46" s="34"/>
      <c r="O46" s="34"/>
    </row>
    <row r="47" spans="1:15" s="3" customFormat="1" ht="15" customHeight="1" x14ac:dyDescent="0.2">
      <c r="A47" s="71"/>
      <c r="B47" s="139">
        <v>20</v>
      </c>
      <c r="C47" s="63" t="s">
        <v>6058</v>
      </c>
      <c r="D47" s="64" t="s">
        <v>5199</v>
      </c>
      <c r="E47" s="134" t="s">
        <v>5200</v>
      </c>
      <c r="F47" s="65"/>
      <c r="G47" s="150">
        <f>IF(総括表!$B$4=総括表!$Q$4,基礎データ貼付用シート!E1753+基礎データ貼付用シート!E1754+基礎データ貼付用シート!E1755)</f>
        <v>0</v>
      </c>
      <c r="H47" s="147" t="s">
        <v>5201</v>
      </c>
      <c r="I47" s="69">
        <v>0.45</v>
      </c>
      <c r="J47" s="147" t="s">
        <v>5202</v>
      </c>
      <c r="K47" s="148">
        <f t="shared" si="0"/>
        <v>0</v>
      </c>
      <c r="L47" s="66" t="s">
        <v>5435</v>
      </c>
      <c r="M47" s="71"/>
      <c r="N47" s="34"/>
      <c r="O47" s="34"/>
    </row>
    <row r="48" spans="1:15" s="3" customFormat="1" ht="15" customHeight="1" x14ac:dyDescent="0.2">
      <c r="A48" s="71"/>
      <c r="B48" s="141"/>
      <c r="C48" s="142"/>
      <c r="D48" s="64" t="s">
        <v>5204</v>
      </c>
      <c r="E48" s="134" t="s">
        <v>5205</v>
      </c>
      <c r="F48" s="65"/>
      <c r="G48" s="150" t="b">
        <f>IF(総括表!$B$4=総括表!$Q$5,基礎データ貼付用シート!E1753+基礎データ貼付用シート!E1754+基礎データ貼付用シート!E1755)</f>
        <v>0</v>
      </c>
      <c r="H48" s="147" t="s">
        <v>5201</v>
      </c>
      <c r="I48" s="69">
        <v>0.45</v>
      </c>
      <c r="J48" s="147" t="s">
        <v>5202</v>
      </c>
      <c r="K48" s="145">
        <f t="shared" si="0"/>
        <v>0</v>
      </c>
      <c r="L48" s="66" t="s">
        <v>5356</v>
      </c>
      <c r="M48" s="71"/>
      <c r="N48" s="34"/>
      <c r="O48" s="34"/>
    </row>
    <row r="49" spans="1:15" s="3" customFormat="1" ht="15" customHeight="1" x14ac:dyDescent="0.2">
      <c r="A49" s="71"/>
      <c r="B49" s="139">
        <v>21</v>
      </c>
      <c r="C49" s="63" t="s">
        <v>6058</v>
      </c>
      <c r="D49" s="64" t="s">
        <v>5199</v>
      </c>
      <c r="E49" s="134" t="s">
        <v>5200</v>
      </c>
      <c r="F49" s="65"/>
      <c r="G49" s="150">
        <f>IF(総括表!$B$4=総括表!$Q$4,基礎データ貼付用シート!E1756)</f>
        <v>0</v>
      </c>
      <c r="H49" s="147" t="s">
        <v>5201</v>
      </c>
      <c r="I49" s="69">
        <v>0.6</v>
      </c>
      <c r="J49" s="147" t="s">
        <v>5202</v>
      </c>
      <c r="K49" s="148">
        <f t="shared" ref="K49:K58" si="1">ROUND(G49*I49,0)</f>
        <v>0</v>
      </c>
      <c r="L49" s="66" t="s">
        <v>5391</v>
      </c>
      <c r="M49" s="71"/>
      <c r="N49" s="34"/>
      <c r="O49" s="34"/>
    </row>
    <row r="50" spans="1:15" s="3" customFormat="1" ht="15" customHeight="1" x14ac:dyDescent="0.2">
      <c r="A50" s="71"/>
      <c r="B50" s="1139" t="s">
        <v>6059</v>
      </c>
      <c r="C50" s="1140"/>
      <c r="D50" s="64" t="s">
        <v>5204</v>
      </c>
      <c r="E50" s="134" t="s">
        <v>5205</v>
      </c>
      <c r="F50" s="65"/>
      <c r="G50" s="150" t="b">
        <f>IF(総括表!$B$4=総括表!$Q$5,基礎データ貼付用シート!E1756)</f>
        <v>0</v>
      </c>
      <c r="H50" s="147" t="s">
        <v>5201</v>
      </c>
      <c r="I50" s="69">
        <v>0.6</v>
      </c>
      <c r="J50" s="147" t="s">
        <v>5202</v>
      </c>
      <c r="K50" s="145">
        <f t="shared" si="1"/>
        <v>0</v>
      </c>
      <c r="L50" s="66" t="s">
        <v>5358</v>
      </c>
      <c r="M50" s="71"/>
      <c r="N50" s="34"/>
      <c r="O50" s="34"/>
    </row>
    <row r="51" spans="1:15" s="3" customFormat="1" ht="15" customHeight="1" x14ac:dyDescent="0.2">
      <c r="A51" s="71"/>
      <c r="B51" s="139">
        <v>22</v>
      </c>
      <c r="C51" s="63" t="s">
        <v>6060</v>
      </c>
      <c r="D51" s="64" t="s">
        <v>5199</v>
      </c>
      <c r="E51" s="134" t="s">
        <v>5200</v>
      </c>
      <c r="F51" s="65"/>
      <c r="G51" s="150">
        <f>IF(総括表!$B$4=総括表!$Q$4,基礎データ貼付用シート!E1757+基礎データ貼付用シート!E1758+基礎データ貼付用シート!E1759)</f>
        <v>0</v>
      </c>
      <c r="H51" s="147" t="s">
        <v>5201</v>
      </c>
      <c r="I51" s="69">
        <v>0.45</v>
      </c>
      <c r="J51" s="147" t="s">
        <v>5202</v>
      </c>
      <c r="K51" s="148">
        <f t="shared" si="1"/>
        <v>0</v>
      </c>
      <c r="L51" s="66" t="s">
        <v>5359</v>
      </c>
      <c r="M51" s="71"/>
      <c r="O51" s="34"/>
    </row>
    <row r="52" spans="1:15" s="3" customFormat="1" ht="15" customHeight="1" x14ac:dyDescent="0.2">
      <c r="A52" s="71"/>
      <c r="B52" s="141"/>
      <c r="C52" s="142"/>
      <c r="D52" s="64" t="s">
        <v>5204</v>
      </c>
      <c r="E52" s="134" t="s">
        <v>5205</v>
      </c>
      <c r="F52" s="65"/>
      <c r="G52" s="150" t="b">
        <f>IF(総括表!$B$4=総括表!$Q$5,基礎データ貼付用シート!E1757+基礎データ貼付用シート!E1758+基礎データ貼付用シート!E1759)</f>
        <v>0</v>
      </c>
      <c r="H52" s="147" t="s">
        <v>5201</v>
      </c>
      <c r="I52" s="69">
        <v>0.45</v>
      </c>
      <c r="J52" s="147" t="s">
        <v>5202</v>
      </c>
      <c r="K52" s="145">
        <f t="shared" si="1"/>
        <v>0</v>
      </c>
      <c r="L52" s="66" t="s">
        <v>5436</v>
      </c>
      <c r="M52" s="71"/>
      <c r="O52" s="34"/>
    </row>
    <row r="53" spans="1:15" s="3" customFormat="1" ht="15" customHeight="1" x14ac:dyDescent="0.2">
      <c r="A53" s="71"/>
      <c r="B53" s="139">
        <v>23</v>
      </c>
      <c r="C53" s="63" t="s">
        <v>6060</v>
      </c>
      <c r="D53" s="64" t="s">
        <v>5199</v>
      </c>
      <c r="E53" s="134" t="s">
        <v>5200</v>
      </c>
      <c r="F53" s="65"/>
      <c r="G53" s="150">
        <f>IF(総括表!$B$4=総括表!$Q$4,基礎データ貼付用シート!E1760)</f>
        <v>0</v>
      </c>
      <c r="H53" s="147" t="s">
        <v>5201</v>
      </c>
      <c r="I53" s="69">
        <v>0.6</v>
      </c>
      <c r="J53" s="147" t="s">
        <v>5202</v>
      </c>
      <c r="K53" s="148">
        <f t="shared" si="1"/>
        <v>0</v>
      </c>
      <c r="L53" s="66" t="s">
        <v>5443</v>
      </c>
      <c r="M53" s="71"/>
      <c r="O53" s="34"/>
    </row>
    <row r="54" spans="1:15" s="3" customFormat="1" ht="15" customHeight="1" x14ac:dyDescent="0.2">
      <c r="A54" s="71"/>
      <c r="B54" s="1139" t="s">
        <v>6059</v>
      </c>
      <c r="C54" s="1140"/>
      <c r="D54" s="64" t="s">
        <v>5204</v>
      </c>
      <c r="E54" s="134" t="s">
        <v>5205</v>
      </c>
      <c r="F54" s="65"/>
      <c r="G54" s="150" t="b">
        <f>IF(総括表!$B$4=総括表!$Q$5,基礎データ貼付用シート!E1760)</f>
        <v>0</v>
      </c>
      <c r="H54" s="147" t="s">
        <v>5201</v>
      </c>
      <c r="I54" s="69">
        <v>0.6</v>
      </c>
      <c r="J54" s="147" t="s">
        <v>5202</v>
      </c>
      <c r="K54" s="145">
        <f t="shared" si="1"/>
        <v>0</v>
      </c>
      <c r="L54" s="66" t="s">
        <v>5604</v>
      </c>
      <c r="M54" s="71"/>
      <c r="O54" s="34"/>
    </row>
    <row r="55" spans="1:15" s="3" customFormat="1" ht="15" customHeight="1" x14ac:dyDescent="0.2">
      <c r="A55" s="71"/>
      <c r="B55" s="139">
        <v>24</v>
      </c>
      <c r="C55" s="63" t="s">
        <v>6061</v>
      </c>
      <c r="D55" s="64" t="s">
        <v>5199</v>
      </c>
      <c r="E55" s="134" t="s">
        <v>5200</v>
      </c>
      <c r="F55" s="65"/>
      <c r="G55" s="150">
        <f>IF(総括表!$B$4=総括表!$Q$4,基礎データ貼付用シート!E1761+基礎データ貼付用シート!E1762+基礎データ貼付用シート!E1763)</f>
        <v>0</v>
      </c>
      <c r="H55" s="147" t="s">
        <v>5201</v>
      </c>
      <c r="I55" s="69">
        <v>0.45</v>
      </c>
      <c r="J55" s="147" t="s">
        <v>5202</v>
      </c>
      <c r="K55" s="148">
        <f t="shared" si="1"/>
        <v>0</v>
      </c>
      <c r="L55" s="66" t="s">
        <v>5605</v>
      </c>
      <c r="M55" s="71"/>
      <c r="O55" s="34"/>
    </row>
    <row r="56" spans="1:15" s="3" customFormat="1" ht="15" customHeight="1" x14ac:dyDescent="0.2">
      <c r="A56" s="71"/>
      <c r="B56" s="141"/>
      <c r="C56" s="142"/>
      <c r="D56" s="64" t="s">
        <v>5204</v>
      </c>
      <c r="E56" s="134" t="s">
        <v>5205</v>
      </c>
      <c r="F56" s="65"/>
      <c r="G56" s="150" t="b">
        <f>IF(総括表!$B$4=総括表!$Q$5,基礎データ貼付用シート!E1761+基礎データ貼付用シート!E1762+基礎データ貼付用シート!E1763)</f>
        <v>0</v>
      </c>
      <c r="H56" s="147" t="s">
        <v>5201</v>
      </c>
      <c r="I56" s="69">
        <v>0.45</v>
      </c>
      <c r="J56" s="147" t="s">
        <v>5202</v>
      </c>
      <c r="K56" s="145">
        <f t="shared" si="1"/>
        <v>0</v>
      </c>
      <c r="L56" s="66" t="s">
        <v>5444</v>
      </c>
      <c r="M56" s="71"/>
      <c r="O56" s="34"/>
    </row>
    <row r="57" spans="1:15" s="3" customFormat="1" ht="15" customHeight="1" x14ac:dyDescent="0.2">
      <c r="A57" s="71"/>
      <c r="B57" s="139">
        <v>25</v>
      </c>
      <c r="C57" s="63" t="s">
        <v>6061</v>
      </c>
      <c r="D57" s="64" t="s">
        <v>5199</v>
      </c>
      <c r="E57" s="134" t="s">
        <v>5200</v>
      </c>
      <c r="F57" s="65"/>
      <c r="G57" s="150">
        <f>IF(総括表!$B$4=総括表!$Q$4,基礎データ貼付用シート!E1764)</f>
        <v>0</v>
      </c>
      <c r="H57" s="147" t="s">
        <v>5201</v>
      </c>
      <c r="I57" s="69">
        <v>0.6</v>
      </c>
      <c r="J57" s="147" t="s">
        <v>5202</v>
      </c>
      <c r="K57" s="148">
        <f t="shared" si="1"/>
        <v>0</v>
      </c>
      <c r="L57" s="66" t="s">
        <v>5445</v>
      </c>
      <c r="M57" s="71"/>
      <c r="O57" s="34"/>
    </row>
    <row r="58" spans="1:15" s="3" customFormat="1" ht="15" customHeight="1" x14ac:dyDescent="0.2">
      <c r="A58" s="71"/>
      <c r="B58" s="1139" t="s">
        <v>6059</v>
      </c>
      <c r="C58" s="1140"/>
      <c r="D58" s="64" t="s">
        <v>5204</v>
      </c>
      <c r="E58" s="134" t="s">
        <v>5205</v>
      </c>
      <c r="F58" s="65"/>
      <c r="G58" s="150" t="b">
        <f>IF(総括表!$B$4=総括表!$Q$5,基礎データ貼付用シート!E1764)</f>
        <v>0</v>
      </c>
      <c r="H58" s="147" t="s">
        <v>5201</v>
      </c>
      <c r="I58" s="69">
        <v>0.6</v>
      </c>
      <c r="J58" s="147" t="s">
        <v>5202</v>
      </c>
      <c r="K58" s="145">
        <f t="shared" si="1"/>
        <v>0</v>
      </c>
      <c r="L58" s="66" t="s">
        <v>5446</v>
      </c>
      <c r="M58" s="71"/>
      <c r="O58" s="34"/>
    </row>
    <row r="59" spans="1:15" s="3" customFormat="1" ht="15" customHeight="1" x14ac:dyDescent="0.2">
      <c r="A59" s="71"/>
      <c r="B59" s="272">
        <v>26</v>
      </c>
      <c r="C59" s="273" t="s">
        <v>6062</v>
      </c>
      <c r="D59" s="64" t="s">
        <v>5199</v>
      </c>
      <c r="E59" s="134" t="s">
        <v>5200</v>
      </c>
      <c r="F59" s="65"/>
      <c r="G59" s="150">
        <f>IF(総括表!$B$4=総括表!$Q$4,基礎データ貼付用シート!E1765+基礎データ貼付用シート!E1766+基礎データ貼付用シート!E1767)</f>
        <v>0</v>
      </c>
      <c r="H59" s="147" t="s">
        <v>5201</v>
      </c>
      <c r="I59" s="69">
        <v>0.45</v>
      </c>
      <c r="J59" s="147" t="s">
        <v>5202</v>
      </c>
      <c r="K59" s="148">
        <f>ROUND(G59*I59,0)</f>
        <v>0</v>
      </c>
      <c r="L59" s="66" t="s">
        <v>5448</v>
      </c>
      <c r="M59" s="71"/>
      <c r="O59" s="34"/>
    </row>
    <row r="60" spans="1:15" s="3" customFormat="1" ht="15" customHeight="1" x14ac:dyDescent="0.2">
      <c r="A60" s="71"/>
      <c r="B60" s="274"/>
      <c r="C60" s="275"/>
      <c r="D60" s="64" t="s">
        <v>5204</v>
      </c>
      <c r="E60" s="134" t="s">
        <v>5205</v>
      </c>
      <c r="F60" s="65"/>
      <c r="G60" s="150" t="b">
        <f>IF(総括表!$B$4=総括表!$Q$5,基礎データ貼付用シート!E1765+基礎データ貼付用シート!E1766+基礎データ貼付用シート!E1767)</f>
        <v>0</v>
      </c>
      <c r="H60" s="147" t="s">
        <v>5201</v>
      </c>
      <c r="I60" s="69">
        <v>0.45</v>
      </c>
      <c r="J60" s="147" t="s">
        <v>5202</v>
      </c>
      <c r="K60" s="145">
        <f>ROUND(G60*I60,0)</f>
        <v>0</v>
      </c>
      <c r="L60" s="66" t="s">
        <v>5482</v>
      </c>
      <c r="M60" s="71"/>
      <c r="O60" s="34"/>
    </row>
    <row r="61" spans="1:15" s="3" customFormat="1" ht="15" customHeight="1" x14ac:dyDescent="0.2">
      <c r="A61" s="71"/>
      <c r="B61" s="272">
        <v>27</v>
      </c>
      <c r="C61" s="273" t="s">
        <v>6062</v>
      </c>
      <c r="D61" s="64" t="s">
        <v>5199</v>
      </c>
      <c r="E61" s="134" t="s">
        <v>5200</v>
      </c>
      <c r="F61" s="65"/>
      <c r="G61" s="150">
        <f>IF(総括表!$B$4=総括表!$Q$4,基礎データ貼付用シート!E1768)</f>
        <v>0</v>
      </c>
      <c r="H61" s="147" t="s">
        <v>5201</v>
      </c>
      <c r="I61" s="69">
        <v>0.6</v>
      </c>
      <c r="J61" s="147" t="s">
        <v>5202</v>
      </c>
      <c r="K61" s="148">
        <f>ROUND(G61*I61,0)</f>
        <v>0</v>
      </c>
      <c r="L61" s="66" t="s">
        <v>5483</v>
      </c>
      <c r="M61" s="71"/>
      <c r="O61" s="34"/>
    </row>
    <row r="62" spans="1:15" s="3" customFormat="1" ht="15" customHeight="1" x14ac:dyDescent="0.2">
      <c r="A62" s="71"/>
      <c r="B62" s="1141" t="s">
        <v>6059</v>
      </c>
      <c r="C62" s="1142"/>
      <c r="D62" s="64" t="s">
        <v>5204</v>
      </c>
      <c r="E62" s="134" t="s">
        <v>5205</v>
      </c>
      <c r="F62" s="65"/>
      <c r="G62" s="150" t="b">
        <f>IF(総括表!$B$4=総括表!$Q$5,基礎データ貼付用シート!E1768)</f>
        <v>0</v>
      </c>
      <c r="H62" s="147" t="s">
        <v>5201</v>
      </c>
      <c r="I62" s="69">
        <v>0.6</v>
      </c>
      <c r="J62" s="147" t="s">
        <v>5202</v>
      </c>
      <c r="K62" s="145">
        <f>ROUND(G62*I62,0)</f>
        <v>0</v>
      </c>
      <c r="L62" s="66" t="s">
        <v>5484</v>
      </c>
      <c r="M62" s="71"/>
      <c r="O62" s="34"/>
    </row>
    <row r="63" spans="1:15" s="3" customFormat="1" ht="15" customHeight="1" x14ac:dyDescent="0.2">
      <c r="A63" s="71"/>
      <c r="B63" s="272">
        <v>28</v>
      </c>
      <c r="C63" s="273" t="s">
        <v>6063</v>
      </c>
      <c r="D63" s="64" t="s">
        <v>5199</v>
      </c>
      <c r="E63" s="134" t="s">
        <v>5200</v>
      </c>
      <c r="F63" s="65"/>
      <c r="G63" s="150">
        <f>IF(総括表!$B$4=総括表!$Q$4,基礎データ貼付用シート!E1769+基礎データ貼付用シート!E1770+基礎データ貼付用シート!E1771)</f>
        <v>0</v>
      </c>
      <c r="H63" s="147" t="s">
        <v>5201</v>
      </c>
      <c r="I63" s="69">
        <v>0.45</v>
      </c>
      <c r="J63" s="147" t="s">
        <v>5202</v>
      </c>
      <c r="K63" s="148">
        <f t="shared" ref="K63:K66" si="2">ROUND(G63*I63,0)</f>
        <v>0</v>
      </c>
      <c r="L63" s="66" t="s">
        <v>6064</v>
      </c>
      <c r="M63" s="448"/>
      <c r="O63" s="34"/>
    </row>
    <row r="64" spans="1:15" s="3" customFormat="1" ht="15" customHeight="1" x14ac:dyDescent="0.2">
      <c r="A64" s="71"/>
      <c r="B64" s="274"/>
      <c r="C64" s="275"/>
      <c r="D64" s="64" t="s">
        <v>5204</v>
      </c>
      <c r="E64" s="134" t="s">
        <v>5205</v>
      </c>
      <c r="F64" s="65"/>
      <c r="G64" s="150" t="b">
        <f>IF(総括表!$B$4=総括表!$Q$5,基礎データ貼付用シート!E1769+基礎データ貼付用シート!E1770+基礎データ貼付用シート!E1771)</f>
        <v>0</v>
      </c>
      <c r="H64" s="147" t="s">
        <v>5201</v>
      </c>
      <c r="I64" s="69">
        <v>0.45</v>
      </c>
      <c r="J64" s="147" t="s">
        <v>5202</v>
      </c>
      <c r="K64" s="145">
        <f t="shared" si="2"/>
        <v>0</v>
      </c>
      <c r="L64" s="66" t="s">
        <v>6065</v>
      </c>
      <c r="M64" s="448"/>
      <c r="O64" s="34"/>
    </row>
    <row r="65" spans="1:15" s="3" customFormat="1" ht="15" customHeight="1" x14ac:dyDescent="0.2">
      <c r="A65" s="71"/>
      <c r="B65" s="272">
        <v>29</v>
      </c>
      <c r="C65" s="273" t="s">
        <v>6063</v>
      </c>
      <c r="D65" s="64" t="s">
        <v>5199</v>
      </c>
      <c r="E65" s="134" t="s">
        <v>5200</v>
      </c>
      <c r="F65" s="65"/>
      <c r="G65" s="150">
        <f>IF(総括表!$B$4=総括表!$Q$4,基礎データ貼付用シート!E1772)</f>
        <v>0</v>
      </c>
      <c r="H65" s="147" t="s">
        <v>5201</v>
      </c>
      <c r="I65" s="69">
        <v>0.6</v>
      </c>
      <c r="J65" s="147" t="s">
        <v>5202</v>
      </c>
      <c r="K65" s="148">
        <f t="shared" si="2"/>
        <v>0</v>
      </c>
      <c r="L65" s="66" t="s">
        <v>6066</v>
      </c>
      <c r="M65" s="448"/>
      <c r="O65" s="34"/>
    </row>
    <row r="66" spans="1:15" s="3" customFormat="1" ht="15" customHeight="1" x14ac:dyDescent="0.2">
      <c r="A66" s="71"/>
      <c r="B66" s="1141" t="s">
        <v>6059</v>
      </c>
      <c r="C66" s="1142"/>
      <c r="D66" s="64" t="s">
        <v>5204</v>
      </c>
      <c r="E66" s="134" t="s">
        <v>5205</v>
      </c>
      <c r="F66" s="65"/>
      <c r="G66" s="150" t="b">
        <f>IF(総括表!$B$4=総括表!$Q$5,基礎データ貼付用シート!E1772)</f>
        <v>0</v>
      </c>
      <c r="H66" s="147" t="s">
        <v>5201</v>
      </c>
      <c r="I66" s="69">
        <v>0.6</v>
      </c>
      <c r="J66" s="147" t="s">
        <v>5202</v>
      </c>
      <c r="K66" s="145">
        <f t="shared" si="2"/>
        <v>0</v>
      </c>
      <c r="L66" s="66" t="s">
        <v>6067</v>
      </c>
      <c r="M66" s="448"/>
      <c r="O66" s="34"/>
    </row>
    <row r="67" spans="1:15" s="3" customFormat="1" ht="15" customHeight="1" x14ac:dyDescent="0.2">
      <c r="A67" s="71"/>
      <c r="B67" s="272">
        <v>30</v>
      </c>
      <c r="C67" s="273" t="s">
        <v>6068</v>
      </c>
      <c r="D67" s="64" t="s">
        <v>5199</v>
      </c>
      <c r="E67" s="134" t="s">
        <v>5200</v>
      </c>
      <c r="F67" s="65"/>
      <c r="G67" s="150">
        <f>IF(総括表!$B$4=総括表!$Q$4,基礎データ貼付用シート!E1773+基礎データ貼付用シート!E1774+基礎データ貼付用シート!E1775)</f>
        <v>0</v>
      </c>
      <c r="H67" s="147" t="s">
        <v>5201</v>
      </c>
      <c r="I67" s="69">
        <v>0.45</v>
      </c>
      <c r="J67" s="147" t="s">
        <v>5202</v>
      </c>
      <c r="K67" s="148">
        <f t="shared" ref="K67:K70" si="3">ROUND(G67*I67,0)</f>
        <v>0</v>
      </c>
      <c r="L67" s="66" t="s">
        <v>6069</v>
      </c>
      <c r="M67" s="448"/>
      <c r="O67" s="34"/>
    </row>
    <row r="68" spans="1:15" s="3" customFormat="1" ht="15" customHeight="1" x14ac:dyDescent="0.2">
      <c r="A68" s="71"/>
      <c r="B68" s="274"/>
      <c r="C68" s="275"/>
      <c r="D68" s="64" t="s">
        <v>5204</v>
      </c>
      <c r="E68" s="134" t="s">
        <v>5205</v>
      </c>
      <c r="F68" s="65"/>
      <c r="G68" s="150" t="b">
        <f>IF(総括表!$B$4=総括表!$Q$5,基礎データ貼付用シート!E1773+基礎データ貼付用シート!E1774+基礎データ貼付用シート!E1775)</f>
        <v>0</v>
      </c>
      <c r="H68" s="147" t="s">
        <v>5201</v>
      </c>
      <c r="I68" s="69">
        <v>0.45</v>
      </c>
      <c r="J68" s="147" t="s">
        <v>5202</v>
      </c>
      <c r="K68" s="145">
        <f t="shared" si="3"/>
        <v>0</v>
      </c>
      <c r="L68" s="66" t="s">
        <v>6070</v>
      </c>
      <c r="M68" s="448"/>
      <c r="O68" s="34"/>
    </row>
    <row r="69" spans="1:15" s="3" customFormat="1" ht="15" customHeight="1" x14ac:dyDescent="0.2">
      <c r="A69" s="71"/>
      <c r="B69" s="272">
        <v>31</v>
      </c>
      <c r="C69" s="273" t="s">
        <v>6068</v>
      </c>
      <c r="D69" s="64" t="s">
        <v>5199</v>
      </c>
      <c r="E69" s="134" t="s">
        <v>5200</v>
      </c>
      <c r="F69" s="65"/>
      <c r="G69" s="150">
        <f>IF(総括表!$B$4=総括表!$Q$4,基礎データ貼付用シート!E1776)</f>
        <v>0</v>
      </c>
      <c r="H69" s="147" t="s">
        <v>5201</v>
      </c>
      <c r="I69" s="69">
        <v>0.6</v>
      </c>
      <c r="J69" s="147" t="s">
        <v>5202</v>
      </c>
      <c r="K69" s="148">
        <f t="shared" si="3"/>
        <v>0</v>
      </c>
      <c r="L69" s="66" t="s">
        <v>6071</v>
      </c>
      <c r="M69" s="448"/>
      <c r="O69" s="34"/>
    </row>
    <row r="70" spans="1:15" s="3" customFormat="1" ht="15" customHeight="1" thickBot="1" x14ac:dyDescent="0.25">
      <c r="A70" s="71"/>
      <c r="B70" s="1141" t="s">
        <v>6059</v>
      </c>
      <c r="C70" s="1142"/>
      <c r="D70" s="64" t="s">
        <v>5204</v>
      </c>
      <c r="E70" s="134" t="s">
        <v>5205</v>
      </c>
      <c r="F70" s="65"/>
      <c r="G70" s="150" t="b">
        <f>IF(総括表!$B$4=総括表!$Q$5,基礎データ貼付用シート!E1776)</f>
        <v>0</v>
      </c>
      <c r="H70" s="147" t="s">
        <v>5201</v>
      </c>
      <c r="I70" s="69">
        <v>0.6</v>
      </c>
      <c r="J70" s="147" t="s">
        <v>5202</v>
      </c>
      <c r="K70" s="145">
        <f t="shared" si="3"/>
        <v>0</v>
      </c>
      <c r="L70" s="66" t="s">
        <v>6072</v>
      </c>
      <c r="M70" s="448"/>
      <c r="O70" s="34"/>
    </row>
    <row r="71" spans="1:15" s="3" customFormat="1" ht="19.5" customHeight="1" thickBot="1" x14ac:dyDescent="0.25">
      <c r="A71" s="71"/>
      <c r="B71" s="1012" t="s">
        <v>5479</v>
      </c>
      <c r="C71" s="1013"/>
      <c r="D71" s="1010"/>
      <c r="E71" s="1042"/>
      <c r="F71" s="1011"/>
      <c r="G71" s="220"/>
      <c r="H71" s="231"/>
      <c r="I71" s="222"/>
      <c r="J71" s="267"/>
      <c r="K71" s="94">
        <f>SUM(K14:K70)</f>
        <v>0</v>
      </c>
      <c r="L71" s="66" t="s">
        <v>5275</v>
      </c>
      <c r="M71" s="1" t="s">
        <v>5573</v>
      </c>
      <c r="N71" s="34"/>
      <c r="O71" s="34"/>
    </row>
    <row r="72" spans="1:15" ht="19.5" customHeight="1" x14ac:dyDescent="0.2">
      <c r="A72" s="76"/>
      <c r="B72" s="76"/>
      <c r="C72" s="76"/>
      <c r="D72" s="76"/>
      <c r="E72" s="76"/>
      <c r="F72" s="76"/>
      <c r="G72" s="89"/>
      <c r="H72" s="76"/>
      <c r="I72" s="79"/>
      <c r="J72" s="76"/>
      <c r="K72" s="137"/>
      <c r="L72" s="76"/>
      <c r="M72" s="76"/>
    </row>
    <row r="73" spans="1:15" ht="19.5" customHeight="1" x14ac:dyDescent="0.2">
      <c r="A73" s="157" t="s">
        <v>26</v>
      </c>
      <c r="B73" s="76" t="s">
        <v>6073</v>
      </c>
      <c r="C73" s="76"/>
      <c r="D73" s="76"/>
      <c r="E73" s="66"/>
      <c r="F73" s="76"/>
      <c r="G73" s="89"/>
      <c r="H73" s="76"/>
      <c r="I73" s="79"/>
      <c r="J73" s="76"/>
      <c r="K73" s="137"/>
      <c r="L73" s="76"/>
      <c r="M73" s="76"/>
    </row>
    <row r="74" spans="1:15" s="3" customFormat="1" ht="11.25" customHeight="1" x14ac:dyDescent="0.2">
      <c r="A74" s="77"/>
      <c r="B74" s="71"/>
      <c r="C74" s="71"/>
      <c r="D74" s="71"/>
      <c r="E74" s="71"/>
      <c r="F74" s="71"/>
      <c r="G74" s="90"/>
      <c r="H74" s="71"/>
      <c r="I74" s="71"/>
      <c r="J74" s="71"/>
      <c r="K74" s="90"/>
      <c r="L74" s="71"/>
      <c r="M74" s="71"/>
      <c r="N74" s="34"/>
      <c r="O74" s="34"/>
    </row>
    <row r="75" spans="1:15" s="3" customFormat="1" ht="27" customHeight="1" thickBot="1" x14ac:dyDescent="0.25">
      <c r="A75" s="77"/>
      <c r="B75" s="209" t="s">
        <v>5199</v>
      </c>
      <c r="C75" s="1138" t="s">
        <v>6074</v>
      </c>
      <c r="D75" s="1138"/>
      <c r="E75" s="1138"/>
      <c r="F75" s="1138"/>
      <c r="G75" s="165"/>
      <c r="H75" s="71"/>
      <c r="I75" s="71" t="s">
        <v>5328</v>
      </c>
      <c r="J75" s="71"/>
      <c r="K75" s="90"/>
      <c r="L75" s="71"/>
      <c r="M75" s="71"/>
      <c r="N75" s="34"/>
      <c r="O75" s="34"/>
    </row>
    <row r="76" spans="1:15" s="3" customFormat="1" ht="19.5" customHeight="1" thickTop="1" thickBot="1" x14ac:dyDescent="0.25">
      <c r="A76" s="77"/>
      <c r="B76" s="242"/>
      <c r="C76" s="1138"/>
      <c r="D76" s="1138"/>
      <c r="E76" s="1138"/>
      <c r="F76" s="1138"/>
      <c r="G76" s="35"/>
      <c r="H76" s="34" t="s">
        <v>5201</v>
      </c>
      <c r="I76" s="525">
        <v>0.25</v>
      </c>
      <c r="J76" s="34" t="s">
        <v>5202</v>
      </c>
      <c r="K76" s="187">
        <f>ROUND(G76*I76,0)</f>
        <v>0</v>
      </c>
      <c r="L76" s="66" t="s">
        <v>5277</v>
      </c>
      <c r="M76" s="1" t="s">
        <v>5573</v>
      </c>
      <c r="N76" s="34"/>
      <c r="O76" s="34"/>
    </row>
    <row r="77" spans="1:15" ht="11.25" customHeight="1" thickTop="1" x14ac:dyDescent="0.2">
      <c r="A77" s="76"/>
      <c r="B77" s="76"/>
      <c r="E77" s="2"/>
      <c r="G77" s="89"/>
      <c r="H77" s="76"/>
      <c r="I77" s="79"/>
      <c r="J77" s="76"/>
      <c r="K77" s="91" t="s">
        <v>5382</v>
      </c>
      <c r="L77" s="76"/>
      <c r="M77" s="76"/>
    </row>
    <row r="78" spans="1:15" s="3" customFormat="1" ht="11.25" customHeight="1" x14ac:dyDescent="0.2">
      <c r="A78" s="77"/>
      <c r="B78" s="71"/>
      <c r="G78" s="90"/>
      <c r="H78" s="71"/>
      <c r="I78" s="71"/>
      <c r="J78" s="71"/>
      <c r="K78" s="90"/>
      <c r="L78" s="71"/>
      <c r="M78" s="71"/>
      <c r="N78" s="34"/>
      <c r="O78" s="34"/>
    </row>
    <row r="79" spans="1:15" s="3" customFormat="1" ht="19.5" customHeight="1" thickBot="1" x14ac:dyDescent="0.25">
      <c r="A79" s="77"/>
      <c r="B79" s="209" t="s">
        <v>5204</v>
      </c>
      <c r="C79" s="1138" t="s">
        <v>6075</v>
      </c>
      <c r="D79" s="1138"/>
      <c r="E79" s="1138"/>
      <c r="F79" s="1138"/>
      <c r="G79" s="165"/>
      <c r="H79" s="71"/>
      <c r="I79" s="71" t="s">
        <v>5328</v>
      </c>
      <c r="J79" s="71"/>
      <c r="K79" s="90"/>
      <c r="L79" s="71"/>
      <c r="M79" s="71"/>
      <c r="N79" s="34"/>
      <c r="O79" s="34"/>
    </row>
    <row r="80" spans="1:15" s="3" customFormat="1" ht="19.5" customHeight="1" thickTop="1" thickBot="1" x14ac:dyDescent="0.25">
      <c r="A80" s="77"/>
      <c r="B80" s="242"/>
      <c r="C80" s="1138"/>
      <c r="D80" s="1138"/>
      <c r="E80" s="1138"/>
      <c r="F80" s="1138"/>
      <c r="G80" s="35"/>
      <c r="H80" s="34" t="s">
        <v>5201</v>
      </c>
      <c r="I80" s="525">
        <v>0.16700000000000001</v>
      </c>
      <c r="J80" s="34" t="s">
        <v>5202</v>
      </c>
      <c r="K80" s="187">
        <f>ROUND(G80*I80,0)</f>
        <v>0</v>
      </c>
      <c r="L80" s="66" t="s">
        <v>5279</v>
      </c>
      <c r="M80" s="1" t="s">
        <v>5573</v>
      </c>
      <c r="N80" s="34"/>
      <c r="O80" s="34"/>
    </row>
    <row r="81" spans="1:15" ht="11.25" customHeight="1" thickTop="1" x14ac:dyDescent="0.2">
      <c r="A81" s="76"/>
      <c r="B81" s="76"/>
      <c r="C81" s="76"/>
      <c r="D81" s="76"/>
      <c r="E81" s="66"/>
      <c r="F81" s="76"/>
      <c r="G81" s="89"/>
      <c r="H81" s="76"/>
      <c r="I81" s="79"/>
      <c r="J81" s="76"/>
      <c r="K81" s="91" t="s">
        <v>5382</v>
      </c>
      <c r="L81" s="76"/>
      <c r="M81" s="76"/>
    </row>
    <row r="82" spans="1:15" ht="19.5" customHeight="1" x14ac:dyDescent="0.2">
      <c r="A82" s="76"/>
      <c r="B82" s="76"/>
      <c r="C82" s="76"/>
      <c r="D82" s="76"/>
      <c r="E82" s="66"/>
      <c r="F82" s="76"/>
      <c r="G82" s="89"/>
      <c r="H82" s="76"/>
      <c r="I82" s="79"/>
      <c r="J82" s="76"/>
      <c r="K82" s="91"/>
      <c r="L82" s="76"/>
      <c r="M82" s="76"/>
    </row>
    <row r="83" spans="1:15" ht="19.5" customHeight="1" x14ac:dyDescent="0.2">
      <c r="A83" s="76"/>
      <c r="B83" s="76"/>
      <c r="C83" s="76"/>
      <c r="D83" s="76"/>
      <c r="E83" s="66"/>
      <c r="F83" s="76"/>
      <c r="G83" s="89"/>
      <c r="H83" s="76"/>
      <c r="I83" s="79"/>
      <c r="J83" s="76"/>
      <c r="K83" s="91"/>
      <c r="L83" s="76"/>
      <c r="M83" s="76"/>
    </row>
    <row r="84" spans="1:15" ht="19.5" customHeight="1" x14ac:dyDescent="0.2">
      <c r="A84" s="157" t="s">
        <v>32</v>
      </c>
      <c r="B84" s="76" t="s">
        <v>6076</v>
      </c>
      <c r="C84" s="76"/>
      <c r="D84" s="76"/>
      <c r="E84" s="66"/>
      <c r="F84" s="76"/>
      <c r="G84" s="89"/>
      <c r="H84" s="76"/>
      <c r="I84" s="79"/>
      <c r="J84" s="76"/>
      <c r="K84" s="137"/>
      <c r="L84" s="76"/>
      <c r="M84" s="76"/>
    </row>
    <row r="85" spans="1:15" s="3" customFormat="1" ht="11.25" customHeight="1" x14ac:dyDescent="0.2">
      <c r="A85" s="77"/>
      <c r="B85" s="71"/>
      <c r="C85" s="71"/>
      <c r="D85" s="71"/>
      <c r="E85" s="71"/>
      <c r="F85" s="71"/>
      <c r="G85" s="90"/>
      <c r="H85" s="71"/>
      <c r="I85" s="71"/>
      <c r="J85" s="71"/>
      <c r="K85" s="90"/>
      <c r="L85" s="71"/>
      <c r="M85" s="71"/>
      <c r="N85" s="34"/>
      <c r="O85" s="34"/>
    </row>
    <row r="86" spans="1:15" ht="19.5" customHeight="1" x14ac:dyDescent="0.2">
      <c r="A86" s="76"/>
      <c r="B86" s="991" t="s">
        <v>5193</v>
      </c>
      <c r="C86" s="992"/>
      <c r="D86" s="991" t="s">
        <v>5194</v>
      </c>
      <c r="E86" s="1130"/>
      <c r="F86" s="992"/>
      <c r="G86" s="127" t="s">
        <v>5195</v>
      </c>
      <c r="H86" s="213"/>
      <c r="I86" s="81" t="s">
        <v>5196</v>
      </c>
      <c r="J86" s="213"/>
      <c r="K86" s="127" t="s">
        <v>17</v>
      </c>
      <c r="L86" s="76"/>
      <c r="M86" s="76"/>
    </row>
    <row r="87" spans="1:15" ht="19.5" customHeight="1" x14ac:dyDescent="0.2">
      <c r="A87" s="76"/>
      <c r="B87" s="294"/>
      <c r="C87" s="289"/>
      <c r="D87" s="68"/>
      <c r="E87" s="164"/>
      <c r="F87" s="286"/>
      <c r="G87" s="168"/>
      <c r="H87" s="143"/>
      <c r="I87" s="83"/>
      <c r="J87" s="143"/>
      <c r="K87" s="92" t="s">
        <v>5197</v>
      </c>
      <c r="L87" s="66"/>
      <c r="M87" s="76"/>
    </row>
    <row r="88" spans="1:15" ht="30" customHeight="1" x14ac:dyDescent="0.2">
      <c r="A88" s="76"/>
      <c r="B88" s="139">
        <v>1</v>
      </c>
      <c r="C88" s="63" t="s">
        <v>5390</v>
      </c>
      <c r="D88" s="1131" t="s">
        <v>6077</v>
      </c>
      <c r="E88" s="1132"/>
      <c r="F88" s="1133"/>
      <c r="G88" s="150">
        <f>+基礎データ貼付用シート!E1777+基礎データ貼付用シート!E1778</f>
        <v>0</v>
      </c>
      <c r="H88" s="147" t="s">
        <v>5201</v>
      </c>
      <c r="I88" s="69">
        <v>7.0000000000000007E-2</v>
      </c>
      <c r="J88" s="147" t="s">
        <v>5202</v>
      </c>
      <c r="K88" s="148">
        <f t="shared" ref="K88:K119" si="4">ROUND(G88*I88,0)</f>
        <v>0</v>
      </c>
      <c r="L88" s="66" t="s">
        <v>5264</v>
      </c>
      <c r="M88" s="76"/>
    </row>
    <row r="89" spans="1:15" ht="19.5" customHeight="1" x14ac:dyDescent="0.2">
      <c r="A89" s="76"/>
      <c r="B89" s="235"/>
      <c r="C89" s="110"/>
      <c r="D89" s="1134" t="s">
        <v>6078</v>
      </c>
      <c r="E89" s="1135"/>
      <c r="F89" s="1136"/>
      <c r="G89" s="150">
        <f>+基礎データ貼付用シート!E1779</f>
        <v>0</v>
      </c>
      <c r="H89" s="147" t="s">
        <v>5201</v>
      </c>
      <c r="I89" s="69">
        <v>4.5999999999999999E-2</v>
      </c>
      <c r="J89" s="147" t="s">
        <v>5202</v>
      </c>
      <c r="K89" s="148">
        <f t="shared" si="4"/>
        <v>0</v>
      </c>
      <c r="L89" s="66" t="s">
        <v>5266</v>
      </c>
      <c r="M89" s="76"/>
    </row>
    <row r="90" spans="1:15" ht="19.5" customHeight="1" x14ac:dyDescent="0.2">
      <c r="A90" s="76"/>
      <c r="B90" s="139">
        <v>2</v>
      </c>
      <c r="C90" s="63" t="s">
        <v>5371</v>
      </c>
      <c r="D90" s="1010"/>
      <c r="E90" s="1042"/>
      <c r="F90" s="1011"/>
      <c r="G90" s="150">
        <f>+基礎データ貼付用シート!E1780+基礎データ貼付用シート!E1781</f>
        <v>0</v>
      </c>
      <c r="H90" s="147" t="s">
        <v>5201</v>
      </c>
      <c r="I90" s="69">
        <v>8.4000000000000005E-2</v>
      </c>
      <c r="J90" s="147" t="s">
        <v>5202</v>
      </c>
      <c r="K90" s="148">
        <f t="shared" si="4"/>
        <v>0</v>
      </c>
      <c r="L90" s="66" t="s">
        <v>5267</v>
      </c>
      <c r="M90" s="76"/>
    </row>
    <row r="91" spans="1:15" ht="19.5" customHeight="1" x14ac:dyDescent="0.2">
      <c r="A91" s="76"/>
      <c r="B91" s="139">
        <v>3</v>
      </c>
      <c r="C91" s="63" t="s">
        <v>5372</v>
      </c>
      <c r="D91" s="1010"/>
      <c r="E91" s="1042"/>
      <c r="F91" s="1011"/>
      <c r="G91" s="150">
        <f>+基礎データ貼付用シート!E1782+基礎データ貼付用シート!E1783</f>
        <v>0</v>
      </c>
      <c r="H91" s="147" t="s">
        <v>5201</v>
      </c>
      <c r="I91" s="69">
        <v>8.6999999999999994E-2</v>
      </c>
      <c r="J91" s="147" t="s">
        <v>5202</v>
      </c>
      <c r="K91" s="148">
        <f t="shared" si="4"/>
        <v>0</v>
      </c>
      <c r="L91" s="66" t="s">
        <v>5268</v>
      </c>
      <c r="M91" s="76"/>
    </row>
    <row r="92" spans="1:15" ht="19.5" customHeight="1" x14ac:dyDescent="0.2">
      <c r="A92" s="76"/>
      <c r="B92" s="139">
        <v>4</v>
      </c>
      <c r="C92" s="63" t="s">
        <v>5373</v>
      </c>
      <c r="D92" s="1010"/>
      <c r="E92" s="1042"/>
      <c r="F92" s="1011"/>
      <c r="G92" s="150">
        <f>+基礎データ貼付用シート!E1784+基礎データ貼付用シート!E1785</f>
        <v>0</v>
      </c>
      <c r="H92" s="147" t="s">
        <v>5201</v>
      </c>
      <c r="I92" s="69">
        <v>8.7999999999999995E-2</v>
      </c>
      <c r="J92" s="147" t="s">
        <v>5202</v>
      </c>
      <c r="K92" s="148">
        <f t="shared" si="4"/>
        <v>0</v>
      </c>
      <c r="L92" s="66" t="s">
        <v>5269</v>
      </c>
      <c r="M92" s="76"/>
    </row>
    <row r="93" spans="1:15" ht="19.5" customHeight="1" x14ac:dyDescent="0.2">
      <c r="A93" s="76"/>
      <c r="B93" s="139">
        <v>5</v>
      </c>
      <c r="C93" s="63" t="s">
        <v>5263</v>
      </c>
      <c r="D93" s="1010"/>
      <c r="E93" s="1042"/>
      <c r="F93" s="1011"/>
      <c r="G93" s="150">
        <f>+基礎データ貼付用シート!E1786+基礎データ貼付用シート!E1787</f>
        <v>0</v>
      </c>
      <c r="H93" s="147" t="s">
        <v>5201</v>
      </c>
      <c r="I93" s="69">
        <v>0.08</v>
      </c>
      <c r="J93" s="147" t="s">
        <v>5202</v>
      </c>
      <c r="K93" s="148">
        <f t="shared" si="4"/>
        <v>0</v>
      </c>
      <c r="L93" s="66" t="s">
        <v>5270</v>
      </c>
      <c r="M93" s="76"/>
    </row>
    <row r="94" spans="1:15" ht="19.5" customHeight="1" x14ac:dyDescent="0.2">
      <c r="A94" s="76"/>
      <c r="B94" s="139">
        <v>6</v>
      </c>
      <c r="C94" s="63" t="s">
        <v>5265</v>
      </c>
      <c r="D94" s="64" t="s">
        <v>5199</v>
      </c>
      <c r="E94" s="134" t="s">
        <v>5200</v>
      </c>
      <c r="F94" s="65"/>
      <c r="G94" s="150">
        <f>IF(総括表!$B$4=総括表!$Q$4,基礎データ貼付用シート!E1788+基礎データ貼付用シート!E1789)</f>
        <v>0</v>
      </c>
      <c r="H94" s="147" t="s">
        <v>5201</v>
      </c>
      <c r="I94" s="69">
        <v>8.8999999999999996E-2</v>
      </c>
      <c r="J94" s="147" t="s">
        <v>5202</v>
      </c>
      <c r="K94" s="148">
        <f t="shared" si="4"/>
        <v>0</v>
      </c>
      <c r="L94" s="66" t="s">
        <v>5271</v>
      </c>
      <c r="M94" s="76"/>
    </row>
    <row r="95" spans="1:15" ht="19.5" customHeight="1" x14ac:dyDescent="0.2">
      <c r="A95" s="76"/>
      <c r="B95" s="235"/>
      <c r="C95" s="110"/>
      <c r="D95" s="64" t="s">
        <v>5204</v>
      </c>
      <c r="E95" s="134" t="s">
        <v>5205</v>
      </c>
      <c r="F95" s="65"/>
      <c r="G95" s="150" t="b">
        <f>IF(総括表!$B$4=総括表!$Q$5,基礎データ貼付用シート!E1788+基礎データ貼付用シート!E1789)</f>
        <v>0</v>
      </c>
      <c r="H95" s="147" t="s">
        <v>5201</v>
      </c>
      <c r="I95" s="69">
        <v>8.1000000000000003E-2</v>
      </c>
      <c r="J95" s="147" t="s">
        <v>5202</v>
      </c>
      <c r="K95" s="148">
        <f t="shared" si="4"/>
        <v>0</v>
      </c>
      <c r="L95" s="66" t="s">
        <v>5272</v>
      </c>
      <c r="M95" s="76"/>
    </row>
    <row r="96" spans="1:15" ht="19.5" customHeight="1" x14ac:dyDescent="0.2">
      <c r="A96" s="76"/>
      <c r="B96" s="139">
        <v>7</v>
      </c>
      <c r="C96" s="63" t="s">
        <v>5198</v>
      </c>
      <c r="D96" s="64" t="s">
        <v>5199</v>
      </c>
      <c r="E96" s="134" t="s">
        <v>5200</v>
      </c>
      <c r="F96" s="65"/>
      <c r="G96" s="150">
        <f>IF(総括表!$B$4=総括表!$Q$4,基礎データ貼付用シート!E1790+基礎データ貼付用シート!E1791)</f>
        <v>0</v>
      </c>
      <c r="H96" s="147" t="s">
        <v>5201</v>
      </c>
      <c r="I96" s="69">
        <v>0.113</v>
      </c>
      <c r="J96" s="147" t="s">
        <v>5202</v>
      </c>
      <c r="K96" s="148">
        <f t="shared" si="4"/>
        <v>0</v>
      </c>
      <c r="L96" s="66" t="s">
        <v>5273</v>
      </c>
      <c r="M96" s="76"/>
    </row>
    <row r="97" spans="1:13" ht="19.5" customHeight="1" x14ac:dyDescent="0.2">
      <c r="A97" s="76"/>
      <c r="B97" s="235"/>
      <c r="C97" s="110"/>
      <c r="D97" s="64" t="s">
        <v>5204</v>
      </c>
      <c r="E97" s="134" t="s">
        <v>5205</v>
      </c>
      <c r="F97" s="65"/>
      <c r="G97" s="150" t="b">
        <f>IF(総括表!$B$4=総括表!$Q$5,基礎データ貼付用シート!E1790+基礎データ貼付用シート!E1791)</f>
        <v>0</v>
      </c>
      <c r="H97" s="147" t="s">
        <v>5201</v>
      </c>
      <c r="I97" s="69">
        <v>8.3000000000000004E-2</v>
      </c>
      <c r="J97" s="147" t="s">
        <v>5202</v>
      </c>
      <c r="K97" s="145">
        <f t="shared" si="4"/>
        <v>0</v>
      </c>
      <c r="L97" s="66" t="s">
        <v>5330</v>
      </c>
      <c r="M97" s="76"/>
    </row>
    <row r="98" spans="1:13" ht="19.5" customHeight="1" x14ac:dyDescent="0.2">
      <c r="A98" s="76"/>
      <c r="B98" s="139">
        <v>8</v>
      </c>
      <c r="C98" s="63" t="s">
        <v>5207</v>
      </c>
      <c r="D98" s="64" t="s">
        <v>5199</v>
      </c>
      <c r="E98" s="134" t="s">
        <v>5200</v>
      </c>
      <c r="F98" s="65"/>
      <c r="G98" s="150">
        <f>IF(総括表!$B$4=総括表!$Q$4,基礎データ貼付用シート!E1792+基礎データ貼付用シート!E1793)</f>
        <v>0</v>
      </c>
      <c r="H98" s="147" t="s">
        <v>5201</v>
      </c>
      <c r="I98" s="69">
        <v>0.121</v>
      </c>
      <c r="J98" s="147" t="s">
        <v>5202</v>
      </c>
      <c r="K98" s="148">
        <f t="shared" si="4"/>
        <v>0</v>
      </c>
      <c r="L98" s="66" t="s">
        <v>5331</v>
      </c>
      <c r="M98" s="76"/>
    </row>
    <row r="99" spans="1:13" ht="19.5" customHeight="1" x14ac:dyDescent="0.2">
      <c r="A99" s="76"/>
      <c r="B99" s="235"/>
      <c r="C99" s="110"/>
      <c r="D99" s="64" t="s">
        <v>5204</v>
      </c>
      <c r="E99" s="134" t="s">
        <v>5205</v>
      </c>
      <c r="F99" s="65"/>
      <c r="G99" s="150" t="b">
        <f>IF(総括表!$B$4=総括表!$Q$5,基礎データ貼付用シート!E1792+基礎データ貼付用シート!E1793)</f>
        <v>0</v>
      </c>
      <c r="H99" s="147" t="s">
        <v>5201</v>
      </c>
      <c r="I99" s="69">
        <v>8.5999999999999993E-2</v>
      </c>
      <c r="J99" s="147" t="s">
        <v>5202</v>
      </c>
      <c r="K99" s="145">
        <f t="shared" si="4"/>
        <v>0</v>
      </c>
      <c r="L99" s="66" t="s">
        <v>5332</v>
      </c>
      <c r="M99" s="76"/>
    </row>
    <row r="100" spans="1:13" ht="19.5" customHeight="1" x14ac:dyDescent="0.2">
      <c r="A100" s="76"/>
      <c r="B100" s="139">
        <v>9</v>
      </c>
      <c r="C100" s="63" t="s">
        <v>5210</v>
      </c>
      <c r="D100" s="64" t="s">
        <v>5199</v>
      </c>
      <c r="E100" s="134" t="s">
        <v>5200</v>
      </c>
      <c r="F100" s="65"/>
      <c r="G100" s="150">
        <f>IF(総括表!$B$4=総括表!$Q$4,基礎データ貼付用シート!E1794+基礎データ貼付用シート!E1795)</f>
        <v>0</v>
      </c>
      <c r="H100" s="147" t="s">
        <v>5201</v>
      </c>
      <c r="I100" s="69">
        <v>0.125</v>
      </c>
      <c r="J100" s="147" t="s">
        <v>5202</v>
      </c>
      <c r="K100" s="148">
        <f t="shared" si="4"/>
        <v>0</v>
      </c>
      <c r="L100" s="66" t="s">
        <v>5333</v>
      </c>
      <c r="M100" s="76"/>
    </row>
    <row r="101" spans="1:13" ht="19.5" customHeight="1" x14ac:dyDescent="0.2">
      <c r="A101" s="76"/>
      <c r="B101" s="235"/>
      <c r="C101" s="110"/>
      <c r="D101" s="64" t="s">
        <v>5204</v>
      </c>
      <c r="E101" s="134" t="s">
        <v>5205</v>
      </c>
      <c r="F101" s="65"/>
      <c r="G101" s="150" t="b">
        <f>IF(総括表!$B$4=総括表!$Q$5,基礎データ貼付用シート!E1794+基礎データ貼付用シート!E1795)</f>
        <v>0</v>
      </c>
      <c r="H101" s="147" t="s">
        <v>5201</v>
      </c>
      <c r="I101" s="69">
        <v>0.108</v>
      </c>
      <c r="J101" s="147" t="s">
        <v>5202</v>
      </c>
      <c r="K101" s="145">
        <f t="shared" si="4"/>
        <v>0</v>
      </c>
      <c r="L101" s="66" t="s">
        <v>5334</v>
      </c>
      <c r="M101" s="76"/>
    </row>
    <row r="102" spans="1:13" ht="19.5" customHeight="1" x14ac:dyDescent="0.2">
      <c r="A102" s="76"/>
      <c r="B102" s="139">
        <v>10</v>
      </c>
      <c r="C102" s="63" t="s">
        <v>5213</v>
      </c>
      <c r="D102" s="64" t="s">
        <v>5199</v>
      </c>
      <c r="E102" s="134" t="s">
        <v>5200</v>
      </c>
      <c r="F102" s="65"/>
      <c r="G102" s="150">
        <f>IF(総括表!$B$4=総括表!$Q$4,基礎データ貼付用シート!E1796+基礎データ貼付用シート!E1797)</f>
        <v>0</v>
      </c>
      <c r="H102" s="147" t="s">
        <v>5201</v>
      </c>
      <c r="I102" s="69">
        <v>0.13800000000000001</v>
      </c>
      <c r="J102" s="147" t="s">
        <v>5202</v>
      </c>
      <c r="K102" s="148">
        <f t="shared" si="4"/>
        <v>0</v>
      </c>
      <c r="L102" s="66" t="s">
        <v>5335</v>
      </c>
      <c r="M102" s="76"/>
    </row>
    <row r="103" spans="1:13" ht="19.5" customHeight="1" x14ac:dyDescent="0.2">
      <c r="A103" s="76"/>
      <c r="B103" s="235"/>
      <c r="C103" s="110"/>
      <c r="D103" s="64" t="s">
        <v>5204</v>
      </c>
      <c r="E103" s="134" t="s">
        <v>5205</v>
      </c>
      <c r="F103" s="65"/>
      <c r="G103" s="150" t="b">
        <f>IF(総括表!$B$4=総括表!$Q$5,基礎データ貼付用シート!E1796+基礎データ貼付用シート!E1797)</f>
        <v>0</v>
      </c>
      <c r="H103" s="147" t="s">
        <v>5201</v>
      </c>
      <c r="I103" s="69">
        <v>0.124</v>
      </c>
      <c r="J103" s="147" t="s">
        <v>5202</v>
      </c>
      <c r="K103" s="145">
        <f t="shared" si="4"/>
        <v>0</v>
      </c>
      <c r="L103" s="66" t="s">
        <v>5336</v>
      </c>
      <c r="M103" s="76"/>
    </row>
    <row r="104" spans="1:13" ht="19.5" customHeight="1" x14ac:dyDescent="0.2">
      <c r="A104" s="76"/>
      <c r="B104" s="139">
        <v>11</v>
      </c>
      <c r="C104" s="63" t="s">
        <v>5216</v>
      </c>
      <c r="D104" s="64" t="s">
        <v>5199</v>
      </c>
      <c r="E104" s="134" t="s">
        <v>5200</v>
      </c>
      <c r="F104" s="65"/>
      <c r="G104" s="150">
        <f>IF(総括表!$B$4=総括表!$Q$4,基礎データ貼付用シート!E1798+基礎データ貼付用シート!E1799)</f>
        <v>0</v>
      </c>
      <c r="H104" s="147" t="s">
        <v>5201</v>
      </c>
      <c r="I104" s="69">
        <v>0.14599999999999999</v>
      </c>
      <c r="J104" s="147" t="s">
        <v>5202</v>
      </c>
      <c r="K104" s="148">
        <f t="shared" si="4"/>
        <v>0</v>
      </c>
      <c r="L104" s="66" t="s">
        <v>5426</v>
      </c>
      <c r="M104" s="76"/>
    </row>
    <row r="105" spans="1:13" ht="19.5" customHeight="1" x14ac:dyDescent="0.2">
      <c r="A105" s="76"/>
      <c r="B105" s="235"/>
      <c r="C105" s="110"/>
      <c r="D105" s="64" t="s">
        <v>5204</v>
      </c>
      <c r="E105" s="134" t="s">
        <v>5205</v>
      </c>
      <c r="F105" s="65"/>
      <c r="G105" s="150" t="b">
        <f>IF(総括表!$B$4=総括表!$Q$5,基礎データ貼付用シート!E1798+基礎データ貼付用シート!E1799)</f>
        <v>0</v>
      </c>
      <c r="H105" s="147" t="s">
        <v>5201</v>
      </c>
      <c r="I105" s="69">
        <v>0.13300000000000001</v>
      </c>
      <c r="J105" s="147" t="s">
        <v>5202</v>
      </c>
      <c r="K105" s="145">
        <f t="shared" si="4"/>
        <v>0</v>
      </c>
      <c r="L105" s="66" t="s">
        <v>5427</v>
      </c>
      <c r="M105" s="76"/>
    </row>
    <row r="106" spans="1:13" ht="19.5" customHeight="1" x14ac:dyDescent="0.2">
      <c r="A106" s="76"/>
      <c r="B106" s="139">
        <v>12</v>
      </c>
      <c r="C106" s="63" t="s">
        <v>5231</v>
      </c>
      <c r="D106" s="64" t="s">
        <v>5199</v>
      </c>
      <c r="E106" s="134" t="s">
        <v>5200</v>
      </c>
      <c r="F106" s="65"/>
      <c r="G106" s="150">
        <f>IF(総括表!$B$4=総括表!$Q$4,基礎データ貼付用シート!E1800)</f>
        <v>0</v>
      </c>
      <c r="H106" s="147" t="s">
        <v>5201</v>
      </c>
      <c r="I106" s="69">
        <v>7.1999999999999995E-2</v>
      </c>
      <c r="J106" s="147" t="s">
        <v>5202</v>
      </c>
      <c r="K106" s="148">
        <f t="shared" si="4"/>
        <v>0</v>
      </c>
      <c r="L106" s="66" t="s">
        <v>5339</v>
      </c>
      <c r="M106" s="76"/>
    </row>
    <row r="107" spans="1:13" ht="19.5" customHeight="1" x14ac:dyDescent="0.2">
      <c r="A107" s="76"/>
      <c r="B107" s="235"/>
      <c r="C107" s="110"/>
      <c r="D107" s="64" t="s">
        <v>5204</v>
      </c>
      <c r="E107" s="134" t="s">
        <v>5205</v>
      </c>
      <c r="F107" s="65"/>
      <c r="G107" s="150" t="b">
        <f>IF(総括表!$B$4=総括表!$Q$5,基礎データ貼付用シート!E1800)</f>
        <v>0</v>
      </c>
      <c r="H107" s="147" t="s">
        <v>5201</v>
      </c>
      <c r="I107" s="69">
        <v>7.1999999999999995E-2</v>
      </c>
      <c r="J107" s="147" t="s">
        <v>5202</v>
      </c>
      <c r="K107" s="145">
        <f t="shared" si="4"/>
        <v>0</v>
      </c>
      <c r="L107" s="66" t="s">
        <v>5429</v>
      </c>
      <c r="M107" s="76"/>
    </row>
    <row r="108" spans="1:13" ht="19.5" customHeight="1" x14ac:dyDescent="0.2">
      <c r="A108" s="76"/>
      <c r="B108" s="139">
        <v>13</v>
      </c>
      <c r="C108" s="63" t="s">
        <v>5234</v>
      </c>
      <c r="D108" s="64" t="s">
        <v>5199</v>
      </c>
      <c r="E108" s="134" t="s">
        <v>5200</v>
      </c>
      <c r="F108" s="65"/>
      <c r="G108" s="150">
        <f>IF(総括表!$B$4=総括表!$Q$4,基礎データ貼付用シート!E1801)</f>
        <v>0</v>
      </c>
      <c r="H108" s="147" t="s">
        <v>5201</v>
      </c>
      <c r="I108" s="69">
        <v>0.14299999999999999</v>
      </c>
      <c r="J108" s="147" t="s">
        <v>5202</v>
      </c>
      <c r="K108" s="148">
        <f t="shared" si="4"/>
        <v>0</v>
      </c>
      <c r="L108" s="66" t="s">
        <v>5341</v>
      </c>
      <c r="M108" s="76"/>
    </row>
    <row r="109" spans="1:13" ht="19.5" customHeight="1" x14ac:dyDescent="0.2">
      <c r="A109" s="76"/>
      <c r="B109" s="235"/>
      <c r="C109" s="110"/>
      <c r="D109" s="64" t="s">
        <v>5204</v>
      </c>
      <c r="E109" s="134" t="s">
        <v>5205</v>
      </c>
      <c r="F109" s="65"/>
      <c r="G109" s="150" t="b">
        <f>IF(総括表!$B$4=総括表!$Q$5,基礎データ貼付用シート!E1801)</f>
        <v>0</v>
      </c>
      <c r="H109" s="147" t="s">
        <v>5201</v>
      </c>
      <c r="I109" s="69">
        <v>0.14299999999999999</v>
      </c>
      <c r="J109" s="147" t="s">
        <v>5202</v>
      </c>
      <c r="K109" s="145">
        <f t="shared" si="4"/>
        <v>0</v>
      </c>
      <c r="L109" s="66" t="s">
        <v>5430</v>
      </c>
      <c r="M109" s="76"/>
    </row>
    <row r="110" spans="1:13" ht="19.5" customHeight="1" x14ac:dyDescent="0.2">
      <c r="A110" s="76"/>
      <c r="B110" s="139">
        <v>14</v>
      </c>
      <c r="C110" s="63" t="s">
        <v>5237</v>
      </c>
      <c r="D110" s="64" t="s">
        <v>5199</v>
      </c>
      <c r="E110" s="134" t="s">
        <v>5200</v>
      </c>
      <c r="F110" s="65"/>
      <c r="G110" s="150">
        <f>IF(総括表!$B$4=総括表!$Q$4,基礎データ貼付用シート!E1802)</f>
        <v>0</v>
      </c>
      <c r="H110" s="147" t="s">
        <v>5201</v>
      </c>
      <c r="I110" s="69">
        <v>0.214</v>
      </c>
      <c r="J110" s="147" t="s">
        <v>5202</v>
      </c>
      <c r="K110" s="148">
        <f t="shared" si="4"/>
        <v>0</v>
      </c>
      <c r="L110" s="66" t="s">
        <v>5343</v>
      </c>
      <c r="M110" s="76"/>
    </row>
    <row r="111" spans="1:13" ht="19.5" customHeight="1" x14ac:dyDescent="0.2">
      <c r="A111" s="76"/>
      <c r="B111" s="235"/>
      <c r="C111" s="110"/>
      <c r="D111" s="64" t="s">
        <v>5204</v>
      </c>
      <c r="E111" s="134" t="s">
        <v>5205</v>
      </c>
      <c r="F111" s="65"/>
      <c r="G111" s="150" t="b">
        <f>IF(総括表!$B$4=総括表!$Q$5,基礎データ貼付用シート!E1802)</f>
        <v>0</v>
      </c>
      <c r="H111" s="147" t="s">
        <v>5201</v>
      </c>
      <c r="I111" s="69">
        <v>0.214</v>
      </c>
      <c r="J111" s="147" t="s">
        <v>5202</v>
      </c>
      <c r="K111" s="145">
        <f t="shared" si="4"/>
        <v>0</v>
      </c>
      <c r="L111" s="66" t="s">
        <v>5431</v>
      </c>
      <c r="M111" s="76"/>
    </row>
    <row r="112" spans="1:13" ht="19.5" customHeight="1" x14ac:dyDescent="0.2">
      <c r="A112" s="76"/>
      <c r="B112" s="139">
        <v>15</v>
      </c>
      <c r="C112" s="63" t="s">
        <v>5240</v>
      </c>
      <c r="D112" s="64" t="s">
        <v>5199</v>
      </c>
      <c r="E112" s="134" t="s">
        <v>5200</v>
      </c>
      <c r="F112" s="65"/>
      <c r="G112" s="150">
        <f>IF(総括表!$B$4=総括表!$Q$4,基礎データ貼付用シート!E1803)</f>
        <v>0</v>
      </c>
      <c r="H112" s="147" t="s">
        <v>5201</v>
      </c>
      <c r="I112" s="69">
        <v>0.28599999999999998</v>
      </c>
      <c r="J112" s="147" t="s">
        <v>5202</v>
      </c>
      <c r="K112" s="148">
        <f>ROUND(G112*I112,0)</f>
        <v>0</v>
      </c>
      <c r="L112" s="66" t="s">
        <v>5345</v>
      </c>
      <c r="M112" s="76"/>
    </row>
    <row r="113" spans="1:13" ht="19.5" customHeight="1" x14ac:dyDescent="0.2">
      <c r="A113" s="76"/>
      <c r="B113" s="235"/>
      <c r="C113" s="110"/>
      <c r="D113" s="64" t="s">
        <v>5204</v>
      </c>
      <c r="E113" s="134" t="s">
        <v>5205</v>
      </c>
      <c r="F113" s="65"/>
      <c r="G113" s="150" t="b">
        <f>IF(総括表!$B$4=総括表!$Q$5,基礎データ貼付用シート!E1803)</f>
        <v>0</v>
      </c>
      <c r="H113" s="147" t="s">
        <v>5201</v>
      </c>
      <c r="I113" s="69">
        <v>0.28599999999999998</v>
      </c>
      <c r="J113" s="147" t="s">
        <v>5202</v>
      </c>
      <c r="K113" s="145">
        <f>ROUND(G113*I113,0)</f>
        <v>0</v>
      </c>
      <c r="L113" s="66" t="s">
        <v>5432</v>
      </c>
      <c r="M113" s="76"/>
    </row>
    <row r="114" spans="1:13" ht="19.5" customHeight="1" x14ac:dyDescent="0.2">
      <c r="A114" s="76"/>
      <c r="B114" s="139">
        <v>16</v>
      </c>
      <c r="C114" s="63" t="s">
        <v>6058</v>
      </c>
      <c r="D114" s="64" t="s">
        <v>5199</v>
      </c>
      <c r="E114" s="134" t="s">
        <v>5200</v>
      </c>
      <c r="F114" s="65"/>
      <c r="G114" s="150">
        <f>IF(総括表!$B$4=総括表!$Q$4,基礎データ貼付用シート!E1804)</f>
        <v>0</v>
      </c>
      <c r="H114" s="147" t="s">
        <v>5201</v>
      </c>
      <c r="I114" s="69">
        <v>0.35699999999999998</v>
      </c>
      <c r="J114" s="147" t="s">
        <v>5202</v>
      </c>
      <c r="K114" s="148">
        <f t="shared" si="4"/>
        <v>0</v>
      </c>
      <c r="L114" s="66" t="s">
        <v>5347</v>
      </c>
      <c r="M114" s="76"/>
    </row>
    <row r="115" spans="1:13" ht="19.5" customHeight="1" x14ac:dyDescent="0.2">
      <c r="A115" s="76"/>
      <c r="B115" s="235"/>
      <c r="C115" s="110"/>
      <c r="D115" s="64" t="s">
        <v>5204</v>
      </c>
      <c r="E115" s="134" t="s">
        <v>5205</v>
      </c>
      <c r="F115" s="65"/>
      <c r="G115" s="150" t="b">
        <f>IF(総括表!$B$4=総括表!$Q$5,基礎データ貼付用シート!E1804)</f>
        <v>0</v>
      </c>
      <c r="H115" s="147" t="s">
        <v>5201</v>
      </c>
      <c r="I115" s="69">
        <v>0.35699999999999998</v>
      </c>
      <c r="J115" s="147" t="s">
        <v>5202</v>
      </c>
      <c r="K115" s="145">
        <f t="shared" si="4"/>
        <v>0</v>
      </c>
      <c r="L115" s="66" t="s">
        <v>5433</v>
      </c>
      <c r="M115" s="76"/>
    </row>
    <row r="116" spans="1:13" ht="19.5" customHeight="1" x14ac:dyDescent="0.2">
      <c r="A116" s="76"/>
      <c r="B116" s="139">
        <v>17</v>
      </c>
      <c r="C116" s="63" t="s">
        <v>6060</v>
      </c>
      <c r="D116" s="64" t="s">
        <v>5199</v>
      </c>
      <c r="E116" s="134" t="s">
        <v>5200</v>
      </c>
      <c r="F116" s="65"/>
      <c r="G116" s="150">
        <f>IF(総括表!$B$4=総括表!$Q$4,基礎データ貼付用シート!E1805)</f>
        <v>0</v>
      </c>
      <c r="H116" s="147" t="s">
        <v>5201</v>
      </c>
      <c r="I116" s="69">
        <v>0.42899999999999999</v>
      </c>
      <c r="J116" s="147" t="s">
        <v>5202</v>
      </c>
      <c r="K116" s="148">
        <f t="shared" si="4"/>
        <v>0</v>
      </c>
      <c r="L116" s="66" t="s">
        <v>5349</v>
      </c>
      <c r="M116" s="76"/>
    </row>
    <row r="117" spans="1:13" ht="19.5" customHeight="1" x14ac:dyDescent="0.2">
      <c r="A117" s="76"/>
      <c r="B117" s="235"/>
      <c r="C117" s="110"/>
      <c r="D117" s="64" t="s">
        <v>5204</v>
      </c>
      <c r="E117" s="134" t="s">
        <v>5205</v>
      </c>
      <c r="F117" s="65"/>
      <c r="G117" s="150" t="b">
        <f>IF(総括表!$B$4=総括表!$Q$5,基礎データ貼付用シート!E1805)</f>
        <v>0</v>
      </c>
      <c r="H117" s="147" t="s">
        <v>5201</v>
      </c>
      <c r="I117" s="69">
        <v>0.42899999999999999</v>
      </c>
      <c r="J117" s="147" t="s">
        <v>5202</v>
      </c>
      <c r="K117" s="145">
        <f t="shared" si="4"/>
        <v>0</v>
      </c>
      <c r="L117" s="66" t="s">
        <v>5434</v>
      </c>
      <c r="M117" s="76"/>
    </row>
    <row r="118" spans="1:13" ht="19.399999999999999" customHeight="1" x14ac:dyDescent="0.2">
      <c r="A118" s="76"/>
      <c r="B118" s="139">
        <v>18</v>
      </c>
      <c r="C118" s="63" t="s">
        <v>6061</v>
      </c>
      <c r="D118" s="64" t="s">
        <v>5199</v>
      </c>
      <c r="E118" s="134" t="s">
        <v>5200</v>
      </c>
      <c r="F118" s="65"/>
      <c r="G118" s="150">
        <f>IF(総括表!$B$4=総括表!$Q$4,基礎データ貼付用シート!E1806)</f>
        <v>0</v>
      </c>
      <c r="H118" s="147" t="s">
        <v>5201</v>
      </c>
      <c r="I118" s="69">
        <v>0.55000000000000004</v>
      </c>
      <c r="J118" s="147" t="s">
        <v>5202</v>
      </c>
      <c r="K118" s="148">
        <f t="shared" si="4"/>
        <v>0</v>
      </c>
      <c r="L118" s="66" t="s">
        <v>5352</v>
      </c>
      <c r="M118" s="76"/>
    </row>
    <row r="119" spans="1:13" ht="19.399999999999999" customHeight="1" x14ac:dyDescent="0.2">
      <c r="A119" s="76"/>
      <c r="B119" s="235"/>
      <c r="C119" s="110"/>
      <c r="D119" s="64" t="s">
        <v>5204</v>
      </c>
      <c r="E119" s="134" t="s">
        <v>5205</v>
      </c>
      <c r="F119" s="65"/>
      <c r="G119" s="150" t="b">
        <f>IF(総括表!$B$4=総括表!$Q$5,基礎データ貼付用シート!E1806)</f>
        <v>0</v>
      </c>
      <c r="H119" s="147" t="s">
        <v>5201</v>
      </c>
      <c r="I119" s="69">
        <v>0.55000000000000004</v>
      </c>
      <c r="J119" s="147" t="s">
        <v>5202</v>
      </c>
      <c r="K119" s="145">
        <f t="shared" si="4"/>
        <v>0</v>
      </c>
      <c r="L119" s="66" t="s">
        <v>5403</v>
      </c>
      <c r="M119" s="76"/>
    </row>
    <row r="120" spans="1:13" ht="19.399999999999999" customHeight="1" x14ac:dyDescent="0.2">
      <c r="A120" s="76"/>
      <c r="B120" s="139">
        <v>19</v>
      </c>
      <c r="C120" s="273" t="s">
        <v>6062</v>
      </c>
      <c r="D120" s="64" t="s">
        <v>5199</v>
      </c>
      <c r="E120" s="134" t="s">
        <v>5200</v>
      </c>
      <c r="F120" s="65"/>
      <c r="G120" s="150">
        <f>IF(総括表!$B$4=総括表!$Q$4,基礎データ貼付用シート!E1807)</f>
        <v>0</v>
      </c>
      <c r="H120" s="147" t="s">
        <v>5201</v>
      </c>
      <c r="I120" s="69">
        <v>0.55000000000000004</v>
      </c>
      <c r="J120" s="147" t="s">
        <v>5202</v>
      </c>
      <c r="K120" s="148">
        <f t="shared" ref="K120:K125" si="5">ROUND(G120*I120,0)</f>
        <v>0</v>
      </c>
      <c r="L120" s="66" t="s">
        <v>5354</v>
      </c>
      <c r="M120" s="76"/>
    </row>
    <row r="121" spans="1:13" ht="19.399999999999999" customHeight="1" x14ac:dyDescent="0.2">
      <c r="A121" s="76"/>
      <c r="B121" s="235"/>
      <c r="C121" s="110"/>
      <c r="D121" s="64" t="s">
        <v>5204</v>
      </c>
      <c r="E121" s="134" t="s">
        <v>5205</v>
      </c>
      <c r="F121" s="65"/>
      <c r="G121" s="150" t="b">
        <f>IF(総括表!$B$4=総括表!$Q$5,基礎データ貼付用シート!E1807)</f>
        <v>0</v>
      </c>
      <c r="H121" s="147" t="s">
        <v>5201</v>
      </c>
      <c r="I121" s="69">
        <v>0.55000000000000004</v>
      </c>
      <c r="J121" s="147" t="s">
        <v>5202</v>
      </c>
      <c r="K121" s="145">
        <f t="shared" si="5"/>
        <v>0</v>
      </c>
      <c r="L121" s="66" t="s">
        <v>5435</v>
      </c>
      <c r="M121" s="76"/>
    </row>
    <row r="122" spans="1:13" ht="19.399999999999999" customHeight="1" x14ac:dyDescent="0.2">
      <c r="A122" s="76"/>
      <c r="B122" s="139">
        <v>20</v>
      </c>
      <c r="C122" s="273" t="s">
        <v>6063</v>
      </c>
      <c r="D122" s="64" t="s">
        <v>5199</v>
      </c>
      <c r="E122" s="134" t="s">
        <v>5200</v>
      </c>
      <c r="F122" s="65"/>
      <c r="G122" s="150">
        <f>IF(総括表!$B$4=総括表!$Q$4,基礎データ貼付用シート!E1808)</f>
        <v>0</v>
      </c>
      <c r="H122" s="147" t="s">
        <v>5201</v>
      </c>
      <c r="I122" s="69">
        <v>0.55000000000000004</v>
      </c>
      <c r="J122" s="147" t="s">
        <v>5202</v>
      </c>
      <c r="K122" s="148">
        <f t="shared" si="5"/>
        <v>0</v>
      </c>
      <c r="L122" s="66" t="s">
        <v>5406</v>
      </c>
      <c r="M122" s="76"/>
    </row>
    <row r="123" spans="1:13" ht="19.399999999999999" customHeight="1" x14ac:dyDescent="0.2">
      <c r="A123" s="76"/>
      <c r="B123" s="235"/>
      <c r="C123" s="110"/>
      <c r="D123" s="64" t="s">
        <v>5204</v>
      </c>
      <c r="E123" s="134" t="s">
        <v>5205</v>
      </c>
      <c r="F123" s="65"/>
      <c r="G123" s="150" t="b">
        <f>IF(総括表!$B$4=総括表!$Q$5,基礎データ貼付用シート!E1808)</f>
        <v>0</v>
      </c>
      <c r="H123" s="147" t="s">
        <v>5201</v>
      </c>
      <c r="I123" s="69">
        <v>0.55000000000000004</v>
      </c>
      <c r="J123" s="147" t="s">
        <v>5202</v>
      </c>
      <c r="K123" s="145">
        <f t="shared" si="5"/>
        <v>0</v>
      </c>
      <c r="L123" s="66" t="s">
        <v>5407</v>
      </c>
      <c r="M123" s="76"/>
    </row>
    <row r="124" spans="1:13" ht="19.399999999999999" customHeight="1" x14ac:dyDescent="0.2">
      <c r="A124" s="76"/>
      <c r="B124" s="139">
        <v>21</v>
      </c>
      <c r="C124" s="273" t="s">
        <v>6068</v>
      </c>
      <c r="D124" s="64" t="s">
        <v>5199</v>
      </c>
      <c r="E124" s="134" t="s">
        <v>5200</v>
      </c>
      <c r="F124" s="65"/>
      <c r="G124" s="150">
        <f>IF(総括表!$B$4=総括表!$Q$4,基礎データ貼付用シート!E1809)</f>
        <v>0</v>
      </c>
      <c r="H124" s="147" t="s">
        <v>5201</v>
      </c>
      <c r="I124" s="69">
        <v>0.55000000000000004</v>
      </c>
      <c r="J124" s="147" t="s">
        <v>5202</v>
      </c>
      <c r="K124" s="148">
        <f t="shared" si="5"/>
        <v>0</v>
      </c>
      <c r="L124" s="66" t="s">
        <v>5375</v>
      </c>
      <c r="M124" s="76"/>
    </row>
    <row r="125" spans="1:13" ht="19.399999999999999" customHeight="1" thickBot="1" x14ac:dyDescent="0.25">
      <c r="A125" s="76"/>
      <c r="B125" s="235"/>
      <c r="C125" s="110"/>
      <c r="D125" s="64" t="s">
        <v>5204</v>
      </c>
      <c r="E125" s="134" t="s">
        <v>5205</v>
      </c>
      <c r="F125" s="65"/>
      <c r="G125" s="150" t="b">
        <f>IF(総括表!$B$4=総括表!$Q$5,基礎データ貼付用シート!E1809)</f>
        <v>0</v>
      </c>
      <c r="H125" s="147" t="s">
        <v>5201</v>
      </c>
      <c r="I125" s="69">
        <v>0.55000000000000004</v>
      </c>
      <c r="J125" s="147" t="s">
        <v>5202</v>
      </c>
      <c r="K125" s="145">
        <f t="shared" si="5"/>
        <v>0</v>
      </c>
      <c r="L125" s="66" t="s">
        <v>5377</v>
      </c>
      <c r="M125" s="76"/>
    </row>
    <row r="126" spans="1:13" ht="19.5" customHeight="1" thickBot="1" x14ac:dyDescent="0.25">
      <c r="A126" s="76"/>
      <c r="B126" s="1012" t="s">
        <v>5479</v>
      </c>
      <c r="C126" s="1013"/>
      <c r="D126" s="1010"/>
      <c r="E126" s="1042"/>
      <c r="F126" s="1011"/>
      <c r="G126" s="220"/>
      <c r="H126" s="231"/>
      <c r="I126" s="222"/>
      <c r="J126" s="267"/>
      <c r="K126" s="94">
        <f>SUM(K88:K125)</f>
        <v>0</v>
      </c>
      <c r="L126" s="66" t="s">
        <v>7450</v>
      </c>
      <c r="M126" s="1" t="s">
        <v>5573</v>
      </c>
    </row>
    <row r="127" spans="1:13" ht="19.5" customHeight="1" x14ac:dyDescent="0.2">
      <c r="A127" s="76"/>
      <c r="B127" s="68"/>
      <c r="C127" s="68"/>
      <c r="D127" s="68"/>
      <c r="E127" s="68"/>
      <c r="F127" s="68"/>
      <c r="G127" s="29"/>
      <c r="H127" s="68"/>
      <c r="I127" s="87"/>
      <c r="J127" s="68"/>
      <c r="K127" s="29"/>
      <c r="L127" s="66"/>
      <c r="M127" s="76"/>
    </row>
    <row r="128" spans="1:13" ht="11.25" customHeight="1" x14ac:dyDescent="0.2">
      <c r="A128" s="76"/>
      <c r="B128" s="76"/>
      <c r="C128" s="76"/>
      <c r="D128" s="76"/>
      <c r="E128" s="76"/>
      <c r="F128" s="76"/>
      <c r="G128" s="89"/>
      <c r="H128" s="76"/>
      <c r="I128" s="79"/>
      <c r="J128" s="76"/>
      <c r="K128" s="137"/>
      <c r="L128" s="76"/>
      <c r="M128" s="76"/>
    </row>
    <row r="129" spans="1:25" ht="19.5" customHeight="1" x14ac:dyDescent="0.2">
      <c r="A129" s="157" t="s">
        <v>36</v>
      </c>
      <c r="B129" s="71" t="s">
        <v>6079</v>
      </c>
      <c r="C129" s="76"/>
      <c r="D129" s="76"/>
      <c r="E129" s="76"/>
      <c r="F129" s="76"/>
      <c r="G129" s="89"/>
      <c r="H129" s="76"/>
      <c r="I129" s="79"/>
      <c r="J129" s="76"/>
      <c r="K129" s="137"/>
      <c r="L129" s="76"/>
      <c r="M129" s="76"/>
      <c r="P129" s="378"/>
      <c r="Q129" s="1125"/>
      <c r="R129" s="1125"/>
      <c r="S129" s="379"/>
      <c r="T129" s="1125"/>
      <c r="U129" s="1125"/>
      <c r="V129" s="379"/>
      <c r="W129" s="380"/>
      <c r="X129" s="381"/>
    </row>
    <row r="130" spans="1:25" ht="23.25" customHeight="1" x14ac:dyDescent="0.2">
      <c r="A130" s="77"/>
      <c r="B130" s="76"/>
      <c r="C130" s="76"/>
      <c r="D130" s="76"/>
      <c r="E130" s="76"/>
      <c r="F130" s="88"/>
      <c r="G130" s="89"/>
      <c r="H130" s="76"/>
      <c r="I130" s="79"/>
      <c r="J130" s="76"/>
      <c r="K130" s="137"/>
      <c r="L130" s="76"/>
      <c r="M130" s="76"/>
      <c r="P130" s="378"/>
      <c r="Q130" s="379"/>
      <c r="R130" s="379"/>
      <c r="S130" s="379"/>
      <c r="T130" s="379"/>
      <c r="U130" s="379"/>
      <c r="V130" s="379"/>
      <c r="W130" s="380"/>
      <c r="X130" s="381"/>
    </row>
    <row r="131" spans="1:25" ht="21.75" customHeight="1" thickBot="1" x14ac:dyDescent="0.25">
      <c r="A131" s="77"/>
      <c r="B131" s="1137" t="s">
        <v>7454</v>
      </c>
      <c r="C131" s="1137"/>
      <c r="D131" s="1137"/>
      <c r="E131" s="1137"/>
      <c r="F131" s="1137"/>
      <c r="G131" s="90"/>
      <c r="H131" s="71"/>
      <c r="I131" s="71" t="s">
        <v>5328</v>
      </c>
      <c r="J131" s="71"/>
      <c r="K131" s="90"/>
      <c r="L131" s="71"/>
      <c r="M131" s="76"/>
      <c r="P131" s="378"/>
      <c r="Q131" s="378"/>
      <c r="R131" s="379"/>
      <c r="S131" s="379"/>
      <c r="T131" s="379"/>
      <c r="U131" s="379"/>
      <c r="V131" s="379"/>
      <c r="W131" s="379"/>
      <c r="X131" s="380"/>
      <c r="Y131" s="381"/>
    </row>
    <row r="132" spans="1:25" ht="19.5" customHeight="1" thickBot="1" x14ac:dyDescent="0.25">
      <c r="A132" s="77"/>
      <c r="B132" s="1137"/>
      <c r="C132" s="1137"/>
      <c r="D132" s="1137"/>
      <c r="E132" s="1137"/>
      <c r="F132" s="1137"/>
      <c r="G132" s="591">
        <f>保健衛生費附表!E12</f>
        <v>0</v>
      </c>
      <c r="H132" s="34" t="s">
        <v>5201</v>
      </c>
      <c r="I132" s="525">
        <v>0.6</v>
      </c>
      <c r="J132" s="34" t="s">
        <v>5202</v>
      </c>
      <c r="K132" s="94">
        <f>ROUND(G132*I132,0)</f>
        <v>0</v>
      </c>
      <c r="L132" s="66" t="s">
        <v>5288</v>
      </c>
      <c r="M132" s="1" t="s">
        <v>5573</v>
      </c>
      <c r="P132" s="378"/>
      <c r="Q132" s="378"/>
      <c r="R132" s="379"/>
      <c r="S132" s="379"/>
      <c r="T132" s="379"/>
      <c r="U132" s="379"/>
      <c r="V132" s="379"/>
      <c r="W132" s="379"/>
      <c r="X132" s="380"/>
      <c r="Y132" s="381"/>
    </row>
    <row r="133" spans="1:25" ht="23.25" customHeight="1" x14ac:dyDescent="0.2">
      <c r="A133" s="77"/>
      <c r="F133" s="853"/>
      <c r="G133" s="89"/>
      <c r="H133" s="76"/>
      <c r="I133" s="79"/>
      <c r="J133" s="76"/>
      <c r="K133" s="91" t="s">
        <v>5382</v>
      </c>
      <c r="L133" s="76"/>
      <c r="M133" s="76"/>
      <c r="P133" s="378"/>
      <c r="Q133" s="379"/>
      <c r="R133" s="379"/>
      <c r="S133" s="379"/>
      <c r="T133" s="379"/>
      <c r="U133" s="379"/>
      <c r="V133" s="379"/>
      <c r="W133" s="380"/>
      <c r="X133" s="381"/>
    </row>
    <row r="134" spans="1:25" ht="21" customHeight="1" thickBot="1" x14ac:dyDescent="0.25">
      <c r="A134" s="77"/>
      <c r="B134" s="1137" t="s">
        <v>7455</v>
      </c>
      <c r="C134" s="1137"/>
      <c r="D134" s="1137"/>
      <c r="E134" s="1137"/>
      <c r="F134" s="1137"/>
      <c r="G134" s="90"/>
      <c r="H134" s="71"/>
      <c r="I134" s="71" t="s">
        <v>5328</v>
      </c>
      <c r="J134" s="71"/>
      <c r="K134" s="90"/>
      <c r="L134" s="71"/>
      <c r="M134" s="76"/>
      <c r="P134" s="378"/>
      <c r="Q134" s="378"/>
      <c r="R134" s="379"/>
      <c r="S134" s="379"/>
      <c r="T134" s="379"/>
      <c r="U134" s="379"/>
      <c r="V134" s="379"/>
      <c r="W134" s="379"/>
      <c r="X134" s="380"/>
      <c r="Y134" s="381"/>
    </row>
    <row r="135" spans="1:25" ht="19.5" customHeight="1" thickBot="1" x14ac:dyDescent="0.25">
      <c r="A135" s="77"/>
      <c r="B135" s="1137"/>
      <c r="C135" s="1137"/>
      <c r="D135" s="1137"/>
      <c r="E135" s="1137"/>
      <c r="F135" s="1137"/>
      <c r="G135" s="591">
        <f>保健衛生費附表!E21</f>
        <v>0</v>
      </c>
      <c r="H135" s="34" t="s">
        <v>5201</v>
      </c>
      <c r="I135" s="525">
        <v>0.45</v>
      </c>
      <c r="J135" s="34" t="s">
        <v>5202</v>
      </c>
      <c r="K135" s="94">
        <f>ROUND(G135*I135,0)</f>
        <v>0</v>
      </c>
      <c r="L135" s="66" t="s">
        <v>5291</v>
      </c>
      <c r="M135" s="1" t="s">
        <v>5573</v>
      </c>
      <c r="P135" s="378"/>
      <c r="Q135" s="378"/>
      <c r="R135" s="379"/>
      <c r="S135" s="379"/>
      <c r="T135" s="379"/>
      <c r="U135" s="379"/>
      <c r="V135" s="379"/>
      <c r="W135" s="379"/>
      <c r="X135" s="380"/>
      <c r="Y135" s="381"/>
    </row>
    <row r="136" spans="1:25" ht="19.5" customHeight="1" x14ac:dyDescent="0.2">
      <c r="A136" s="76"/>
      <c r="B136" s="76"/>
      <c r="C136" s="76"/>
      <c r="D136" s="76"/>
      <c r="E136" s="76"/>
      <c r="F136" s="76"/>
      <c r="G136" s="29"/>
      <c r="H136" s="68"/>
      <c r="I136" s="87"/>
      <c r="J136" s="68"/>
      <c r="K136" s="91" t="s">
        <v>5382</v>
      </c>
      <c r="L136" s="76"/>
      <c r="M136" s="76"/>
      <c r="O136" s="382"/>
      <c r="P136" s="383"/>
      <c r="Q136" s="380"/>
      <c r="R136" s="380"/>
      <c r="S136" s="384"/>
      <c r="T136" s="1124"/>
      <c r="U136" s="1124"/>
      <c r="V136" s="385"/>
      <c r="W136" s="379"/>
      <c r="X136" s="381"/>
    </row>
    <row r="137" spans="1:25" ht="11.25" customHeight="1" x14ac:dyDescent="0.2">
      <c r="A137" s="76"/>
      <c r="B137" s="76"/>
      <c r="C137" s="76"/>
      <c r="D137" s="76"/>
      <c r="E137" s="76"/>
      <c r="F137" s="76"/>
      <c r="G137" s="29"/>
      <c r="H137" s="68"/>
      <c r="I137" s="87"/>
      <c r="J137" s="68"/>
      <c r="K137" s="91"/>
      <c r="L137" s="76"/>
      <c r="M137" s="76"/>
      <c r="O137" s="382"/>
      <c r="P137" s="383"/>
      <c r="Q137" s="380"/>
      <c r="R137" s="380"/>
      <c r="S137" s="384"/>
      <c r="T137" s="380"/>
      <c r="U137" s="380"/>
      <c r="V137" s="385"/>
      <c r="W137" s="379"/>
      <c r="X137" s="381"/>
    </row>
    <row r="138" spans="1:25" ht="19.5" customHeight="1" x14ac:dyDescent="0.2">
      <c r="A138" s="157" t="s">
        <v>39</v>
      </c>
      <c r="B138" s="71" t="s">
        <v>6079</v>
      </c>
      <c r="C138" s="76"/>
      <c r="D138" s="76"/>
      <c r="E138" s="76"/>
      <c r="F138" s="76"/>
      <c r="G138" s="89"/>
      <c r="H138" s="76"/>
      <c r="I138" s="79"/>
      <c r="J138" s="76"/>
      <c r="K138" s="137"/>
      <c r="L138" s="76"/>
      <c r="M138" s="76"/>
      <c r="P138" s="378"/>
      <c r="Q138" s="1125"/>
      <c r="R138" s="1125"/>
      <c r="S138" s="379"/>
      <c r="T138" s="1125"/>
      <c r="U138" s="1125"/>
      <c r="V138" s="379"/>
      <c r="W138" s="380"/>
      <c r="X138" s="381"/>
    </row>
    <row r="139" spans="1:25" ht="19.5" customHeight="1" x14ac:dyDescent="0.2">
      <c r="A139" s="77"/>
      <c r="B139" s="76"/>
      <c r="C139" s="76"/>
      <c r="D139" s="76"/>
      <c r="E139" s="76"/>
      <c r="F139" s="88"/>
      <c r="G139" s="89"/>
      <c r="H139" s="76"/>
      <c r="I139" s="79"/>
      <c r="J139" s="76"/>
      <c r="K139" s="137"/>
      <c r="L139" s="76"/>
      <c r="M139" s="76"/>
      <c r="P139" s="378"/>
      <c r="Q139" s="379"/>
      <c r="R139" s="379"/>
      <c r="S139" s="379"/>
      <c r="T139" s="379"/>
      <c r="U139" s="379"/>
      <c r="V139" s="379"/>
      <c r="W139" s="380"/>
      <c r="X139" s="381"/>
    </row>
    <row r="140" spans="1:25" ht="12.75" customHeight="1" x14ac:dyDescent="0.2">
      <c r="A140" s="76"/>
      <c r="B140" s="1101" t="s">
        <v>5193</v>
      </c>
      <c r="C140" s="1101"/>
      <c r="D140" s="1143" t="s">
        <v>5</v>
      </c>
      <c r="E140" s="1143"/>
      <c r="F140" s="1143"/>
      <c r="G140" s="127" t="s">
        <v>6080</v>
      </c>
      <c r="H140" s="213"/>
      <c r="I140" s="81" t="s">
        <v>5196</v>
      </c>
      <c r="J140" s="213"/>
      <c r="K140" s="127" t="s">
        <v>17</v>
      </c>
      <c r="L140" s="76"/>
      <c r="M140" s="76"/>
      <c r="O140" s="382"/>
      <c r="P140" s="383"/>
      <c r="Q140" s="380"/>
      <c r="R140" s="380"/>
      <c r="S140" s="384"/>
      <c r="T140" s="1124"/>
      <c r="U140" s="1124"/>
      <c r="V140" s="385"/>
      <c r="W140" s="379"/>
      <c r="X140" s="381"/>
    </row>
    <row r="141" spans="1:25" ht="12.75" customHeight="1" x14ac:dyDescent="0.2">
      <c r="A141" s="76"/>
      <c r="B141" s="229"/>
      <c r="C141" s="286"/>
      <c r="D141" s="141"/>
      <c r="E141" s="166"/>
      <c r="F141" s="167"/>
      <c r="G141" s="168"/>
      <c r="H141" s="143"/>
      <c r="I141" s="83"/>
      <c r="J141" s="143"/>
      <c r="K141" s="92" t="s">
        <v>5197</v>
      </c>
      <c r="L141" s="76"/>
      <c r="M141" s="76"/>
      <c r="N141" s="34" t="s">
        <v>6081</v>
      </c>
      <c r="O141" s="382" t="s">
        <v>6082</v>
      </c>
      <c r="P141" s="383"/>
      <c r="Q141" s="380"/>
      <c r="R141" s="380"/>
      <c r="S141" s="384"/>
      <c r="T141" s="380"/>
      <c r="U141" s="380"/>
      <c r="V141" s="385"/>
      <c r="W141" s="379"/>
      <c r="X141" s="381"/>
    </row>
    <row r="142" spans="1:25" ht="12.75" customHeight="1" x14ac:dyDescent="0.2">
      <c r="A142" s="76"/>
      <c r="B142" s="1105">
        <v>1</v>
      </c>
      <c r="C142" s="1013" t="s">
        <v>5373</v>
      </c>
      <c r="D142" s="1114" t="s">
        <v>6083</v>
      </c>
      <c r="E142" s="1129" t="s">
        <v>6084</v>
      </c>
      <c r="F142" s="175" t="s">
        <v>6085</v>
      </c>
      <c r="G142" s="592">
        <f>+基礎データ貼付用シート!E1440</f>
        <v>0</v>
      </c>
      <c r="H142" s="147" t="s">
        <v>5201</v>
      </c>
      <c r="I142" s="854">
        <v>0.157</v>
      </c>
      <c r="J142" s="70" t="s">
        <v>5202</v>
      </c>
      <c r="K142" s="145">
        <f t="shared" ref="K142:K202" si="6">ROUND(G142*I142,0)</f>
        <v>0</v>
      </c>
      <c r="L142" s="66" t="str">
        <f t="shared" ref="L142:L202" si="7">$N$141&amp;N142&amp;O142&amp;$O$141</f>
        <v>(ｱ)</v>
      </c>
      <c r="M142" s="76"/>
      <c r="N142" s="34" t="s">
        <v>6086</v>
      </c>
      <c r="O142" s="382"/>
      <c r="P142" s="383"/>
      <c r="Q142" s="1125"/>
      <c r="R142" s="1125"/>
      <c r="S142" s="384"/>
      <c r="T142" s="1124"/>
      <c r="U142" s="1124"/>
      <c r="V142" s="386"/>
      <c r="W142" s="380"/>
      <c r="X142" s="381"/>
    </row>
    <row r="143" spans="1:25" ht="12.75" customHeight="1" x14ac:dyDescent="0.2">
      <c r="A143" s="76"/>
      <c r="B143" s="1105"/>
      <c r="C143" s="1013"/>
      <c r="D143" s="1114"/>
      <c r="E143" s="1129"/>
      <c r="F143" s="175" t="s">
        <v>6087</v>
      </c>
      <c r="G143" s="592">
        <f>+基礎データ貼付用シート!E1441</f>
        <v>0</v>
      </c>
      <c r="H143" s="147" t="s">
        <v>5201</v>
      </c>
      <c r="I143" s="854">
        <v>0.23400000000000001</v>
      </c>
      <c r="J143" s="147" t="s">
        <v>5202</v>
      </c>
      <c r="K143" s="145">
        <f t="shared" si="6"/>
        <v>0</v>
      </c>
      <c r="L143" s="66" t="str">
        <f t="shared" si="7"/>
        <v>(ｲ)</v>
      </c>
      <c r="M143" s="76"/>
      <c r="N143" s="34" t="s">
        <v>6088</v>
      </c>
      <c r="O143" s="382"/>
      <c r="P143" s="383"/>
      <c r="Q143" s="379"/>
      <c r="R143" s="379"/>
      <c r="S143" s="384"/>
      <c r="T143" s="380"/>
      <c r="U143" s="380"/>
      <c r="V143" s="386"/>
      <c r="W143" s="380"/>
      <c r="X143" s="381"/>
    </row>
    <row r="144" spans="1:25" ht="12.75" customHeight="1" x14ac:dyDescent="0.2">
      <c r="A144" s="76"/>
      <c r="B144" s="1105"/>
      <c r="C144" s="1013"/>
      <c r="D144" s="1114"/>
      <c r="E144" s="1129" t="s">
        <v>6089</v>
      </c>
      <c r="F144" s="175" t="s">
        <v>6085</v>
      </c>
      <c r="G144" s="592">
        <f>+基礎データ貼付用シート!E1442</f>
        <v>0</v>
      </c>
      <c r="H144" s="147" t="s">
        <v>5201</v>
      </c>
      <c r="I144" s="854">
        <v>0.17</v>
      </c>
      <c r="J144" s="70" t="s">
        <v>5202</v>
      </c>
      <c r="K144" s="145">
        <f t="shared" si="6"/>
        <v>0</v>
      </c>
      <c r="L144" s="66" t="str">
        <f t="shared" si="7"/>
        <v>(ｳ)</v>
      </c>
      <c r="M144" s="76"/>
      <c r="N144" s="34" t="s">
        <v>6090</v>
      </c>
      <c r="O144" s="382"/>
      <c r="P144" s="383"/>
      <c r="Q144" s="380"/>
      <c r="R144" s="380"/>
      <c r="S144" s="384"/>
      <c r="T144" s="1124"/>
      <c r="U144" s="1124"/>
      <c r="V144" s="385"/>
      <c r="W144" s="379"/>
      <c r="X144" s="381"/>
    </row>
    <row r="145" spans="1:24" ht="12.75" customHeight="1" x14ac:dyDescent="0.2">
      <c r="A145" s="76"/>
      <c r="B145" s="1105"/>
      <c r="C145" s="1013"/>
      <c r="D145" s="1114"/>
      <c r="E145" s="1129"/>
      <c r="F145" s="175" t="s">
        <v>6087</v>
      </c>
      <c r="G145" s="592">
        <f>+基礎データ貼付用シート!E1443</f>
        <v>0</v>
      </c>
      <c r="H145" s="147" t="s">
        <v>5201</v>
      </c>
      <c r="I145" s="854">
        <v>0.17699999999999999</v>
      </c>
      <c r="J145" s="147" t="s">
        <v>5202</v>
      </c>
      <c r="K145" s="145">
        <f t="shared" si="6"/>
        <v>0</v>
      </c>
      <c r="L145" s="66" t="str">
        <f t="shared" si="7"/>
        <v>(ｴ)</v>
      </c>
      <c r="M145" s="76"/>
      <c r="N145" s="34" t="s">
        <v>6091</v>
      </c>
      <c r="O145" s="382"/>
      <c r="P145" s="383"/>
      <c r="Q145" s="380"/>
      <c r="R145" s="380"/>
      <c r="S145" s="384"/>
      <c r="T145" s="380"/>
      <c r="U145" s="380"/>
      <c r="V145" s="385"/>
      <c r="W145" s="379"/>
      <c r="X145" s="381"/>
    </row>
    <row r="146" spans="1:24" ht="12.75" customHeight="1" x14ac:dyDescent="0.2">
      <c r="A146" s="76"/>
      <c r="B146" s="1105"/>
      <c r="C146" s="1013"/>
      <c r="D146" s="1114"/>
      <c r="E146" s="1129" t="s">
        <v>6092</v>
      </c>
      <c r="F146" s="175" t="s">
        <v>6085</v>
      </c>
      <c r="G146" s="592">
        <f>+基礎データ貼付用シート!E1438</f>
        <v>0</v>
      </c>
      <c r="H146" s="147" t="s">
        <v>5201</v>
      </c>
      <c r="I146" s="854">
        <v>8.7999999999999995E-2</v>
      </c>
      <c r="J146" s="70" t="s">
        <v>5202</v>
      </c>
      <c r="K146" s="145">
        <f t="shared" si="6"/>
        <v>0</v>
      </c>
      <c r="L146" s="66" t="str">
        <f t="shared" si="7"/>
        <v>(ｵ)</v>
      </c>
      <c r="M146" s="76"/>
      <c r="N146" s="34" t="s">
        <v>6093</v>
      </c>
      <c r="O146" s="382"/>
      <c r="P146" s="383"/>
      <c r="Q146" s="380"/>
      <c r="R146" s="380"/>
      <c r="S146" s="384"/>
      <c r="T146" s="1124"/>
      <c r="U146" s="1124"/>
      <c r="V146" s="385"/>
      <c r="W146" s="379"/>
      <c r="X146" s="381"/>
    </row>
    <row r="147" spans="1:24" ht="12.75" customHeight="1" x14ac:dyDescent="0.2">
      <c r="A147" s="76"/>
      <c r="B147" s="1105"/>
      <c r="C147" s="1013"/>
      <c r="D147" s="1114"/>
      <c r="E147" s="1129"/>
      <c r="F147" s="175" t="s">
        <v>6087</v>
      </c>
      <c r="G147" s="592">
        <f>+基礎データ貼付用シート!E1439</f>
        <v>0</v>
      </c>
      <c r="H147" s="147" t="s">
        <v>5201</v>
      </c>
      <c r="I147" s="854">
        <v>0.17599999999999999</v>
      </c>
      <c r="J147" s="147" t="s">
        <v>5202</v>
      </c>
      <c r="K147" s="145">
        <f t="shared" si="6"/>
        <v>0</v>
      </c>
      <c r="L147" s="66" t="str">
        <f t="shared" si="7"/>
        <v>(ｶ)</v>
      </c>
      <c r="M147" s="76"/>
      <c r="N147" s="34" t="s">
        <v>6094</v>
      </c>
      <c r="O147" s="382"/>
      <c r="P147" s="383"/>
      <c r="Q147" s="380"/>
      <c r="R147" s="380"/>
      <c r="S147" s="384"/>
      <c r="T147" s="380"/>
      <c r="U147" s="380"/>
      <c r="V147" s="385"/>
      <c r="W147" s="379"/>
      <c r="X147" s="381"/>
    </row>
    <row r="148" spans="1:24" ht="12.75" customHeight="1" x14ac:dyDescent="0.2">
      <c r="A148" s="76"/>
      <c r="B148" s="1105">
        <v>2</v>
      </c>
      <c r="C148" s="1013" t="s">
        <v>5263</v>
      </c>
      <c r="D148" s="1114" t="s">
        <v>6083</v>
      </c>
      <c r="E148" s="1129" t="s">
        <v>6084</v>
      </c>
      <c r="F148" s="175" t="s">
        <v>6085</v>
      </c>
      <c r="G148" s="592">
        <f>+基礎データ貼付用シート!E1450</f>
        <v>0</v>
      </c>
      <c r="H148" s="147" t="s">
        <v>5201</v>
      </c>
      <c r="I148" s="854">
        <v>0.14299999999999999</v>
      </c>
      <c r="J148" s="70" t="s">
        <v>5202</v>
      </c>
      <c r="K148" s="145">
        <f t="shared" si="6"/>
        <v>0</v>
      </c>
      <c r="L148" s="66" t="str">
        <f t="shared" si="7"/>
        <v>(ｷ)</v>
      </c>
      <c r="M148" s="76"/>
      <c r="N148" s="34" t="s">
        <v>6095</v>
      </c>
      <c r="O148" s="382"/>
      <c r="P148" s="383"/>
      <c r="Q148" s="1125"/>
      <c r="R148" s="1125"/>
      <c r="S148" s="384"/>
      <c r="T148" s="1124"/>
      <c r="U148" s="1124"/>
      <c r="V148" s="386"/>
      <c r="W148" s="380"/>
      <c r="X148" s="381"/>
    </row>
    <row r="149" spans="1:24" ht="12.75" customHeight="1" x14ac:dyDescent="0.2">
      <c r="A149" s="76"/>
      <c r="B149" s="1105"/>
      <c r="C149" s="1013"/>
      <c r="D149" s="1114"/>
      <c r="E149" s="1129"/>
      <c r="F149" s="175" t="s">
        <v>6087</v>
      </c>
      <c r="G149" s="592">
        <f>+基礎データ貼付用シート!E1451</f>
        <v>0</v>
      </c>
      <c r="H149" s="147" t="s">
        <v>5201</v>
      </c>
      <c r="I149" s="854">
        <v>0.21299999999999999</v>
      </c>
      <c r="J149" s="147" t="s">
        <v>5202</v>
      </c>
      <c r="K149" s="145">
        <f t="shared" si="6"/>
        <v>0</v>
      </c>
      <c r="L149" s="66" t="str">
        <f t="shared" si="7"/>
        <v>(ｸ)</v>
      </c>
      <c r="M149" s="76"/>
      <c r="N149" s="34" t="s">
        <v>6096</v>
      </c>
      <c r="O149" s="382"/>
      <c r="P149" s="383"/>
      <c r="Q149" s="379"/>
      <c r="R149" s="379"/>
      <c r="S149" s="384"/>
      <c r="T149" s="380"/>
      <c r="U149" s="380"/>
      <c r="V149" s="386"/>
      <c r="W149" s="380"/>
      <c r="X149" s="381"/>
    </row>
    <row r="150" spans="1:24" ht="12.75" customHeight="1" x14ac:dyDescent="0.2">
      <c r="A150" s="76"/>
      <c r="B150" s="1105"/>
      <c r="C150" s="1013"/>
      <c r="D150" s="1114"/>
      <c r="E150" s="1129" t="s">
        <v>6089</v>
      </c>
      <c r="F150" s="175" t="s">
        <v>6085</v>
      </c>
      <c r="G150" s="592">
        <f>+基礎データ貼付用シート!E1452</f>
        <v>0</v>
      </c>
      <c r="H150" s="147" t="s">
        <v>5201</v>
      </c>
      <c r="I150" s="854">
        <v>0.107</v>
      </c>
      <c r="J150" s="70" t="s">
        <v>5202</v>
      </c>
      <c r="K150" s="145">
        <f t="shared" si="6"/>
        <v>0</v>
      </c>
      <c r="L150" s="66" t="str">
        <f t="shared" si="7"/>
        <v>(ｹ)</v>
      </c>
      <c r="M150" s="76"/>
      <c r="N150" s="34" t="s">
        <v>6097</v>
      </c>
      <c r="O150" s="382"/>
      <c r="P150" s="383"/>
      <c r="Q150" s="380"/>
      <c r="R150" s="380"/>
      <c r="S150" s="384"/>
      <c r="T150" s="1124"/>
      <c r="U150" s="1124"/>
      <c r="V150" s="385"/>
      <c r="W150" s="379"/>
      <c r="X150" s="381"/>
    </row>
    <row r="151" spans="1:24" ht="12.75" customHeight="1" x14ac:dyDescent="0.2">
      <c r="A151" s="76"/>
      <c r="B151" s="1105"/>
      <c r="C151" s="1013"/>
      <c r="D151" s="1114"/>
      <c r="E151" s="1129"/>
      <c r="F151" s="175" t="s">
        <v>6087</v>
      </c>
      <c r="G151" s="592">
        <f>+基礎データ貼付用シート!E1453</f>
        <v>0</v>
      </c>
      <c r="H151" s="147" t="s">
        <v>5201</v>
      </c>
      <c r="I151" s="854">
        <v>0.159</v>
      </c>
      <c r="J151" s="147" t="s">
        <v>5202</v>
      </c>
      <c r="K151" s="145">
        <f t="shared" si="6"/>
        <v>0</v>
      </c>
      <c r="L151" s="66" t="str">
        <f t="shared" si="7"/>
        <v>(ｺ)</v>
      </c>
      <c r="M151" s="76"/>
      <c r="N151" s="34" t="s">
        <v>6098</v>
      </c>
      <c r="O151" s="382"/>
      <c r="P151" s="383"/>
      <c r="Q151" s="380"/>
      <c r="R151" s="380"/>
      <c r="S151" s="384"/>
      <c r="T151" s="380"/>
      <c r="U151" s="380"/>
      <c r="V151" s="385"/>
      <c r="W151" s="379"/>
      <c r="X151" s="381"/>
    </row>
    <row r="152" spans="1:24" ht="12.75" customHeight="1" x14ac:dyDescent="0.2">
      <c r="A152" s="76"/>
      <c r="B152" s="1105"/>
      <c r="C152" s="1013"/>
      <c r="D152" s="1114"/>
      <c r="E152" s="1129" t="s">
        <v>6092</v>
      </c>
      <c r="F152" s="175" t="s">
        <v>6085</v>
      </c>
      <c r="G152" s="592">
        <f>+基礎データ貼付用シート!E1448</f>
        <v>0</v>
      </c>
      <c r="H152" s="147" t="s">
        <v>5201</v>
      </c>
      <c r="I152" s="854">
        <v>0.16</v>
      </c>
      <c r="J152" s="70" t="s">
        <v>5202</v>
      </c>
      <c r="K152" s="145">
        <f t="shared" si="6"/>
        <v>0</v>
      </c>
      <c r="L152" s="66" t="str">
        <f t="shared" si="7"/>
        <v>(ｻ)</v>
      </c>
      <c r="M152" s="76"/>
      <c r="N152" s="34" t="s">
        <v>6099</v>
      </c>
      <c r="O152" s="382"/>
      <c r="P152" s="383"/>
      <c r="Q152" s="380"/>
      <c r="R152" s="380"/>
      <c r="S152" s="384"/>
      <c r="T152" s="1124"/>
      <c r="U152" s="1124"/>
      <c r="V152" s="385"/>
      <c r="W152" s="379"/>
      <c r="X152" s="381"/>
    </row>
    <row r="153" spans="1:24" ht="12.75" customHeight="1" x14ac:dyDescent="0.2">
      <c r="A153" s="76"/>
      <c r="B153" s="1105"/>
      <c r="C153" s="1013"/>
      <c r="D153" s="1114"/>
      <c r="E153" s="1129"/>
      <c r="F153" s="175" t="s">
        <v>6087</v>
      </c>
      <c r="G153" s="592">
        <f>+基礎データ貼付用シート!E1449</f>
        <v>0</v>
      </c>
      <c r="H153" s="147" t="s">
        <v>5201</v>
      </c>
      <c r="I153" s="854">
        <v>0.158</v>
      </c>
      <c r="J153" s="147" t="s">
        <v>5202</v>
      </c>
      <c r="K153" s="145">
        <f t="shared" si="6"/>
        <v>0</v>
      </c>
      <c r="L153" s="66" t="str">
        <f t="shared" si="7"/>
        <v>(ｼ)</v>
      </c>
      <c r="M153" s="76"/>
      <c r="N153" s="34" t="s">
        <v>6100</v>
      </c>
      <c r="O153" s="382"/>
      <c r="P153" s="383"/>
      <c r="Q153" s="380"/>
      <c r="R153" s="380"/>
      <c r="S153" s="384"/>
      <c r="T153" s="380"/>
      <c r="U153" s="380"/>
      <c r="V153" s="385"/>
      <c r="W153" s="379"/>
      <c r="X153" s="381"/>
    </row>
    <row r="154" spans="1:24" ht="12.75" customHeight="1" x14ac:dyDescent="0.2">
      <c r="A154" s="76"/>
      <c r="B154" s="1081">
        <v>3</v>
      </c>
      <c r="C154" s="1097" t="s">
        <v>6101</v>
      </c>
      <c r="D154" s="1101" t="s">
        <v>6083</v>
      </c>
      <c r="E154" s="1119" t="s">
        <v>6084</v>
      </c>
      <c r="F154" s="175" t="s">
        <v>6085</v>
      </c>
      <c r="G154" s="150">
        <f>IF(総括表!$B$4=総括表!$Q$4,基礎データ貼付用シート!E1460)</f>
        <v>0</v>
      </c>
      <c r="H154" s="147" t="s">
        <v>5201</v>
      </c>
      <c r="I154" s="854">
        <v>0.158</v>
      </c>
      <c r="J154" s="70" t="s">
        <v>5202</v>
      </c>
      <c r="K154" s="145">
        <f t="shared" si="6"/>
        <v>0</v>
      </c>
      <c r="L154" s="66" t="str">
        <f t="shared" si="7"/>
        <v>(ｽ)</v>
      </c>
      <c r="M154" s="76"/>
      <c r="N154" s="34" t="s">
        <v>6102</v>
      </c>
      <c r="O154" s="382"/>
      <c r="P154" s="383"/>
      <c r="Q154" s="1125"/>
      <c r="R154" s="1125"/>
      <c r="S154" s="384"/>
      <c r="T154" s="1124"/>
      <c r="U154" s="1124"/>
      <c r="V154" s="386"/>
      <c r="W154" s="380"/>
      <c r="X154" s="381"/>
    </row>
    <row r="155" spans="1:24" ht="12.75" customHeight="1" x14ac:dyDescent="0.2">
      <c r="A155" s="76"/>
      <c r="B155" s="1082"/>
      <c r="C155" s="1122"/>
      <c r="D155" s="1048"/>
      <c r="E155" s="1120"/>
      <c r="F155" s="175" t="s">
        <v>6087</v>
      </c>
      <c r="G155" s="150">
        <f>IF(総括表!$B$4=総括表!$Q$4,基礎データ貼付用シート!E1461)</f>
        <v>0</v>
      </c>
      <c r="H155" s="147" t="s">
        <v>5201</v>
      </c>
      <c r="I155" s="854">
        <v>0.23699999999999999</v>
      </c>
      <c r="J155" s="147" t="s">
        <v>5202</v>
      </c>
      <c r="K155" s="145">
        <f t="shared" si="6"/>
        <v>0</v>
      </c>
      <c r="L155" s="66" t="str">
        <f t="shared" si="7"/>
        <v>(ｾ)</v>
      </c>
      <c r="M155" s="76"/>
      <c r="N155" s="34" t="s">
        <v>6103</v>
      </c>
      <c r="O155" s="382"/>
      <c r="P155" s="383"/>
      <c r="Q155" s="379"/>
      <c r="R155" s="379"/>
      <c r="S155" s="384"/>
      <c r="T155" s="380"/>
      <c r="U155" s="380"/>
      <c r="V155" s="386"/>
      <c r="W155" s="380"/>
      <c r="X155" s="381"/>
    </row>
    <row r="156" spans="1:24" ht="12.75" customHeight="1" x14ac:dyDescent="0.2">
      <c r="A156" s="76"/>
      <c r="B156" s="1082"/>
      <c r="C156" s="1122"/>
      <c r="D156" s="1048"/>
      <c r="E156" s="1119" t="s">
        <v>6089</v>
      </c>
      <c r="F156" s="175" t="s">
        <v>6085</v>
      </c>
      <c r="G156" s="150">
        <f>IF(総括表!$B$4=総括表!$Q$4,基礎データ貼付用シート!E1462)</f>
        <v>0</v>
      </c>
      <c r="H156" s="147" t="s">
        <v>5201</v>
      </c>
      <c r="I156" s="854">
        <v>0.11899999999999999</v>
      </c>
      <c r="J156" s="70" t="s">
        <v>5202</v>
      </c>
      <c r="K156" s="145">
        <f t="shared" si="6"/>
        <v>0</v>
      </c>
      <c r="L156" s="66" t="str">
        <f t="shared" si="7"/>
        <v>(ｿ)</v>
      </c>
      <c r="M156" s="76"/>
      <c r="N156" s="34" t="s">
        <v>6104</v>
      </c>
      <c r="O156" s="382"/>
      <c r="P156" s="383"/>
      <c r="Q156" s="380"/>
      <c r="R156" s="380"/>
      <c r="S156" s="384"/>
      <c r="T156" s="1124"/>
      <c r="U156" s="1124"/>
      <c r="V156" s="385"/>
      <c r="W156" s="379"/>
      <c r="X156" s="381"/>
    </row>
    <row r="157" spans="1:24" ht="12.75" customHeight="1" x14ac:dyDescent="0.2">
      <c r="A157" s="76"/>
      <c r="B157" s="1082"/>
      <c r="C157" s="1122"/>
      <c r="D157" s="1048"/>
      <c r="E157" s="1120"/>
      <c r="F157" s="175" t="s">
        <v>6087</v>
      </c>
      <c r="G157" s="150">
        <f>IF(総括表!$B$4=総括表!$Q$4,基礎データ貼付用シート!E1463)</f>
        <v>0</v>
      </c>
      <c r="H157" s="147" t="s">
        <v>5201</v>
      </c>
      <c r="I157" s="854">
        <v>0.17699999999999999</v>
      </c>
      <c r="J157" s="147" t="s">
        <v>5202</v>
      </c>
      <c r="K157" s="145">
        <f t="shared" si="6"/>
        <v>0</v>
      </c>
      <c r="L157" s="66" t="str">
        <f t="shared" si="7"/>
        <v>(ﾀ)</v>
      </c>
      <c r="M157" s="76"/>
      <c r="N157" s="34" t="s">
        <v>6105</v>
      </c>
      <c r="O157" s="382"/>
      <c r="P157" s="383"/>
      <c r="Q157" s="380"/>
      <c r="R157" s="380"/>
      <c r="S157" s="384"/>
      <c r="T157" s="380"/>
      <c r="U157" s="380"/>
      <c r="V157" s="385"/>
      <c r="W157" s="379"/>
      <c r="X157" s="381"/>
    </row>
    <row r="158" spans="1:24" ht="12.75" customHeight="1" x14ac:dyDescent="0.2">
      <c r="A158" s="76"/>
      <c r="B158" s="1082"/>
      <c r="C158" s="1122"/>
      <c r="D158" s="1048"/>
      <c r="E158" s="1119" t="s">
        <v>6092</v>
      </c>
      <c r="F158" s="175" t="s">
        <v>6085</v>
      </c>
      <c r="G158" s="150">
        <f>IF(総括表!$B$4=総括表!$Q$4,基礎データ貼付用シート!E1458)</f>
        <v>0</v>
      </c>
      <c r="H158" s="147" t="s">
        <v>5201</v>
      </c>
      <c r="I158" s="854">
        <v>8.8999999999999996E-2</v>
      </c>
      <c r="J158" s="70" t="s">
        <v>5202</v>
      </c>
      <c r="K158" s="145">
        <f t="shared" si="6"/>
        <v>0</v>
      </c>
      <c r="L158" s="66" t="str">
        <f t="shared" si="7"/>
        <v>(ﾁ)</v>
      </c>
      <c r="M158" s="76"/>
      <c r="N158" s="34" t="s">
        <v>6106</v>
      </c>
      <c r="O158" s="382"/>
      <c r="P158" s="383"/>
      <c r="Q158" s="380"/>
      <c r="R158" s="380"/>
      <c r="S158" s="384"/>
      <c r="T158" s="1124"/>
      <c r="U158" s="1124"/>
      <c r="V158" s="385"/>
      <c r="W158" s="379"/>
      <c r="X158" s="381"/>
    </row>
    <row r="159" spans="1:24" ht="12.75" customHeight="1" x14ac:dyDescent="0.2">
      <c r="A159" s="76"/>
      <c r="B159" s="1082"/>
      <c r="C159" s="1122"/>
      <c r="D159" s="1049"/>
      <c r="E159" s="1120"/>
      <c r="F159" s="175" t="s">
        <v>6087</v>
      </c>
      <c r="G159" s="150">
        <f>IF(総括表!$B$4=総括表!$Q$4,基礎データ貼付用シート!E1459)</f>
        <v>0</v>
      </c>
      <c r="H159" s="147" t="s">
        <v>5201</v>
      </c>
      <c r="I159" s="854">
        <v>0.17799999999999999</v>
      </c>
      <c r="J159" s="147" t="s">
        <v>5202</v>
      </c>
      <c r="K159" s="145">
        <f t="shared" si="6"/>
        <v>0</v>
      </c>
      <c r="L159" s="66" t="str">
        <f t="shared" si="7"/>
        <v>(ﾂ)</v>
      </c>
      <c r="M159" s="76"/>
      <c r="N159" s="34" t="s">
        <v>6107</v>
      </c>
      <c r="O159" s="382"/>
      <c r="P159" s="383"/>
      <c r="Q159" s="380"/>
      <c r="R159" s="380"/>
      <c r="S159" s="384"/>
      <c r="T159" s="380"/>
      <c r="U159" s="380"/>
      <c r="V159" s="385"/>
      <c r="W159" s="379"/>
      <c r="X159" s="381"/>
    </row>
    <row r="160" spans="1:24" ht="12.75" customHeight="1" x14ac:dyDescent="0.2">
      <c r="A160" s="76"/>
      <c r="B160" s="1081">
        <v>4</v>
      </c>
      <c r="C160" s="1097" t="s">
        <v>6108</v>
      </c>
      <c r="D160" s="1101" t="s">
        <v>6083</v>
      </c>
      <c r="E160" s="1119" t="s">
        <v>6084</v>
      </c>
      <c r="F160" s="175" t="s">
        <v>6085</v>
      </c>
      <c r="G160" s="150" t="b">
        <f>IF(総括表!$B$4=総括表!$Q$5,基礎データ貼付用シート!E1460)</f>
        <v>0</v>
      </c>
      <c r="H160" s="147" t="s">
        <v>5201</v>
      </c>
      <c r="I160" s="854">
        <v>0.14299999999999999</v>
      </c>
      <c r="J160" s="70" t="s">
        <v>5202</v>
      </c>
      <c r="K160" s="145">
        <f t="shared" si="6"/>
        <v>0</v>
      </c>
      <c r="L160" s="66" t="str">
        <f t="shared" si="7"/>
        <v>(ﾃ)</v>
      </c>
      <c r="M160" s="76"/>
      <c r="N160" s="34" t="s">
        <v>6109</v>
      </c>
      <c r="O160" s="382"/>
      <c r="P160" s="383"/>
      <c r="Q160" s="1125"/>
      <c r="R160" s="1125"/>
      <c r="S160" s="384"/>
      <c r="T160" s="1124"/>
      <c r="U160" s="1124"/>
      <c r="V160" s="386"/>
      <c r="W160" s="380"/>
      <c r="X160" s="381"/>
    </row>
    <row r="161" spans="1:24" ht="12.75" customHeight="1" x14ac:dyDescent="0.2">
      <c r="A161" s="76"/>
      <c r="B161" s="1082"/>
      <c r="C161" s="1122"/>
      <c r="D161" s="1048"/>
      <c r="E161" s="1120"/>
      <c r="F161" s="175" t="s">
        <v>6087</v>
      </c>
      <c r="G161" s="150" t="b">
        <f>IF(総括表!$B$4=総括表!$Q$5,基礎データ貼付用シート!E1461)</f>
        <v>0</v>
      </c>
      <c r="H161" s="147" t="s">
        <v>5201</v>
      </c>
      <c r="I161" s="854">
        <v>0.216</v>
      </c>
      <c r="J161" s="147" t="s">
        <v>5202</v>
      </c>
      <c r="K161" s="145">
        <f t="shared" si="6"/>
        <v>0</v>
      </c>
      <c r="L161" s="66" t="str">
        <f t="shared" si="7"/>
        <v>(ﾄ)</v>
      </c>
      <c r="M161" s="76"/>
      <c r="N161" s="34" t="s">
        <v>6110</v>
      </c>
      <c r="O161" s="382"/>
      <c r="P161" s="383"/>
      <c r="Q161" s="379"/>
      <c r="R161" s="379"/>
      <c r="S161" s="384"/>
      <c r="T161" s="380"/>
      <c r="U161" s="380"/>
      <c r="V161" s="386"/>
      <c r="W161" s="380"/>
      <c r="X161" s="381"/>
    </row>
    <row r="162" spans="1:24" ht="12.75" customHeight="1" x14ac:dyDescent="0.2">
      <c r="A162" s="76"/>
      <c r="B162" s="1082"/>
      <c r="C162" s="1122"/>
      <c r="D162" s="1048"/>
      <c r="E162" s="1119" t="s">
        <v>6089</v>
      </c>
      <c r="F162" s="175" t="s">
        <v>6085</v>
      </c>
      <c r="G162" s="150" t="b">
        <f>IF(総括表!$B$4=総括表!$Q$5,基礎データ貼付用シート!E1462)</f>
        <v>0</v>
      </c>
      <c r="H162" s="147" t="s">
        <v>5201</v>
      </c>
      <c r="I162" s="854">
        <v>0.107</v>
      </c>
      <c r="J162" s="70" t="s">
        <v>5202</v>
      </c>
      <c r="K162" s="145">
        <f t="shared" si="6"/>
        <v>0</v>
      </c>
      <c r="L162" s="66" t="str">
        <f t="shared" si="7"/>
        <v>(ﾅ)</v>
      </c>
      <c r="M162" s="76"/>
      <c r="N162" s="34" t="s">
        <v>6111</v>
      </c>
      <c r="O162" s="382"/>
      <c r="P162" s="383"/>
      <c r="Q162" s="380"/>
      <c r="R162" s="380"/>
      <c r="S162" s="384"/>
      <c r="T162" s="1124"/>
      <c r="U162" s="1124"/>
      <c r="V162" s="385"/>
      <c r="W162" s="379"/>
      <c r="X162" s="381"/>
    </row>
    <row r="163" spans="1:24" ht="12.75" customHeight="1" x14ac:dyDescent="0.2">
      <c r="A163" s="76"/>
      <c r="B163" s="1082"/>
      <c r="C163" s="1122"/>
      <c r="D163" s="1048"/>
      <c r="E163" s="1120"/>
      <c r="F163" s="175" t="s">
        <v>6087</v>
      </c>
      <c r="G163" s="150" t="b">
        <f>IF(総括表!$B$4=総括表!$Q$5,基礎データ貼付用シート!E1463)</f>
        <v>0</v>
      </c>
      <c r="H163" s="147" t="s">
        <v>5201</v>
      </c>
      <c r="I163" s="854">
        <v>0.16200000000000001</v>
      </c>
      <c r="J163" s="147" t="s">
        <v>5202</v>
      </c>
      <c r="K163" s="145">
        <f t="shared" si="6"/>
        <v>0</v>
      </c>
      <c r="L163" s="66" t="str">
        <f t="shared" si="7"/>
        <v>(ﾆ)</v>
      </c>
      <c r="M163" s="76"/>
      <c r="N163" s="34" t="s">
        <v>6112</v>
      </c>
      <c r="O163" s="382"/>
      <c r="P163" s="383"/>
      <c r="Q163" s="380"/>
      <c r="R163" s="380"/>
      <c r="S163" s="384"/>
      <c r="T163" s="380"/>
      <c r="U163" s="380"/>
      <c r="V163" s="385"/>
      <c r="W163" s="379"/>
      <c r="X163" s="381"/>
    </row>
    <row r="164" spans="1:24" ht="12.75" customHeight="1" x14ac:dyDescent="0.2">
      <c r="A164" s="76"/>
      <c r="B164" s="1082"/>
      <c r="C164" s="1122"/>
      <c r="D164" s="1048"/>
      <c r="E164" s="1119" t="s">
        <v>6092</v>
      </c>
      <c r="F164" s="175" t="s">
        <v>6085</v>
      </c>
      <c r="G164" s="150" t="b">
        <f>IF(総括表!$B$4=総括表!$Q$5,基礎データ貼付用シート!E1458)</f>
        <v>0</v>
      </c>
      <c r="H164" s="147" t="s">
        <v>5201</v>
      </c>
      <c r="I164" s="854">
        <v>8.1000000000000003E-2</v>
      </c>
      <c r="J164" s="70" t="s">
        <v>5202</v>
      </c>
      <c r="K164" s="145">
        <f t="shared" si="6"/>
        <v>0</v>
      </c>
      <c r="L164" s="66" t="str">
        <f t="shared" si="7"/>
        <v>(ﾇ)</v>
      </c>
      <c r="M164" s="76"/>
      <c r="N164" s="34" t="s">
        <v>6113</v>
      </c>
      <c r="O164" s="382"/>
      <c r="P164" s="383"/>
      <c r="Q164" s="380"/>
      <c r="R164" s="380"/>
      <c r="S164" s="384"/>
      <c r="T164" s="1124"/>
      <c r="U164" s="1124"/>
      <c r="V164" s="385"/>
      <c r="W164" s="379"/>
      <c r="X164" s="381"/>
    </row>
    <row r="165" spans="1:24" ht="12.75" customHeight="1" x14ac:dyDescent="0.2">
      <c r="A165" s="76"/>
      <c r="B165" s="1083"/>
      <c r="C165" s="1122"/>
      <c r="D165" s="1049"/>
      <c r="E165" s="1120"/>
      <c r="F165" s="175" t="s">
        <v>6087</v>
      </c>
      <c r="G165" s="150" t="b">
        <f>IF(総括表!$B$4=総括表!$Q$5,基礎データ貼付用シート!E1459)</f>
        <v>0</v>
      </c>
      <c r="H165" s="147" t="s">
        <v>5201</v>
      </c>
      <c r="I165" s="854">
        <v>0.16200000000000001</v>
      </c>
      <c r="J165" s="147" t="s">
        <v>5202</v>
      </c>
      <c r="K165" s="145">
        <f t="shared" si="6"/>
        <v>0</v>
      </c>
      <c r="L165" s="66" t="str">
        <f t="shared" si="7"/>
        <v>(ﾈ)</v>
      </c>
      <c r="M165" s="76"/>
      <c r="N165" s="34" t="s">
        <v>6114</v>
      </c>
      <c r="O165" s="382"/>
      <c r="P165" s="383"/>
      <c r="Q165" s="380"/>
      <c r="R165" s="380"/>
      <c r="S165" s="384"/>
      <c r="T165" s="380"/>
      <c r="U165" s="380"/>
      <c r="V165" s="385"/>
      <c r="W165" s="379"/>
      <c r="X165" s="381"/>
    </row>
    <row r="166" spans="1:24" ht="12.75" customHeight="1" x14ac:dyDescent="0.2">
      <c r="A166" s="76"/>
      <c r="B166" s="1081">
        <v>5</v>
      </c>
      <c r="C166" s="1097" t="s">
        <v>6115</v>
      </c>
      <c r="D166" s="1101" t="s">
        <v>6083</v>
      </c>
      <c r="E166" s="1119" t="s">
        <v>6084</v>
      </c>
      <c r="F166" s="175" t="s">
        <v>6085</v>
      </c>
      <c r="G166" s="150">
        <f>IF(総括表!$B$4=総括表!$Q$4,基礎データ貼付用シート!E1471)</f>
        <v>0</v>
      </c>
      <c r="H166" s="147" t="s">
        <v>5201</v>
      </c>
      <c r="I166" s="854">
        <v>0.2</v>
      </c>
      <c r="J166" s="70" t="s">
        <v>5202</v>
      </c>
      <c r="K166" s="145">
        <f t="shared" si="6"/>
        <v>0</v>
      </c>
      <c r="L166" s="66" t="str">
        <f t="shared" si="7"/>
        <v>(ﾉ)</v>
      </c>
      <c r="M166" s="76"/>
      <c r="N166" s="34" t="s">
        <v>6116</v>
      </c>
      <c r="O166" s="382"/>
      <c r="P166" s="383"/>
      <c r="Q166" s="1125"/>
      <c r="R166" s="1125"/>
      <c r="S166" s="384"/>
      <c r="T166" s="1124"/>
      <c r="U166" s="1124"/>
      <c r="V166" s="386"/>
      <c r="W166" s="380"/>
      <c r="X166" s="381"/>
    </row>
    <row r="167" spans="1:24" ht="12.75" customHeight="1" x14ac:dyDescent="0.2">
      <c r="A167" s="76"/>
      <c r="B167" s="1123"/>
      <c r="C167" s="1121"/>
      <c r="D167" s="1048"/>
      <c r="E167" s="1120"/>
      <c r="F167" s="175" t="s">
        <v>6087</v>
      </c>
      <c r="G167" s="150">
        <f>IF(総括表!$B$4=総括表!$Q$4,基礎データ貼付用シート!E1472)</f>
        <v>0</v>
      </c>
      <c r="H167" s="147" t="s">
        <v>5201</v>
      </c>
      <c r="I167" s="854">
        <v>0.3</v>
      </c>
      <c r="J167" s="147" t="s">
        <v>5202</v>
      </c>
      <c r="K167" s="145">
        <f t="shared" si="6"/>
        <v>0</v>
      </c>
      <c r="L167" s="66" t="str">
        <f t="shared" si="7"/>
        <v>(ﾊ)</v>
      </c>
      <c r="M167" s="76"/>
      <c r="N167" s="34" t="s">
        <v>6117</v>
      </c>
      <c r="O167" s="382"/>
      <c r="P167" s="383"/>
      <c r="Q167" s="379"/>
      <c r="R167" s="379"/>
      <c r="S167" s="384"/>
      <c r="T167" s="380"/>
      <c r="U167" s="380"/>
      <c r="V167" s="386"/>
      <c r="W167" s="380"/>
      <c r="X167" s="381"/>
    </row>
    <row r="168" spans="1:24" ht="12.75" customHeight="1" x14ac:dyDescent="0.2">
      <c r="A168" s="76"/>
      <c r="B168" s="1123"/>
      <c r="C168" s="1121"/>
      <c r="D168" s="1048"/>
      <c r="E168" s="1119" t="s">
        <v>6089</v>
      </c>
      <c r="F168" s="175" t="s">
        <v>6085</v>
      </c>
      <c r="G168" s="150">
        <f>IF(総括表!$B$4=総括表!$Q$4,基礎データ貼付用シート!E1473)</f>
        <v>0</v>
      </c>
      <c r="H168" s="147" t="s">
        <v>5201</v>
      </c>
      <c r="I168" s="854">
        <v>0.15</v>
      </c>
      <c r="J168" s="70" t="s">
        <v>5202</v>
      </c>
      <c r="K168" s="145">
        <f t="shared" si="6"/>
        <v>0</v>
      </c>
      <c r="L168" s="66" t="str">
        <f t="shared" si="7"/>
        <v>(ﾋ)</v>
      </c>
      <c r="M168" s="76"/>
      <c r="N168" s="34" t="s">
        <v>6118</v>
      </c>
      <c r="O168" s="382"/>
      <c r="P168" s="383"/>
      <c r="Q168" s="380"/>
      <c r="R168" s="380"/>
      <c r="S168" s="384"/>
      <c r="T168" s="1124"/>
      <c r="U168" s="1124"/>
      <c r="V168" s="385"/>
      <c r="W168" s="379"/>
      <c r="X168" s="381"/>
    </row>
    <row r="169" spans="1:24" ht="12.75" customHeight="1" x14ac:dyDescent="0.2">
      <c r="A169" s="76"/>
      <c r="B169" s="1123"/>
      <c r="C169" s="1121"/>
      <c r="D169" s="1048"/>
      <c r="E169" s="1120"/>
      <c r="F169" s="175" t="s">
        <v>6087</v>
      </c>
      <c r="G169" s="150">
        <f>IF(総括表!$B$4=総括表!$Q$4,基礎データ貼付用シート!E1474)</f>
        <v>0</v>
      </c>
      <c r="H169" s="147" t="s">
        <v>5201</v>
      </c>
      <c r="I169" s="854">
        <v>0.22500000000000001</v>
      </c>
      <c r="J169" s="147" t="s">
        <v>5202</v>
      </c>
      <c r="K169" s="145">
        <f t="shared" si="6"/>
        <v>0</v>
      </c>
      <c r="L169" s="66" t="str">
        <f t="shared" si="7"/>
        <v>(ﾌ)</v>
      </c>
      <c r="M169" s="76"/>
      <c r="N169" s="34" t="s">
        <v>6119</v>
      </c>
      <c r="O169" s="382"/>
      <c r="P169" s="383"/>
      <c r="Q169" s="380"/>
      <c r="R169" s="380"/>
      <c r="S169" s="384"/>
      <c r="T169" s="380"/>
      <c r="U169" s="380"/>
      <c r="V169" s="385"/>
      <c r="W169" s="379"/>
      <c r="X169" s="381"/>
    </row>
    <row r="170" spans="1:24" ht="12.75" customHeight="1" x14ac:dyDescent="0.2">
      <c r="A170" s="76"/>
      <c r="B170" s="1123"/>
      <c r="C170" s="1121"/>
      <c r="D170" s="1048"/>
      <c r="E170" s="1119" t="s">
        <v>6092</v>
      </c>
      <c r="F170" s="175" t="s">
        <v>6085</v>
      </c>
      <c r="G170" s="150">
        <f>IF(総括表!$B$4=総括表!$Q$4,基礎データ貼付用シート!E1468)</f>
        <v>0</v>
      </c>
      <c r="H170" s="147" t="s">
        <v>5201</v>
      </c>
      <c r="I170" s="854">
        <v>0.112</v>
      </c>
      <c r="J170" s="70" t="s">
        <v>5202</v>
      </c>
      <c r="K170" s="145">
        <f t="shared" si="6"/>
        <v>0</v>
      </c>
      <c r="L170" s="66" t="str">
        <f t="shared" si="7"/>
        <v>(ﾍ)</v>
      </c>
      <c r="M170" s="76"/>
      <c r="N170" s="34" t="s">
        <v>6120</v>
      </c>
      <c r="O170" s="382"/>
      <c r="P170" s="383"/>
      <c r="Q170" s="380"/>
      <c r="R170" s="380"/>
      <c r="S170" s="384"/>
      <c r="T170" s="1124"/>
      <c r="U170" s="1124"/>
      <c r="V170" s="385"/>
      <c r="W170" s="379"/>
      <c r="X170" s="381"/>
    </row>
    <row r="171" spans="1:24" ht="12.75" customHeight="1" x14ac:dyDescent="0.2">
      <c r="A171" s="76"/>
      <c r="B171" s="1123"/>
      <c r="C171" s="1121"/>
      <c r="D171" s="1048"/>
      <c r="E171" s="1120"/>
      <c r="F171" s="175" t="s">
        <v>6087</v>
      </c>
      <c r="G171" s="150">
        <f>IF(総括表!$B$4=総括表!$Q$4,基礎データ貼付用シート!E1470)</f>
        <v>0</v>
      </c>
      <c r="H171" s="147" t="s">
        <v>5201</v>
      </c>
      <c r="I171" s="854">
        <v>0.224</v>
      </c>
      <c r="J171" s="147" t="s">
        <v>5202</v>
      </c>
      <c r="K171" s="145">
        <f t="shared" si="6"/>
        <v>0</v>
      </c>
      <c r="L171" s="66" t="str">
        <f t="shared" si="7"/>
        <v>(ﾎ)</v>
      </c>
      <c r="M171" s="76"/>
      <c r="N171" s="34" t="s">
        <v>6121</v>
      </c>
      <c r="O171" s="382"/>
      <c r="P171" s="383"/>
      <c r="Q171" s="380"/>
      <c r="R171" s="380"/>
      <c r="S171" s="384"/>
      <c r="T171" s="380"/>
      <c r="U171" s="380"/>
      <c r="V171" s="385"/>
      <c r="W171" s="379"/>
      <c r="X171" s="381"/>
    </row>
    <row r="172" spans="1:24" ht="12.75" customHeight="1" x14ac:dyDescent="0.2">
      <c r="A172" s="76"/>
      <c r="B172" s="1081">
        <v>6</v>
      </c>
      <c r="C172" s="1097" t="s">
        <v>6122</v>
      </c>
      <c r="D172" s="1101" t="s">
        <v>6083</v>
      </c>
      <c r="E172" s="1119" t="s">
        <v>6084</v>
      </c>
      <c r="F172" s="175" t="s">
        <v>6085</v>
      </c>
      <c r="G172" s="150" t="b">
        <f>IF(総括表!$B$4=総括表!$Q$5,基礎データ貼付用シート!E1471)</f>
        <v>0</v>
      </c>
      <c r="H172" s="147" t="s">
        <v>5201</v>
      </c>
      <c r="I172" s="854">
        <v>0.14799999999999999</v>
      </c>
      <c r="J172" s="70" t="s">
        <v>5202</v>
      </c>
      <c r="K172" s="145">
        <f t="shared" si="6"/>
        <v>0</v>
      </c>
      <c r="L172" s="66" t="str">
        <f t="shared" si="7"/>
        <v>(ﾏ)</v>
      </c>
      <c r="M172" s="76"/>
      <c r="N172" s="34" t="s">
        <v>6123</v>
      </c>
      <c r="O172" s="382"/>
      <c r="P172" s="383"/>
      <c r="Q172" s="1125"/>
      <c r="R172" s="1125"/>
      <c r="S172" s="384"/>
      <c r="T172" s="1124"/>
      <c r="U172" s="1124"/>
      <c r="V172" s="386"/>
      <c r="W172" s="380"/>
      <c r="X172" s="381"/>
    </row>
    <row r="173" spans="1:24" ht="12.75" customHeight="1" x14ac:dyDescent="0.2">
      <c r="A173" s="76"/>
      <c r="B173" s="1082"/>
      <c r="C173" s="1100"/>
      <c r="D173" s="1048"/>
      <c r="E173" s="1120"/>
      <c r="F173" s="175" t="s">
        <v>6087</v>
      </c>
      <c r="G173" s="150" t="b">
        <f>IF(総括表!$B$4=総括表!$Q$5,基礎データ貼付用シート!E1472)</f>
        <v>0</v>
      </c>
      <c r="H173" s="147" t="s">
        <v>5201</v>
      </c>
      <c r="I173" s="854">
        <v>0.222</v>
      </c>
      <c r="J173" s="147" t="s">
        <v>5202</v>
      </c>
      <c r="K173" s="145">
        <f t="shared" si="6"/>
        <v>0</v>
      </c>
      <c r="L173" s="66" t="str">
        <f t="shared" si="7"/>
        <v>(ﾐ)</v>
      </c>
      <c r="M173" s="76"/>
      <c r="N173" s="34" t="s">
        <v>6124</v>
      </c>
      <c r="O173" s="382"/>
      <c r="P173" s="383"/>
      <c r="Q173" s="379"/>
      <c r="R173" s="379"/>
      <c r="S173" s="384"/>
      <c r="T173" s="380"/>
      <c r="U173" s="380"/>
      <c r="V173" s="386"/>
      <c r="W173" s="380"/>
      <c r="X173" s="381"/>
    </row>
    <row r="174" spans="1:24" ht="12.75" customHeight="1" x14ac:dyDescent="0.2">
      <c r="A174" s="76"/>
      <c r="B174" s="1082"/>
      <c r="C174" s="1100"/>
      <c r="D174" s="1048"/>
      <c r="E174" s="1119" t="s">
        <v>6089</v>
      </c>
      <c r="F174" s="175" t="s">
        <v>6085</v>
      </c>
      <c r="G174" s="150" t="b">
        <f>IF(総括表!$B$4=総括表!$Q$5,基礎データ貼付用シート!E1473)</f>
        <v>0</v>
      </c>
      <c r="H174" s="147" t="s">
        <v>5201</v>
      </c>
      <c r="I174" s="854">
        <v>0.111</v>
      </c>
      <c r="J174" s="70" t="s">
        <v>5202</v>
      </c>
      <c r="K174" s="145">
        <f t="shared" si="6"/>
        <v>0</v>
      </c>
      <c r="L174" s="66" t="str">
        <f t="shared" si="7"/>
        <v>(ﾑ)</v>
      </c>
      <c r="M174" s="76"/>
      <c r="N174" s="34" t="s">
        <v>6125</v>
      </c>
      <c r="O174" s="382"/>
      <c r="P174" s="383"/>
      <c r="Q174" s="380"/>
      <c r="R174" s="380"/>
      <c r="S174" s="384"/>
      <c r="T174" s="1124"/>
      <c r="U174" s="1124"/>
      <c r="V174" s="385"/>
      <c r="W174" s="379"/>
      <c r="X174" s="381"/>
    </row>
    <row r="175" spans="1:24" ht="12.75" customHeight="1" x14ac:dyDescent="0.2">
      <c r="A175" s="76"/>
      <c r="B175" s="1082"/>
      <c r="C175" s="1100"/>
      <c r="D175" s="1048"/>
      <c r="E175" s="1120"/>
      <c r="F175" s="175" t="s">
        <v>6087</v>
      </c>
      <c r="G175" s="150" t="b">
        <f>IF(総括表!$B$4=総括表!$Q$5,基礎データ貼付用シート!E1474)</f>
        <v>0</v>
      </c>
      <c r="H175" s="147" t="s">
        <v>5201</v>
      </c>
      <c r="I175" s="854">
        <v>0.16500000000000001</v>
      </c>
      <c r="J175" s="147" t="s">
        <v>5202</v>
      </c>
      <c r="K175" s="145">
        <f t="shared" si="6"/>
        <v>0</v>
      </c>
      <c r="L175" s="66" t="str">
        <f t="shared" si="7"/>
        <v>(ﾒ)</v>
      </c>
      <c r="M175" s="76"/>
      <c r="N175" s="34" t="s">
        <v>6126</v>
      </c>
      <c r="O175" s="382"/>
      <c r="P175" s="383"/>
      <c r="Q175" s="380"/>
      <c r="R175" s="380"/>
      <c r="S175" s="384"/>
      <c r="T175" s="380"/>
      <c r="U175" s="380"/>
      <c r="V175" s="385"/>
      <c r="W175" s="379"/>
      <c r="X175" s="381"/>
    </row>
    <row r="176" spans="1:24" ht="12.75" customHeight="1" x14ac:dyDescent="0.2">
      <c r="A176" s="76"/>
      <c r="B176" s="1082"/>
      <c r="C176" s="1100"/>
      <c r="D176" s="1048"/>
      <c r="E176" s="1119" t="s">
        <v>6092</v>
      </c>
      <c r="F176" s="175" t="s">
        <v>6085</v>
      </c>
      <c r="G176" s="150" t="b">
        <f>IF(総括表!$B$4=総括表!$Q$5,基礎データ貼付用シート!E1468)</f>
        <v>0</v>
      </c>
      <c r="H176" s="147" t="s">
        <v>5201</v>
      </c>
      <c r="I176" s="854">
        <v>8.3000000000000004E-2</v>
      </c>
      <c r="J176" s="70" t="s">
        <v>5202</v>
      </c>
      <c r="K176" s="145">
        <f t="shared" si="6"/>
        <v>0</v>
      </c>
      <c r="L176" s="66" t="str">
        <f t="shared" si="7"/>
        <v>(ﾓ)</v>
      </c>
      <c r="M176" s="76"/>
      <c r="N176" s="34" t="s">
        <v>6127</v>
      </c>
      <c r="O176" s="382"/>
      <c r="P176" s="383"/>
      <c r="Q176" s="380"/>
      <c r="R176" s="380"/>
      <c r="S176" s="384"/>
      <c r="T176" s="1124"/>
      <c r="U176" s="1124"/>
      <c r="V176" s="385"/>
      <c r="W176" s="379"/>
      <c r="X176" s="381"/>
    </row>
    <row r="177" spans="1:24" ht="12.75" customHeight="1" x14ac:dyDescent="0.2">
      <c r="A177" s="76"/>
      <c r="B177" s="1082"/>
      <c r="C177" s="1100"/>
      <c r="D177" s="1048"/>
      <c r="E177" s="1120"/>
      <c r="F177" s="175" t="s">
        <v>6087</v>
      </c>
      <c r="G177" s="150" t="b">
        <f>IF(総括表!$B$4=総括表!$Q$5,基礎データ貼付用シート!E1470)</f>
        <v>0</v>
      </c>
      <c r="H177" s="147" t="s">
        <v>5201</v>
      </c>
      <c r="I177" s="854">
        <v>0.16600000000000001</v>
      </c>
      <c r="J177" s="147" t="s">
        <v>5202</v>
      </c>
      <c r="K177" s="145">
        <f t="shared" si="6"/>
        <v>0</v>
      </c>
      <c r="L177" s="66" t="str">
        <f t="shared" si="7"/>
        <v>(ﾔ)</v>
      </c>
      <c r="M177" s="76"/>
      <c r="N177" s="34" t="s">
        <v>6128</v>
      </c>
      <c r="O177" s="382"/>
      <c r="P177" s="383"/>
      <c r="Q177" s="380"/>
      <c r="R177" s="380"/>
      <c r="S177" s="384"/>
      <c r="T177" s="380"/>
      <c r="U177" s="380"/>
      <c r="V177" s="385"/>
      <c r="W177" s="379"/>
      <c r="X177" s="381"/>
    </row>
    <row r="178" spans="1:24" ht="12.75" customHeight="1" x14ac:dyDescent="0.2">
      <c r="A178" s="76"/>
      <c r="B178" s="1083"/>
      <c r="C178" s="1098"/>
      <c r="D178" s="1049"/>
      <c r="E178" s="674" t="s">
        <v>6129</v>
      </c>
      <c r="F178" s="175" t="s">
        <v>6085</v>
      </c>
      <c r="G178" s="592">
        <f>+基礎データ貼付用シート!E1469</f>
        <v>0</v>
      </c>
      <c r="H178" s="147" t="s">
        <v>5201</v>
      </c>
      <c r="I178" s="854">
        <v>0.37</v>
      </c>
      <c r="J178" s="70" t="s">
        <v>5202</v>
      </c>
      <c r="K178" s="145">
        <f t="shared" si="6"/>
        <v>0</v>
      </c>
      <c r="L178" s="66" t="str">
        <f t="shared" si="7"/>
        <v>(ﾕ)</v>
      </c>
      <c r="M178" s="76"/>
      <c r="N178" s="34" t="s">
        <v>6130</v>
      </c>
      <c r="O178" s="382"/>
      <c r="P178" s="383"/>
      <c r="Q178" s="380"/>
      <c r="R178" s="380"/>
      <c r="S178" s="384"/>
      <c r="T178" s="1124"/>
      <c r="U178" s="1124"/>
      <c r="V178" s="385"/>
      <c r="W178" s="379"/>
      <c r="X178" s="381"/>
    </row>
    <row r="179" spans="1:24" ht="12.75" customHeight="1" x14ac:dyDescent="0.2">
      <c r="A179" s="76"/>
      <c r="B179" s="1081">
        <v>7</v>
      </c>
      <c r="C179" s="1097" t="s">
        <v>6131</v>
      </c>
      <c r="D179" s="1101" t="s">
        <v>6083</v>
      </c>
      <c r="E179" s="1119" t="s">
        <v>6084</v>
      </c>
      <c r="F179" s="175" t="s">
        <v>6085</v>
      </c>
      <c r="G179" s="150">
        <f>IF(総括表!$B$4=総括表!$Q$4,基礎データ貼付用シート!E1481)</f>
        <v>0</v>
      </c>
      <c r="H179" s="147" t="s">
        <v>5201</v>
      </c>
      <c r="I179" s="854">
        <v>0.215</v>
      </c>
      <c r="J179" s="70" t="s">
        <v>5202</v>
      </c>
      <c r="K179" s="145">
        <f t="shared" si="6"/>
        <v>0</v>
      </c>
      <c r="L179" s="66" t="str">
        <f t="shared" si="7"/>
        <v>(ﾖ)</v>
      </c>
      <c r="M179" s="169"/>
      <c r="N179" s="34" t="s">
        <v>6132</v>
      </c>
      <c r="O179" s="382"/>
      <c r="P179" s="383"/>
      <c r="Q179" s="1125"/>
      <c r="R179" s="1125"/>
      <c r="S179" s="384"/>
      <c r="T179" s="1124"/>
      <c r="U179" s="1124"/>
      <c r="V179" s="386"/>
      <c r="W179" s="380"/>
      <c r="X179" s="381"/>
    </row>
    <row r="180" spans="1:24" ht="12.75" customHeight="1" x14ac:dyDescent="0.2">
      <c r="A180" s="76"/>
      <c r="B180" s="1082"/>
      <c r="C180" s="1122"/>
      <c r="D180" s="1048"/>
      <c r="E180" s="1120"/>
      <c r="F180" s="175" t="s">
        <v>6087</v>
      </c>
      <c r="G180" s="150">
        <f>IF(総括表!$B$4=総括表!$Q$4,基礎データ貼付用シート!E1482)</f>
        <v>0</v>
      </c>
      <c r="H180" s="147" t="s">
        <v>5201</v>
      </c>
      <c r="I180" s="854">
        <v>0.32400000000000001</v>
      </c>
      <c r="J180" s="147" t="s">
        <v>5202</v>
      </c>
      <c r="K180" s="145">
        <f t="shared" si="6"/>
        <v>0</v>
      </c>
      <c r="L180" s="66" t="str">
        <f t="shared" si="7"/>
        <v>(ﾗ)</v>
      </c>
      <c r="M180" s="169"/>
      <c r="N180" s="34" t="s">
        <v>6133</v>
      </c>
      <c r="O180" s="382"/>
      <c r="P180" s="383"/>
      <c r="Q180" s="379"/>
      <c r="R180" s="379"/>
      <c r="S180" s="384"/>
      <c r="T180" s="380"/>
      <c r="U180" s="380"/>
      <c r="V180" s="386"/>
      <c r="W180" s="380"/>
      <c r="X180" s="381"/>
    </row>
    <row r="181" spans="1:24" ht="12.75" customHeight="1" x14ac:dyDescent="0.2">
      <c r="A181" s="76"/>
      <c r="B181" s="1082"/>
      <c r="C181" s="1122"/>
      <c r="D181" s="1048"/>
      <c r="E181" s="1119" t="s">
        <v>6089</v>
      </c>
      <c r="F181" s="175" t="s">
        <v>6085</v>
      </c>
      <c r="G181" s="150">
        <f>IF(総括表!$B$4=総括表!$Q$4,基礎データ貼付用シート!E1483)</f>
        <v>0</v>
      </c>
      <c r="H181" s="147" t="s">
        <v>5201</v>
      </c>
      <c r="I181" s="854">
        <v>0.161</v>
      </c>
      <c r="J181" s="70" t="s">
        <v>5202</v>
      </c>
      <c r="K181" s="145">
        <f t="shared" si="6"/>
        <v>0</v>
      </c>
      <c r="L181" s="66" t="str">
        <f t="shared" si="7"/>
        <v>(ﾘ)</v>
      </c>
      <c r="M181" s="169"/>
      <c r="N181" s="34" t="s">
        <v>6134</v>
      </c>
      <c r="O181" s="382"/>
      <c r="P181" s="383"/>
      <c r="Q181" s="380"/>
      <c r="R181" s="380"/>
      <c r="S181" s="384"/>
      <c r="T181" s="1124"/>
      <c r="U181" s="1124"/>
      <c r="V181" s="385"/>
      <c r="W181" s="379"/>
      <c r="X181" s="381"/>
    </row>
    <row r="182" spans="1:24" ht="12.75" customHeight="1" x14ac:dyDescent="0.2">
      <c r="A182" s="76"/>
      <c r="B182" s="1082"/>
      <c r="C182" s="1122"/>
      <c r="D182" s="1048"/>
      <c r="E182" s="1120"/>
      <c r="F182" s="175" t="s">
        <v>6087</v>
      </c>
      <c r="G182" s="150">
        <f>IF(総括表!$B$4=総括表!$Q$4,基礎データ貼付用シート!E1484)</f>
        <v>0</v>
      </c>
      <c r="H182" s="147" t="s">
        <v>5201</v>
      </c>
      <c r="I182" s="854">
        <v>0.24299999999999999</v>
      </c>
      <c r="J182" s="147" t="s">
        <v>5202</v>
      </c>
      <c r="K182" s="145">
        <f t="shared" si="6"/>
        <v>0</v>
      </c>
      <c r="L182" s="66" t="str">
        <f t="shared" si="7"/>
        <v>(ﾙ)</v>
      </c>
      <c r="M182" s="169"/>
      <c r="N182" s="34" t="s">
        <v>6135</v>
      </c>
      <c r="O182" s="382"/>
      <c r="P182" s="383"/>
      <c r="Q182" s="380"/>
      <c r="R182" s="380"/>
      <c r="S182" s="384"/>
      <c r="T182" s="380"/>
      <c r="U182" s="380"/>
      <c r="V182" s="385"/>
      <c r="W182" s="379"/>
      <c r="X182" s="381"/>
    </row>
    <row r="183" spans="1:24" ht="12.75" customHeight="1" x14ac:dyDescent="0.2">
      <c r="A183" s="76"/>
      <c r="B183" s="1082"/>
      <c r="C183" s="1122"/>
      <c r="D183" s="1048"/>
      <c r="E183" s="1119" t="s">
        <v>6092</v>
      </c>
      <c r="F183" s="175" t="s">
        <v>6085</v>
      </c>
      <c r="G183" s="150">
        <f>IF(総括表!$B$4=総括表!$Q$4,基礎データ貼付用シート!E1479)</f>
        <v>0</v>
      </c>
      <c r="H183" s="147" t="s">
        <v>5201</v>
      </c>
      <c r="I183" s="854">
        <v>0.121</v>
      </c>
      <c r="J183" s="70" t="s">
        <v>5202</v>
      </c>
      <c r="K183" s="145">
        <f t="shared" si="6"/>
        <v>0</v>
      </c>
      <c r="L183" s="66" t="str">
        <f t="shared" si="7"/>
        <v>(ﾚ)</v>
      </c>
      <c r="M183" s="169"/>
      <c r="N183" s="34" t="s">
        <v>6136</v>
      </c>
      <c r="O183" s="382"/>
      <c r="P183" s="383"/>
      <c r="Q183" s="380"/>
      <c r="R183" s="380"/>
      <c r="S183" s="384"/>
      <c r="T183" s="1124"/>
      <c r="U183" s="1124"/>
      <c r="V183" s="385"/>
      <c r="W183" s="379"/>
      <c r="X183" s="381"/>
    </row>
    <row r="184" spans="1:24" ht="12.75" customHeight="1" x14ac:dyDescent="0.2">
      <c r="A184" s="76"/>
      <c r="B184" s="1082"/>
      <c r="C184" s="1122"/>
      <c r="D184" s="1048"/>
      <c r="E184" s="1120"/>
      <c r="F184" s="175" t="s">
        <v>6087</v>
      </c>
      <c r="G184" s="150">
        <f>IF(総括表!$B$4=総括表!$Q$4,基礎データ貼付用シート!E1480)</f>
        <v>0</v>
      </c>
      <c r="H184" s="147" t="s">
        <v>5201</v>
      </c>
      <c r="I184" s="854">
        <v>0.24199999999999999</v>
      </c>
      <c r="J184" s="147" t="s">
        <v>5202</v>
      </c>
      <c r="K184" s="145">
        <f t="shared" si="6"/>
        <v>0</v>
      </c>
      <c r="L184" s="66" t="str">
        <f t="shared" si="7"/>
        <v>(ﾛ)</v>
      </c>
      <c r="M184" s="76"/>
      <c r="N184" s="34" t="s">
        <v>6137</v>
      </c>
      <c r="O184" s="382"/>
      <c r="P184" s="383"/>
      <c r="Q184" s="380"/>
      <c r="R184" s="380"/>
      <c r="S184" s="384"/>
      <c r="T184" s="380"/>
      <c r="U184" s="380"/>
      <c r="V184" s="385"/>
      <c r="W184" s="379"/>
      <c r="X184" s="381"/>
    </row>
    <row r="185" spans="1:24" ht="12.75" customHeight="1" x14ac:dyDescent="0.2">
      <c r="A185" s="76"/>
      <c r="B185" s="1081">
        <v>8</v>
      </c>
      <c r="C185" s="1097" t="s">
        <v>6138</v>
      </c>
      <c r="D185" s="1101" t="s">
        <v>6083</v>
      </c>
      <c r="E185" s="1119" t="s">
        <v>6084</v>
      </c>
      <c r="F185" s="175" t="s">
        <v>6085</v>
      </c>
      <c r="G185" s="150" t="b">
        <f>IF(総括表!$B$4=総括表!$Q$5,基礎データ貼付用シート!E1481)</f>
        <v>0</v>
      </c>
      <c r="H185" s="147" t="s">
        <v>5201</v>
      </c>
      <c r="I185" s="854">
        <v>0.152</v>
      </c>
      <c r="J185" s="70" t="s">
        <v>5202</v>
      </c>
      <c r="K185" s="145">
        <f t="shared" si="6"/>
        <v>0</v>
      </c>
      <c r="L185" s="66" t="str">
        <f t="shared" si="7"/>
        <v>(ﾜ)</v>
      </c>
      <c r="M185" s="169"/>
      <c r="N185" s="34" t="s">
        <v>6139</v>
      </c>
      <c r="O185" s="382"/>
      <c r="P185" s="383"/>
      <c r="Q185" s="1125"/>
      <c r="R185" s="1125"/>
      <c r="S185" s="384"/>
      <c r="T185" s="1124"/>
      <c r="U185" s="1124"/>
      <c r="V185" s="386"/>
      <c r="W185" s="380"/>
      <c r="X185" s="381"/>
    </row>
    <row r="186" spans="1:24" ht="12.75" customHeight="1" x14ac:dyDescent="0.2">
      <c r="A186" s="76"/>
      <c r="B186" s="1082"/>
      <c r="C186" s="1122"/>
      <c r="D186" s="1048"/>
      <c r="E186" s="1120"/>
      <c r="F186" s="175" t="s">
        <v>6087</v>
      </c>
      <c r="G186" s="150" t="b">
        <f>IF(総括表!$B$4=総括表!$Q$5,基礎データ貼付用シート!E1482)</f>
        <v>0</v>
      </c>
      <c r="H186" s="147" t="s">
        <v>5201</v>
      </c>
      <c r="I186" s="854">
        <v>0.22800000000000001</v>
      </c>
      <c r="J186" s="147" t="s">
        <v>5202</v>
      </c>
      <c r="K186" s="145">
        <f t="shared" si="6"/>
        <v>0</v>
      </c>
      <c r="L186" s="66" t="str">
        <f t="shared" si="7"/>
        <v>(ｦ)</v>
      </c>
      <c r="M186" s="169"/>
      <c r="N186" s="34" t="s">
        <v>6140</v>
      </c>
      <c r="O186" s="382"/>
      <c r="P186" s="383"/>
      <c r="Q186" s="379"/>
      <c r="R186" s="379"/>
      <c r="S186" s="384"/>
      <c r="T186" s="380"/>
      <c r="U186" s="380"/>
      <c r="V186" s="386"/>
      <c r="W186" s="380"/>
      <c r="X186" s="381"/>
    </row>
    <row r="187" spans="1:24" ht="12.75" customHeight="1" x14ac:dyDescent="0.2">
      <c r="A187" s="76"/>
      <c r="B187" s="1082"/>
      <c r="C187" s="1122"/>
      <c r="D187" s="1048"/>
      <c r="E187" s="1119" t="s">
        <v>6089</v>
      </c>
      <c r="F187" s="175" t="s">
        <v>6085</v>
      </c>
      <c r="G187" s="150" t="b">
        <f>IF(総括表!$B$4=総括表!$Q$5,基礎データ貼付用シート!E1483)</f>
        <v>0</v>
      </c>
      <c r="H187" s="147" t="s">
        <v>5201</v>
      </c>
      <c r="I187" s="854">
        <v>0.114</v>
      </c>
      <c r="J187" s="70" t="s">
        <v>5202</v>
      </c>
      <c r="K187" s="145">
        <f t="shared" si="6"/>
        <v>0</v>
      </c>
      <c r="L187" s="66" t="str">
        <f t="shared" si="7"/>
        <v>(ﾝ)</v>
      </c>
      <c r="M187" s="169"/>
      <c r="N187" s="34" t="s">
        <v>6141</v>
      </c>
      <c r="O187" s="382"/>
      <c r="P187" s="383"/>
      <c r="Q187" s="380"/>
      <c r="R187" s="380"/>
      <c r="S187" s="384"/>
      <c r="T187" s="1124"/>
      <c r="U187" s="1124"/>
      <c r="V187" s="385"/>
      <c r="W187" s="379"/>
      <c r="X187" s="381"/>
    </row>
    <row r="188" spans="1:24" ht="12.75" customHeight="1" x14ac:dyDescent="0.2">
      <c r="A188" s="76"/>
      <c r="B188" s="1082"/>
      <c r="C188" s="1122"/>
      <c r="D188" s="1048"/>
      <c r="E188" s="1120"/>
      <c r="F188" s="175" t="s">
        <v>6087</v>
      </c>
      <c r="G188" s="150" t="b">
        <f>IF(総括表!$B$4=総括表!$Q$5,基礎データ貼付用シート!E1484)</f>
        <v>0</v>
      </c>
      <c r="H188" s="147" t="s">
        <v>5201</v>
      </c>
      <c r="I188" s="854">
        <v>0.17100000000000001</v>
      </c>
      <c r="J188" s="147" t="s">
        <v>5202</v>
      </c>
      <c r="K188" s="145">
        <f t="shared" si="6"/>
        <v>0</v>
      </c>
      <c r="L188" s="66" t="str">
        <f t="shared" si="7"/>
        <v>(ｱｱ)</v>
      </c>
      <c r="M188" s="169"/>
      <c r="N188" s="34" t="s">
        <v>6086</v>
      </c>
      <c r="O188" s="34" t="s">
        <v>6086</v>
      </c>
      <c r="P188" s="383"/>
      <c r="Q188" s="380"/>
      <c r="R188" s="380"/>
      <c r="S188" s="384"/>
      <c r="T188" s="380"/>
      <c r="U188" s="380"/>
      <c r="V188" s="385"/>
      <c r="W188" s="379"/>
      <c r="X188" s="381"/>
    </row>
    <row r="189" spans="1:24" ht="12.75" customHeight="1" x14ac:dyDescent="0.2">
      <c r="A189" s="76"/>
      <c r="B189" s="1082"/>
      <c r="C189" s="1122"/>
      <c r="D189" s="1048"/>
      <c r="E189" s="1119" t="s">
        <v>6092</v>
      </c>
      <c r="F189" s="175" t="s">
        <v>6085</v>
      </c>
      <c r="G189" s="150" t="b">
        <f>IF(総括表!$B$4=総括表!$Q$5,基礎データ貼付用シート!E1479)</f>
        <v>0</v>
      </c>
      <c r="H189" s="147" t="s">
        <v>5201</v>
      </c>
      <c r="I189" s="854">
        <v>8.5999999999999993E-2</v>
      </c>
      <c r="J189" s="70" t="s">
        <v>5202</v>
      </c>
      <c r="K189" s="145">
        <f t="shared" si="6"/>
        <v>0</v>
      </c>
      <c r="L189" s="66" t="str">
        <f t="shared" si="7"/>
        <v>(ｱｲ)</v>
      </c>
      <c r="M189" s="169"/>
      <c r="N189" s="34" t="s">
        <v>6086</v>
      </c>
      <c r="O189" s="34" t="s">
        <v>6088</v>
      </c>
      <c r="P189" s="383"/>
      <c r="Q189" s="380"/>
      <c r="R189" s="380"/>
      <c r="S189" s="384"/>
      <c r="T189" s="1124"/>
      <c r="U189" s="1124"/>
      <c r="V189" s="385"/>
      <c r="W189" s="379"/>
      <c r="X189" s="381"/>
    </row>
    <row r="190" spans="1:24" ht="12.75" customHeight="1" x14ac:dyDescent="0.2">
      <c r="A190" s="76"/>
      <c r="B190" s="1082"/>
      <c r="C190" s="1122"/>
      <c r="D190" s="1049"/>
      <c r="E190" s="1120"/>
      <c r="F190" s="175" t="s">
        <v>6087</v>
      </c>
      <c r="G190" s="150" t="b">
        <f>IF(総括表!$B$4=総括表!$Q$5,基礎データ貼付用シート!E1480)</f>
        <v>0</v>
      </c>
      <c r="H190" s="147" t="s">
        <v>5201</v>
      </c>
      <c r="I190" s="854">
        <v>0.17199999999999999</v>
      </c>
      <c r="J190" s="147" t="s">
        <v>5202</v>
      </c>
      <c r="K190" s="145">
        <f t="shared" si="6"/>
        <v>0</v>
      </c>
      <c r="L190" s="66" t="str">
        <f t="shared" si="7"/>
        <v>(ｱｳ)</v>
      </c>
      <c r="M190" s="593"/>
      <c r="N190" s="34" t="s">
        <v>6086</v>
      </c>
      <c r="O190" s="34" t="s">
        <v>6090</v>
      </c>
      <c r="P190" s="383"/>
      <c r="Q190" s="380"/>
      <c r="R190" s="380"/>
      <c r="S190" s="384"/>
      <c r="T190" s="380"/>
      <c r="U190" s="380"/>
      <c r="V190" s="385"/>
      <c r="W190" s="379"/>
      <c r="X190" s="381"/>
    </row>
    <row r="191" spans="1:24" ht="12.75" customHeight="1" x14ac:dyDescent="0.2">
      <c r="A191" s="76"/>
      <c r="B191" s="1081">
        <v>9</v>
      </c>
      <c r="C191" s="1097" t="s">
        <v>6142</v>
      </c>
      <c r="D191" s="1101" t="s">
        <v>6083</v>
      </c>
      <c r="E191" s="1119" t="s">
        <v>6084</v>
      </c>
      <c r="F191" s="175" t="s">
        <v>6085</v>
      </c>
      <c r="G191" s="150">
        <f>IF(総括表!$B$4=総括表!$Q$4,基礎データ貼付用シート!E1491)</f>
        <v>0</v>
      </c>
      <c r="H191" s="147" t="s">
        <v>5201</v>
      </c>
      <c r="I191" s="854">
        <v>0.223</v>
      </c>
      <c r="J191" s="70" t="s">
        <v>5202</v>
      </c>
      <c r="K191" s="145">
        <f t="shared" si="6"/>
        <v>0</v>
      </c>
      <c r="L191" s="66" t="str">
        <f t="shared" si="7"/>
        <v>(ｱｴ)</v>
      </c>
      <c r="M191" s="76"/>
      <c r="N191" s="34" t="s">
        <v>6086</v>
      </c>
      <c r="O191" s="34" t="s">
        <v>6091</v>
      </c>
      <c r="P191" s="383"/>
      <c r="Q191" s="1125"/>
      <c r="R191" s="1125"/>
      <c r="S191" s="384"/>
      <c r="T191" s="1124"/>
      <c r="U191" s="1124"/>
      <c r="V191" s="386"/>
      <c r="W191" s="380"/>
      <c r="X191" s="381"/>
    </row>
    <row r="192" spans="1:24" ht="12.75" customHeight="1" x14ac:dyDescent="0.2">
      <c r="A192" s="76"/>
      <c r="B192" s="1082"/>
      <c r="C192" s="1122"/>
      <c r="D192" s="1048"/>
      <c r="E192" s="1120"/>
      <c r="F192" s="175" t="s">
        <v>6087</v>
      </c>
      <c r="G192" s="150">
        <f>IF(総括表!$B$4=総括表!$Q$4,基礎データ貼付用シート!E1492)</f>
        <v>0</v>
      </c>
      <c r="H192" s="147" t="s">
        <v>5201</v>
      </c>
      <c r="I192" s="854">
        <v>0.33300000000000002</v>
      </c>
      <c r="J192" s="147" t="s">
        <v>5202</v>
      </c>
      <c r="K192" s="145">
        <f t="shared" si="6"/>
        <v>0</v>
      </c>
      <c r="L192" s="66" t="str">
        <f t="shared" si="7"/>
        <v>(ｱｵ)</v>
      </c>
      <c r="M192" s="76"/>
      <c r="N192" s="34" t="s">
        <v>6086</v>
      </c>
      <c r="O192" s="34" t="s">
        <v>6093</v>
      </c>
      <c r="P192" s="383"/>
      <c r="Q192" s="379"/>
      <c r="R192" s="379"/>
      <c r="S192" s="384"/>
      <c r="T192" s="380"/>
      <c r="U192" s="380"/>
      <c r="V192" s="386"/>
      <c r="W192" s="380"/>
      <c r="X192" s="381"/>
    </row>
    <row r="193" spans="1:24" ht="12.75" customHeight="1" x14ac:dyDescent="0.2">
      <c r="A193" s="76"/>
      <c r="B193" s="1082"/>
      <c r="C193" s="1122"/>
      <c r="D193" s="1048"/>
      <c r="E193" s="1119" t="s">
        <v>6089</v>
      </c>
      <c r="F193" s="175" t="s">
        <v>6085</v>
      </c>
      <c r="G193" s="150">
        <f>IF(総括表!$B$4=総括表!$Q$4,基礎データ貼付用シート!E1493)</f>
        <v>0</v>
      </c>
      <c r="H193" s="147" t="s">
        <v>5201</v>
      </c>
      <c r="I193" s="854">
        <v>0.16700000000000001</v>
      </c>
      <c r="J193" s="70" t="s">
        <v>5202</v>
      </c>
      <c r="K193" s="145">
        <f t="shared" si="6"/>
        <v>0</v>
      </c>
      <c r="L193" s="66" t="str">
        <f t="shared" si="7"/>
        <v>(ｱｶ)</v>
      </c>
      <c r="M193" s="76"/>
      <c r="N193" s="34" t="s">
        <v>6086</v>
      </c>
      <c r="O193" s="34" t="s">
        <v>6094</v>
      </c>
      <c r="P193" s="383"/>
      <c r="Q193" s="380"/>
      <c r="R193" s="380"/>
      <c r="S193" s="384"/>
      <c r="T193" s="1124"/>
      <c r="U193" s="1124"/>
      <c r="V193" s="385"/>
      <c r="W193" s="379"/>
      <c r="X193" s="381"/>
    </row>
    <row r="194" spans="1:24" ht="12.75" customHeight="1" x14ac:dyDescent="0.2">
      <c r="A194" s="76"/>
      <c r="B194" s="1082"/>
      <c r="C194" s="1122"/>
      <c r="D194" s="1048"/>
      <c r="E194" s="1120"/>
      <c r="F194" s="175" t="s">
        <v>6087</v>
      </c>
      <c r="G194" s="150">
        <f>IF(総括表!$B$4=総括表!$Q$4,基礎データ貼付用シート!E1494)</f>
        <v>0</v>
      </c>
      <c r="H194" s="147" t="s">
        <v>5201</v>
      </c>
      <c r="I194" s="854">
        <v>0.249</v>
      </c>
      <c r="J194" s="147" t="s">
        <v>5202</v>
      </c>
      <c r="K194" s="145">
        <f t="shared" si="6"/>
        <v>0</v>
      </c>
      <c r="L194" s="66" t="str">
        <f t="shared" si="7"/>
        <v>(ｱｷ)</v>
      </c>
      <c r="M194" s="76"/>
      <c r="N194" s="34" t="s">
        <v>6086</v>
      </c>
      <c r="O194" s="34" t="s">
        <v>6095</v>
      </c>
      <c r="P194" s="383"/>
      <c r="Q194" s="380"/>
      <c r="R194" s="380"/>
      <c r="S194" s="384"/>
      <c r="T194" s="380"/>
      <c r="U194" s="380"/>
      <c r="V194" s="385"/>
      <c r="W194" s="379"/>
      <c r="X194" s="381"/>
    </row>
    <row r="195" spans="1:24" ht="12.75" customHeight="1" x14ac:dyDescent="0.2">
      <c r="A195" s="76"/>
      <c r="B195" s="1082"/>
      <c r="C195" s="1122"/>
      <c r="D195" s="1048"/>
      <c r="E195" s="1119" t="s">
        <v>6092</v>
      </c>
      <c r="F195" s="175" t="s">
        <v>6085</v>
      </c>
      <c r="G195" s="150">
        <f>IF(総括表!$B$4=総括表!$Q$4,基礎データ貼付用シート!E1489)</f>
        <v>0</v>
      </c>
      <c r="H195" s="147" t="s">
        <v>5201</v>
      </c>
      <c r="I195" s="854">
        <v>0.125</v>
      </c>
      <c r="J195" s="70" t="s">
        <v>5202</v>
      </c>
      <c r="K195" s="145">
        <f t="shared" si="6"/>
        <v>0</v>
      </c>
      <c r="L195" s="66" t="str">
        <f t="shared" si="7"/>
        <v>(ｱｸ)</v>
      </c>
      <c r="M195" s="76"/>
      <c r="N195" s="34" t="s">
        <v>6086</v>
      </c>
      <c r="O195" s="34" t="s">
        <v>6096</v>
      </c>
      <c r="P195" s="383"/>
      <c r="Q195" s="380"/>
      <c r="R195" s="380"/>
      <c r="S195" s="384"/>
      <c r="T195" s="1124"/>
      <c r="U195" s="1124"/>
      <c r="V195" s="385"/>
      <c r="W195" s="379"/>
      <c r="X195" s="381"/>
    </row>
    <row r="196" spans="1:24" ht="12.75" customHeight="1" x14ac:dyDescent="0.2">
      <c r="A196" s="76"/>
      <c r="B196" s="1083"/>
      <c r="C196" s="1030"/>
      <c r="D196" s="1049"/>
      <c r="E196" s="1120"/>
      <c r="F196" s="175" t="s">
        <v>6087</v>
      </c>
      <c r="G196" s="150">
        <f>IF(総括表!$B$4=総括表!$Q$4,基礎データ貼付用シート!E1490)</f>
        <v>0</v>
      </c>
      <c r="H196" s="147" t="s">
        <v>5201</v>
      </c>
      <c r="I196" s="854">
        <v>0.25</v>
      </c>
      <c r="J196" s="147" t="s">
        <v>5202</v>
      </c>
      <c r="K196" s="145">
        <f t="shared" si="6"/>
        <v>0</v>
      </c>
      <c r="L196" s="66" t="str">
        <f t="shared" si="7"/>
        <v>(ｱｹ)</v>
      </c>
      <c r="M196" s="593"/>
      <c r="N196" s="34" t="s">
        <v>6086</v>
      </c>
      <c r="O196" s="34" t="s">
        <v>6097</v>
      </c>
      <c r="P196" s="383"/>
      <c r="Q196" s="380"/>
      <c r="R196" s="380"/>
      <c r="S196" s="384"/>
      <c r="T196" s="380"/>
      <c r="U196" s="380"/>
      <c r="V196" s="385"/>
      <c r="W196" s="379"/>
      <c r="X196" s="381"/>
    </row>
    <row r="197" spans="1:24" ht="12.75" customHeight="1" x14ac:dyDescent="0.2">
      <c r="A197" s="76"/>
      <c r="B197" s="1099">
        <v>10</v>
      </c>
      <c r="C197" s="1097" t="s">
        <v>6143</v>
      </c>
      <c r="D197" s="1101" t="s">
        <v>6083</v>
      </c>
      <c r="E197" s="1119" t="s">
        <v>6084</v>
      </c>
      <c r="F197" s="175" t="s">
        <v>6085</v>
      </c>
      <c r="G197" s="150" t="b">
        <f>IF(総括表!$B$4=総括表!$Q$5,基礎データ貼付用シート!E1491)</f>
        <v>0</v>
      </c>
      <c r="H197" s="147" t="s">
        <v>5201</v>
      </c>
      <c r="I197" s="854">
        <v>0.193</v>
      </c>
      <c r="J197" s="70" t="s">
        <v>5202</v>
      </c>
      <c r="K197" s="145">
        <f t="shared" si="6"/>
        <v>0</v>
      </c>
      <c r="L197" s="66" t="str">
        <f t="shared" si="7"/>
        <v>(ｱｺ)</v>
      </c>
      <c r="M197" s="169"/>
      <c r="N197" s="34" t="s">
        <v>6086</v>
      </c>
      <c r="O197" s="34" t="s">
        <v>6098</v>
      </c>
      <c r="P197" s="383"/>
      <c r="Q197" s="1125"/>
      <c r="R197" s="1125"/>
      <c r="S197" s="384"/>
      <c r="T197" s="1124"/>
      <c r="U197" s="1124"/>
      <c r="V197" s="386"/>
      <c r="W197" s="380"/>
      <c r="X197" s="381"/>
    </row>
    <row r="198" spans="1:24" ht="12.75" customHeight="1" x14ac:dyDescent="0.2">
      <c r="A198" s="76"/>
      <c r="B198" s="1095"/>
      <c r="C198" s="1122"/>
      <c r="D198" s="1048"/>
      <c r="E198" s="1120"/>
      <c r="F198" s="175" t="s">
        <v>6087</v>
      </c>
      <c r="G198" s="150" t="b">
        <f>IF(総括表!$B$4=総括表!$Q$5,基礎データ貼付用シート!E1492)</f>
        <v>0</v>
      </c>
      <c r="H198" s="147" t="s">
        <v>5201</v>
      </c>
      <c r="I198" s="854">
        <v>0.28799999999999998</v>
      </c>
      <c r="J198" s="147" t="s">
        <v>5202</v>
      </c>
      <c r="K198" s="145">
        <f t="shared" si="6"/>
        <v>0</v>
      </c>
      <c r="L198" s="66" t="str">
        <f t="shared" si="7"/>
        <v>(ｱｻ)</v>
      </c>
      <c r="M198" s="169"/>
      <c r="N198" s="34" t="s">
        <v>6086</v>
      </c>
      <c r="O198" s="34" t="s">
        <v>6099</v>
      </c>
      <c r="P198" s="383"/>
      <c r="Q198" s="379"/>
      <c r="R198" s="379"/>
      <c r="S198" s="384"/>
      <c r="T198" s="380"/>
      <c r="U198" s="380"/>
      <c r="V198" s="386"/>
      <c r="W198" s="380"/>
      <c r="X198" s="381"/>
    </row>
    <row r="199" spans="1:24" ht="12.75" customHeight="1" x14ac:dyDescent="0.2">
      <c r="A199" s="76"/>
      <c r="B199" s="1095"/>
      <c r="C199" s="1122"/>
      <c r="D199" s="1048"/>
      <c r="E199" s="1119" t="s">
        <v>6089</v>
      </c>
      <c r="F199" s="175" t="s">
        <v>6085</v>
      </c>
      <c r="G199" s="150" t="b">
        <f>IF(総括表!$B$4=総括表!$Q$5,基礎データ貼付用シート!E1493)</f>
        <v>0</v>
      </c>
      <c r="H199" s="147" t="s">
        <v>5201</v>
      </c>
      <c r="I199" s="854">
        <v>0.14499999999999999</v>
      </c>
      <c r="J199" s="70" t="s">
        <v>5202</v>
      </c>
      <c r="K199" s="145">
        <f t="shared" si="6"/>
        <v>0</v>
      </c>
      <c r="L199" s="66" t="str">
        <f t="shared" si="7"/>
        <v>(ｱｼ)</v>
      </c>
      <c r="M199" s="169"/>
      <c r="N199" s="34" t="s">
        <v>6086</v>
      </c>
      <c r="O199" s="34" t="s">
        <v>6100</v>
      </c>
      <c r="P199" s="383"/>
      <c r="Q199" s="380"/>
      <c r="R199" s="380"/>
      <c r="S199" s="384"/>
      <c r="T199" s="1124"/>
      <c r="U199" s="1124"/>
      <c r="V199" s="385"/>
      <c r="W199" s="379"/>
      <c r="X199" s="381"/>
    </row>
    <row r="200" spans="1:24" ht="12.75" customHeight="1" x14ac:dyDescent="0.2">
      <c r="A200" s="76"/>
      <c r="B200" s="1095"/>
      <c r="C200" s="1122"/>
      <c r="D200" s="1048"/>
      <c r="E200" s="1120"/>
      <c r="F200" s="175" t="s">
        <v>6087</v>
      </c>
      <c r="G200" s="150" t="b">
        <f>IF(総括表!$B$4=総括表!$Q$5,基礎データ貼付用シート!E1494)</f>
        <v>0</v>
      </c>
      <c r="H200" s="147" t="s">
        <v>5201</v>
      </c>
      <c r="I200" s="854">
        <v>0.216</v>
      </c>
      <c r="J200" s="147" t="s">
        <v>5202</v>
      </c>
      <c r="K200" s="145">
        <f t="shared" si="6"/>
        <v>0</v>
      </c>
      <c r="L200" s="66" t="str">
        <f t="shared" si="7"/>
        <v>(ｱｽ)</v>
      </c>
      <c r="M200" s="169"/>
      <c r="N200" s="34" t="s">
        <v>6086</v>
      </c>
      <c r="O200" s="34" t="s">
        <v>6102</v>
      </c>
      <c r="P200" s="383"/>
      <c r="Q200" s="380"/>
      <c r="R200" s="380"/>
      <c r="S200" s="384"/>
      <c r="T200" s="380"/>
      <c r="U200" s="380"/>
      <c r="V200" s="385"/>
      <c r="W200" s="379"/>
      <c r="X200" s="381"/>
    </row>
    <row r="201" spans="1:24" ht="14" x14ac:dyDescent="0.2">
      <c r="A201" s="76"/>
      <c r="B201" s="1095"/>
      <c r="C201" s="1122"/>
      <c r="D201" s="1048"/>
      <c r="E201" s="1119" t="s">
        <v>6092</v>
      </c>
      <c r="F201" s="175" t="s">
        <v>6085</v>
      </c>
      <c r="G201" s="150" t="b">
        <f>IF(総括表!$B$4=総括表!$Q$5,基礎データ貼付用シート!E1489)</f>
        <v>0</v>
      </c>
      <c r="H201" s="147" t="s">
        <v>5201</v>
      </c>
      <c r="I201" s="854">
        <v>0.108</v>
      </c>
      <c r="J201" s="70" t="s">
        <v>5202</v>
      </c>
      <c r="K201" s="145">
        <f t="shared" si="6"/>
        <v>0</v>
      </c>
      <c r="L201" s="66" t="str">
        <f t="shared" si="7"/>
        <v>(ｱｾ)</v>
      </c>
      <c r="M201" s="169"/>
      <c r="N201" s="34" t="s">
        <v>6086</v>
      </c>
      <c r="O201" s="34" t="s">
        <v>6103</v>
      </c>
      <c r="P201" s="383"/>
      <c r="Q201" s="380"/>
      <c r="R201" s="380"/>
      <c r="S201" s="384"/>
      <c r="T201" s="1124"/>
      <c r="U201" s="1124"/>
      <c r="V201" s="385"/>
      <c r="W201" s="379"/>
      <c r="X201" s="381"/>
    </row>
    <row r="202" spans="1:24" ht="14" x14ac:dyDescent="0.2">
      <c r="A202" s="76"/>
      <c r="B202" s="1096"/>
      <c r="C202" s="1030"/>
      <c r="D202" s="1049"/>
      <c r="E202" s="1120"/>
      <c r="F202" s="175" t="s">
        <v>6087</v>
      </c>
      <c r="G202" s="150" t="b">
        <f>IF(総括表!$B$4=総括表!$Q$5,基礎データ貼付用シート!E1490)</f>
        <v>0</v>
      </c>
      <c r="H202" s="147" t="s">
        <v>5201</v>
      </c>
      <c r="I202" s="854">
        <v>0.216</v>
      </c>
      <c r="J202" s="147" t="s">
        <v>5202</v>
      </c>
      <c r="K202" s="145">
        <f t="shared" si="6"/>
        <v>0</v>
      </c>
      <c r="L202" s="66" t="str">
        <f t="shared" si="7"/>
        <v>(ｱｿ)</v>
      </c>
      <c r="M202" s="169"/>
      <c r="N202" s="34" t="s">
        <v>6086</v>
      </c>
      <c r="O202" s="34" t="s">
        <v>6104</v>
      </c>
      <c r="P202" s="383"/>
      <c r="Q202" s="380"/>
      <c r="R202" s="380"/>
      <c r="S202" s="384"/>
      <c r="T202" s="380"/>
      <c r="U202" s="380"/>
      <c r="V202" s="385"/>
      <c r="W202" s="379"/>
      <c r="X202" s="381"/>
    </row>
    <row r="203" spans="1:24" ht="23.25" customHeight="1" x14ac:dyDescent="0.2">
      <c r="A203" s="76"/>
      <c r="B203" s="154"/>
      <c r="C203" s="68"/>
      <c r="D203" s="68"/>
      <c r="E203" s="170"/>
      <c r="F203" s="171"/>
      <c r="G203" s="29"/>
      <c r="H203" s="68"/>
      <c r="I203" s="87"/>
      <c r="J203" s="68"/>
      <c r="K203" s="594"/>
      <c r="L203" s="76"/>
      <c r="M203" s="169"/>
      <c r="P203" s="383"/>
      <c r="Q203" s="380"/>
      <c r="R203" s="380"/>
      <c r="S203" s="384"/>
      <c r="T203" s="380"/>
      <c r="U203" s="380"/>
      <c r="V203" s="385"/>
      <c r="W203" s="379"/>
      <c r="X203" s="381"/>
    </row>
    <row r="204" spans="1:24" ht="12.75" customHeight="1" x14ac:dyDescent="0.2">
      <c r="A204" s="76"/>
      <c r="B204" s="154"/>
      <c r="C204" s="68"/>
      <c r="D204" s="68"/>
      <c r="E204" s="170"/>
      <c r="F204" s="171"/>
      <c r="G204" s="29"/>
      <c r="H204" s="68"/>
      <c r="I204" s="87"/>
      <c r="J204" s="68"/>
      <c r="K204" s="29"/>
      <c r="L204" s="76"/>
      <c r="M204" s="169"/>
      <c r="P204" s="383"/>
      <c r="Q204" s="380"/>
      <c r="R204" s="380"/>
      <c r="S204" s="384"/>
      <c r="T204" s="380"/>
      <c r="U204" s="380"/>
      <c r="V204" s="385"/>
      <c r="W204" s="379"/>
      <c r="X204" s="381"/>
    </row>
    <row r="205" spans="1:24" ht="12.75" customHeight="1" x14ac:dyDescent="0.2">
      <c r="A205" s="157" t="s">
        <v>39</v>
      </c>
      <c r="B205" s="71" t="s">
        <v>6144</v>
      </c>
      <c r="C205" s="76"/>
      <c r="D205" s="76"/>
      <c r="E205" s="76"/>
      <c r="F205" s="172"/>
      <c r="G205" s="21"/>
      <c r="H205" s="164"/>
      <c r="I205" s="173"/>
      <c r="J205" s="164"/>
      <c r="K205" s="21"/>
      <c r="L205" s="66"/>
      <c r="M205" s="593"/>
      <c r="P205" s="383"/>
      <c r="Q205" s="380"/>
      <c r="R205" s="380"/>
      <c r="S205" s="384"/>
      <c r="T205" s="380"/>
      <c r="U205" s="380"/>
      <c r="V205" s="385"/>
      <c r="W205" s="379"/>
      <c r="X205" s="381"/>
    </row>
    <row r="206" spans="1:24" ht="12.75" customHeight="1" x14ac:dyDescent="0.2">
      <c r="A206" s="76"/>
      <c r="B206" s="1081">
        <v>11</v>
      </c>
      <c r="C206" s="1097" t="s">
        <v>6145</v>
      </c>
      <c r="D206" s="1101" t="s">
        <v>6083</v>
      </c>
      <c r="E206" s="1119" t="s">
        <v>6084</v>
      </c>
      <c r="F206" s="175" t="s">
        <v>6085</v>
      </c>
      <c r="G206" s="150">
        <f>IF(総括表!$B$4=総括表!$Q$4,基礎データ貼付用シート!E1502)</f>
        <v>0</v>
      </c>
      <c r="H206" s="147" t="s">
        <v>5201</v>
      </c>
      <c r="I206" s="854">
        <v>0.245</v>
      </c>
      <c r="J206" s="70" t="s">
        <v>5202</v>
      </c>
      <c r="K206" s="145">
        <f t="shared" ref="K206:K247" si="8">ROUND(G206*I206,0)</f>
        <v>0</v>
      </c>
      <c r="L206" s="66" t="str">
        <f t="shared" ref="L206:L226" si="9">$N$141&amp;N206&amp;O206&amp;$O$141</f>
        <v>(ｱﾀ)</v>
      </c>
      <c r="M206" s="169"/>
      <c r="N206" s="34" t="s">
        <v>6086</v>
      </c>
      <c r="O206" s="34" t="s">
        <v>6105</v>
      </c>
      <c r="P206" s="383"/>
      <c r="Q206" s="1125"/>
      <c r="R206" s="1125"/>
      <c r="S206" s="384"/>
      <c r="T206" s="1124"/>
      <c r="U206" s="1124"/>
      <c r="V206" s="386"/>
      <c r="W206" s="380"/>
      <c r="X206" s="381"/>
    </row>
    <row r="207" spans="1:24" ht="12.75" customHeight="1" x14ac:dyDescent="0.2">
      <c r="A207" s="76"/>
      <c r="B207" s="1082"/>
      <c r="C207" s="1122"/>
      <c r="D207" s="1048"/>
      <c r="E207" s="1120"/>
      <c r="F207" s="175" t="s">
        <v>6087</v>
      </c>
      <c r="G207" s="150">
        <f>IF(総括表!$B$4=総括表!$Q$4,基礎データ貼付用シート!E1503)</f>
        <v>0</v>
      </c>
      <c r="H207" s="147" t="s">
        <v>5201</v>
      </c>
      <c r="I207" s="854">
        <v>0.36599999999999999</v>
      </c>
      <c r="J207" s="147" t="s">
        <v>5202</v>
      </c>
      <c r="K207" s="145">
        <f t="shared" si="8"/>
        <v>0</v>
      </c>
      <c r="L207" s="66" t="str">
        <f t="shared" si="9"/>
        <v>(ｱﾁ)</v>
      </c>
      <c r="M207" s="169"/>
      <c r="N207" s="34" t="s">
        <v>6086</v>
      </c>
      <c r="O207" s="34" t="s">
        <v>6106</v>
      </c>
      <c r="P207" s="383"/>
      <c r="Q207" s="379"/>
      <c r="R207" s="379"/>
      <c r="S207" s="384"/>
      <c r="T207" s="380"/>
      <c r="U207" s="380"/>
      <c r="V207" s="386"/>
      <c r="W207" s="380"/>
      <c r="X207" s="381"/>
    </row>
    <row r="208" spans="1:24" ht="12.75" customHeight="1" x14ac:dyDescent="0.2">
      <c r="A208" s="76"/>
      <c r="B208" s="1082"/>
      <c r="C208" s="1122"/>
      <c r="D208" s="1048"/>
      <c r="E208" s="1119" t="s">
        <v>6089</v>
      </c>
      <c r="F208" s="175" t="s">
        <v>6085</v>
      </c>
      <c r="G208" s="150">
        <f>IF(総括表!$B$4=総括表!$Q$4,基礎データ貼付用シート!E1504)</f>
        <v>0</v>
      </c>
      <c r="H208" s="147" t="s">
        <v>5201</v>
      </c>
      <c r="I208" s="854">
        <v>0.184</v>
      </c>
      <c r="J208" s="70" t="s">
        <v>5202</v>
      </c>
      <c r="K208" s="145">
        <f t="shared" si="8"/>
        <v>0</v>
      </c>
      <c r="L208" s="66" t="str">
        <f t="shared" si="9"/>
        <v>(ｱﾂ)</v>
      </c>
      <c r="M208" s="169"/>
      <c r="N208" s="34" t="s">
        <v>6086</v>
      </c>
      <c r="O208" s="34" t="s">
        <v>6107</v>
      </c>
      <c r="P208" s="383"/>
      <c r="Q208" s="380"/>
      <c r="R208" s="380"/>
      <c r="S208" s="384"/>
      <c r="T208" s="1124"/>
      <c r="U208" s="1124"/>
      <c r="V208" s="385"/>
      <c r="W208" s="379"/>
      <c r="X208" s="381"/>
    </row>
    <row r="209" spans="1:24" ht="12.75" customHeight="1" x14ac:dyDescent="0.2">
      <c r="A209" s="76"/>
      <c r="B209" s="1082"/>
      <c r="C209" s="1122"/>
      <c r="D209" s="1048"/>
      <c r="E209" s="1120"/>
      <c r="F209" s="175" t="s">
        <v>6087</v>
      </c>
      <c r="G209" s="150">
        <f>IF(総括表!$B$4=総括表!$Q$4,基礎データ貼付用シート!E1505)</f>
        <v>0</v>
      </c>
      <c r="H209" s="147" t="s">
        <v>5201</v>
      </c>
      <c r="I209" s="854">
        <v>0.27600000000000002</v>
      </c>
      <c r="J209" s="147" t="s">
        <v>5202</v>
      </c>
      <c r="K209" s="145">
        <f t="shared" si="8"/>
        <v>0</v>
      </c>
      <c r="L209" s="66" t="str">
        <f t="shared" si="9"/>
        <v>(ｱﾃ)</v>
      </c>
      <c r="M209" s="169"/>
      <c r="N209" s="34" t="s">
        <v>6086</v>
      </c>
      <c r="O209" s="34" t="s">
        <v>6109</v>
      </c>
      <c r="P209" s="383"/>
      <c r="Q209" s="380"/>
      <c r="R209" s="380"/>
      <c r="S209" s="384"/>
      <c r="T209" s="380"/>
      <c r="U209" s="380"/>
      <c r="V209" s="385"/>
      <c r="W209" s="379"/>
      <c r="X209" s="381"/>
    </row>
    <row r="210" spans="1:24" ht="12.75" customHeight="1" x14ac:dyDescent="0.2">
      <c r="A210" s="76"/>
      <c r="B210" s="1082"/>
      <c r="C210" s="1122"/>
      <c r="D210" s="1048"/>
      <c r="E210" s="1119" t="s">
        <v>6092</v>
      </c>
      <c r="F210" s="175" t="s">
        <v>6085</v>
      </c>
      <c r="G210" s="150">
        <f>IF(総括表!$B$4=総括表!$Q$4,基礎データ貼付用シート!E1499)</f>
        <v>0</v>
      </c>
      <c r="H210" s="147" t="s">
        <v>5201</v>
      </c>
      <c r="I210" s="854">
        <v>0.13800000000000001</v>
      </c>
      <c r="J210" s="70" t="s">
        <v>5202</v>
      </c>
      <c r="K210" s="145">
        <f t="shared" si="8"/>
        <v>0</v>
      </c>
      <c r="L210" s="66" t="str">
        <f t="shared" si="9"/>
        <v>(ｱﾄ)</v>
      </c>
      <c r="M210" s="169"/>
      <c r="N210" s="34" t="s">
        <v>6086</v>
      </c>
      <c r="O210" s="34" t="s">
        <v>6110</v>
      </c>
      <c r="P210" s="383"/>
      <c r="Q210" s="380"/>
      <c r="R210" s="380"/>
      <c r="S210" s="384"/>
      <c r="T210" s="1124"/>
      <c r="U210" s="1124"/>
      <c r="V210" s="385"/>
      <c r="W210" s="379"/>
      <c r="X210" s="381"/>
    </row>
    <row r="211" spans="1:24" ht="12.75" customHeight="1" x14ac:dyDescent="0.2">
      <c r="A211" s="76"/>
      <c r="B211" s="1082"/>
      <c r="C211" s="1122"/>
      <c r="D211" s="1048"/>
      <c r="E211" s="1127"/>
      <c r="F211" s="176" t="s">
        <v>6146</v>
      </c>
      <c r="G211" s="150">
        <f>IF(総括表!$B$4=総括表!$Q$4,基礎データ貼付用シート!E1500)</f>
        <v>0</v>
      </c>
      <c r="H211" s="147" t="s">
        <v>5201</v>
      </c>
      <c r="I211" s="854">
        <v>0.27600000000000002</v>
      </c>
      <c r="J211" s="70" t="s">
        <v>5202</v>
      </c>
      <c r="K211" s="145">
        <f t="shared" si="8"/>
        <v>0</v>
      </c>
      <c r="L211" s="66" t="str">
        <f t="shared" si="9"/>
        <v>(ｱﾅ)</v>
      </c>
      <c r="M211" s="169"/>
      <c r="N211" s="34" t="s">
        <v>6086</v>
      </c>
      <c r="O211" s="34" t="s">
        <v>6111</v>
      </c>
      <c r="P211" s="383"/>
      <c r="Q211" s="380"/>
      <c r="R211" s="380"/>
      <c r="S211" s="384"/>
      <c r="T211" s="380"/>
      <c r="U211" s="380"/>
      <c r="V211" s="385"/>
      <c r="W211" s="379"/>
      <c r="X211" s="381"/>
    </row>
    <row r="212" spans="1:24" ht="12.75" customHeight="1" x14ac:dyDescent="0.2">
      <c r="A212" s="76"/>
      <c r="B212" s="1082"/>
      <c r="C212" s="1122"/>
      <c r="D212" s="1048"/>
      <c r="E212" s="1120"/>
      <c r="F212" s="176" t="s">
        <v>6147</v>
      </c>
      <c r="G212" s="150">
        <f>IF(総括表!$B$4=総括表!$Q$4,基礎データ貼付用シート!E1501)</f>
        <v>0</v>
      </c>
      <c r="H212" s="147" t="s">
        <v>5201</v>
      </c>
      <c r="I212" s="854">
        <v>0.33600000000000002</v>
      </c>
      <c r="J212" s="147" t="s">
        <v>5202</v>
      </c>
      <c r="K212" s="145">
        <f t="shared" si="8"/>
        <v>0</v>
      </c>
      <c r="L212" s="66" t="str">
        <f t="shared" si="9"/>
        <v>(ｱﾆ)</v>
      </c>
      <c r="M212" s="169"/>
      <c r="N212" s="34" t="s">
        <v>6086</v>
      </c>
      <c r="O212" s="34" t="s">
        <v>6112</v>
      </c>
      <c r="P212" s="383"/>
      <c r="Q212" s="380"/>
      <c r="R212" s="380"/>
      <c r="S212" s="384"/>
      <c r="T212" s="380"/>
      <c r="U212" s="380"/>
      <c r="V212" s="385"/>
      <c r="W212" s="379"/>
      <c r="X212" s="381"/>
    </row>
    <row r="213" spans="1:24" ht="12.75" customHeight="1" x14ac:dyDescent="0.2">
      <c r="A213" s="76"/>
      <c r="B213" s="1099">
        <v>12</v>
      </c>
      <c r="C213" s="1097" t="s">
        <v>6148</v>
      </c>
      <c r="D213" s="1101" t="s">
        <v>6083</v>
      </c>
      <c r="E213" s="1119" t="s">
        <v>6084</v>
      </c>
      <c r="F213" s="175" t="s">
        <v>6085</v>
      </c>
      <c r="G213" s="150" t="b">
        <f>IF(総括表!$B$4=総括表!$Q$5,基礎データ貼付用シート!E1502)</f>
        <v>0</v>
      </c>
      <c r="H213" s="147" t="s">
        <v>5201</v>
      </c>
      <c r="I213" s="854">
        <v>0.22</v>
      </c>
      <c r="J213" s="70" t="s">
        <v>5202</v>
      </c>
      <c r="K213" s="145">
        <f t="shared" si="8"/>
        <v>0</v>
      </c>
      <c r="L213" s="66" t="str">
        <f t="shared" si="9"/>
        <v>(ｱﾇ)</v>
      </c>
      <c r="M213" s="169"/>
      <c r="N213" s="34" t="s">
        <v>6086</v>
      </c>
      <c r="O213" s="34" t="s">
        <v>6149</v>
      </c>
      <c r="P213" s="383"/>
      <c r="Q213" s="1125"/>
      <c r="R213" s="1125"/>
      <c r="S213" s="384"/>
      <c r="T213" s="1124"/>
      <c r="U213" s="1124"/>
      <c r="V213" s="386"/>
      <c r="W213" s="380"/>
      <c r="X213" s="381"/>
    </row>
    <row r="214" spans="1:24" ht="12.75" customHeight="1" x14ac:dyDescent="0.2">
      <c r="A214" s="76"/>
      <c r="B214" s="1095"/>
      <c r="C214" s="1122"/>
      <c r="D214" s="1048"/>
      <c r="E214" s="1120"/>
      <c r="F214" s="175" t="s">
        <v>6087</v>
      </c>
      <c r="G214" s="150" t="b">
        <f>IF(総括表!$B$4=総括表!$Q$5,基礎データ貼付用シート!E1503)</f>
        <v>0</v>
      </c>
      <c r="H214" s="147" t="s">
        <v>5201</v>
      </c>
      <c r="I214" s="854">
        <v>0.33</v>
      </c>
      <c r="J214" s="147" t="s">
        <v>5202</v>
      </c>
      <c r="K214" s="145">
        <f t="shared" si="8"/>
        <v>0</v>
      </c>
      <c r="L214" s="66" t="str">
        <f t="shared" si="9"/>
        <v>(ｱﾈ)</v>
      </c>
      <c r="M214" s="169"/>
      <c r="N214" s="34" t="s">
        <v>6086</v>
      </c>
      <c r="O214" s="34" t="s">
        <v>6150</v>
      </c>
      <c r="P214" s="383"/>
      <c r="Q214" s="379"/>
      <c r="R214" s="379"/>
      <c r="S214" s="384"/>
      <c r="T214" s="380"/>
      <c r="U214" s="380"/>
      <c r="V214" s="386"/>
      <c r="W214" s="380"/>
      <c r="X214" s="381"/>
    </row>
    <row r="215" spans="1:24" ht="12.75" customHeight="1" x14ac:dyDescent="0.2">
      <c r="A215" s="76"/>
      <c r="B215" s="1095"/>
      <c r="C215" s="1122"/>
      <c r="D215" s="1048"/>
      <c r="E215" s="1119" t="s">
        <v>6089</v>
      </c>
      <c r="F215" s="175" t="s">
        <v>6085</v>
      </c>
      <c r="G215" s="150" t="b">
        <f>IF(総括表!$B$4=総括表!$Q$5,基礎データ貼付用シート!E1504)</f>
        <v>0</v>
      </c>
      <c r="H215" s="147" t="s">
        <v>5201</v>
      </c>
      <c r="I215" s="854">
        <v>0.16500000000000001</v>
      </c>
      <c r="J215" s="70" t="s">
        <v>5202</v>
      </c>
      <c r="K215" s="145">
        <f t="shared" si="8"/>
        <v>0</v>
      </c>
      <c r="L215" s="66" t="str">
        <f t="shared" si="9"/>
        <v>(ｱﾉ)</v>
      </c>
      <c r="M215" s="169"/>
      <c r="N215" s="34" t="s">
        <v>6086</v>
      </c>
      <c r="O215" s="34" t="s">
        <v>6151</v>
      </c>
      <c r="P215" s="383"/>
      <c r="Q215" s="380"/>
      <c r="R215" s="380"/>
      <c r="S215" s="384"/>
      <c r="T215" s="1124"/>
      <c r="U215" s="1124"/>
      <c r="V215" s="385"/>
      <c r="W215" s="379"/>
      <c r="X215" s="381"/>
    </row>
    <row r="216" spans="1:24" ht="12.75" customHeight="1" x14ac:dyDescent="0.2">
      <c r="A216" s="76"/>
      <c r="B216" s="1095"/>
      <c r="C216" s="1122"/>
      <c r="D216" s="1048"/>
      <c r="E216" s="1120"/>
      <c r="F216" s="175" t="s">
        <v>6087</v>
      </c>
      <c r="G216" s="150" t="b">
        <f>IF(総括表!$B$4=総括表!$Q$5,基礎データ貼付用シート!E1505)</f>
        <v>0</v>
      </c>
      <c r="H216" s="147" t="s">
        <v>5201</v>
      </c>
      <c r="I216" s="854">
        <v>0.246</v>
      </c>
      <c r="J216" s="147" t="s">
        <v>5202</v>
      </c>
      <c r="K216" s="145">
        <f t="shared" si="8"/>
        <v>0</v>
      </c>
      <c r="L216" s="66" t="str">
        <f t="shared" si="9"/>
        <v>(ｱﾊ)</v>
      </c>
      <c r="M216" s="169"/>
      <c r="N216" s="34" t="s">
        <v>6086</v>
      </c>
      <c r="O216" s="34" t="s">
        <v>6152</v>
      </c>
      <c r="P216" s="383"/>
      <c r="Q216" s="380"/>
      <c r="R216" s="380"/>
      <c r="S216" s="384"/>
      <c r="T216" s="380"/>
      <c r="U216" s="380"/>
      <c r="V216" s="385"/>
      <c r="W216" s="379"/>
      <c r="X216" s="381"/>
    </row>
    <row r="217" spans="1:24" ht="12.75" customHeight="1" x14ac:dyDescent="0.2">
      <c r="A217" s="76"/>
      <c r="B217" s="1095"/>
      <c r="C217" s="1122"/>
      <c r="D217" s="1048"/>
      <c r="E217" s="1119" t="s">
        <v>6092</v>
      </c>
      <c r="F217" s="175" t="s">
        <v>6085</v>
      </c>
      <c r="G217" s="150" t="b">
        <f>IF(総括表!$B$4=総括表!$Q$5,基礎データ貼付用シート!E1499)</f>
        <v>0</v>
      </c>
      <c r="H217" s="147" t="s">
        <v>5201</v>
      </c>
      <c r="I217" s="854">
        <v>0.124</v>
      </c>
      <c r="J217" s="70" t="s">
        <v>5202</v>
      </c>
      <c r="K217" s="145">
        <f t="shared" si="8"/>
        <v>0</v>
      </c>
      <c r="L217" s="66" t="str">
        <f t="shared" si="9"/>
        <v>(ｱﾋ)</v>
      </c>
      <c r="M217" s="169"/>
      <c r="N217" s="34" t="s">
        <v>6086</v>
      </c>
      <c r="O217" s="34" t="s">
        <v>6153</v>
      </c>
      <c r="P217" s="383"/>
      <c r="Q217" s="380"/>
      <c r="R217" s="380"/>
      <c r="S217" s="384"/>
      <c r="T217" s="1124"/>
      <c r="U217" s="1124"/>
      <c r="V217" s="385"/>
      <c r="W217" s="379"/>
      <c r="X217" s="381"/>
    </row>
    <row r="218" spans="1:24" ht="12.75" customHeight="1" x14ac:dyDescent="0.2">
      <c r="A218" s="76"/>
      <c r="B218" s="1095"/>
      <c r="C218" s="1122"/>
      <c r="D218" s="1048"/>
      <c r="E218" s="1127"/>
      <c r="F218" s="176" t="s">
        <v>6146</v>
      </c>
      <c r="G218" s="150" t="b">
        <f>IF(総括表!$B$4=総括表!$Q$5,基礎データ貼付用シート!E1500)</f>
        <v>0</v>
      </c>
      <c r="H218" s="147" t="s">
        <v>5201</v>
      </c>
      <c r="I218" s="854">
        <v>0.248</v>
      </c>
      <c r="J218" s="70" t="s">
        <v>5202</v>
      </c>
      <c r="K218" s="145">
        <f t="shared" si="8"/>
        <v>0</v>
      </c>
      <c r="L218" s="66" t="str">
        <f t="shared" si="9"/>
        <v>(ｱﾌ)</v>
      </c>
      <c r="M218" s="169"/>
      <c r="N218" s="34" t="s">
        <v>6086</v>
      </c>
      <c r="O218" s="34" t="s">
        <v>6154</v>
      </c>
      <c r="P218" s="383"/>
      <c r="Q218" s="380"/>
      <c r="R218" s="380"/>
      <c r="S218" s="384"/>
      <c r="T218" s="380"/>
      <c r="U218" s="380"/>
      <c r="V218" s="385"/>
      <c r="W218" s="379"/>
      <c r="X218" s="381"/>
    </row>
    <row r="219" spans="1:24" ht="12.75" customHeight="1" x14ac:dyDescent="0.2">
      <c r="A219" s="76"/>
      <c r="B219" s="1095"/>
      <c r="C219" s="1122"/>
      <c r="D219" s="1049"/>
      <c r="E219" s="1120"/>
      <c r="F219" s="176" t="s">
        <v>6147</v>
      </c>
      <c r="G219" s="150" t="b">
        <f>IF(総括表!$B$4=総括表!$Q$5,基礎データ貼付用シート!E1501)</f>
        <v>0</v>
      </c>
      <c r="H219" s="147" t="s">
        <v>5201</v>
      </c>
      <c r="I219" s="854">
        <v>0.30199999999999999</v>
      </c>
      <c r="J219" s="147" t="s">
        <v>5202</v>
      </c>
      <c r="K219" s="145">
        <f t="shared" si="8"/>
        <v>0</v>
      </c>
      <c r="L219" s="66" t="str">
        <f t="shared" si="9"/>
        <v>(ｱﾍ)</v>
      </c>
      <c r="M219" s="169"/>
      <c r="N219" s="34" t="s">
        <v>6086</v>
      </c>
      <c r="O219" s="34" t="s">
        <v>6155</v>
      </c>
      <c r="P219" s="383"/>
      <c r="Q219" s="380"/>
      <c r="R219" s="380"/>
      <c r="S219" s="384"/>
      <c r="T219" s="380"/>
      <c r="U219" s="380"/>
      <c r="V219" s="385"/>
      <c r="W219" s="379"/>
      <c r="X219" s="381"/>
    </row>
    <row r="220" spans="1:24" ht="12.75" customHeight="1" x14ac:dyDescent="0.2">
      <c r="A220" s="76"/>
      <c r="B220" s="1081">
        <v>13</v>
      </c>
      <c r="C220" s="1097" t="s">
        <v>6156</v>
      </c>
      <c r="D220" s="1101" t="s">
        <v>6083</v>
      </c>
      <c r="E220" s="1119" t="s">
        <v>6084</v>
      </c>
      <c r="F220" s="175" t="s">
        <v>6085</v>
      </c>
      <c r="G220" s="150">
        <f>IF(総括表!$B$4=総括表!$Q$4,基礎データ貼付用シート!E1513)</f>
        <v>0</v>
      </c>
      <c r="H220" s="147" t="s">
        <v>5201</v>
      </c>
      <c r="I220" s="854">
        <v>0.25900000000000001</v>
      </c>
      <c r="J220" s="70" t="s">
        <v>5202</v>
      </c>
      <c r="K220" s="145">
        <f t="shared" si="8"/>
        <v>0</v>
      </c>
      <c r="L220" s="66" t="str">
        <f t="shared" si="9"/>
        <v>(ｱﾎ)</v>
      </c>
      <c r="M220" s="169"/>
      <c r="N220" s="34" t="s">
        <v>6086</v>
      </c>
      <c r="O220" s="34" t="s">
        <v>6157</v>
      </c>
      <c r="P220" s="383"/>
      <c r="Q220" s="1125"/>
      <c r="R220" s="1125"/>
      <c r="S220" s="384"/>
      <c r="T220" s="1124"/>
      <c r="U220" s="1124"/>
      <c r="V220" s="386"/>
      <c r="W220" s="380"/>
      <c r="X220" s="381"/>
    </row>
    <row r="221" spans="1:24" ht="12.75" customHeight="1" x14ac:dyDescent="0.2">
      <c r="A221" s="76"/>
      <c r="B221" s="1082"/>
      <c r="C221" s="1122"/>
      <c r="D221" s="1048"/>
      <c r="E221" s="1120"/>
      <c r="F221" s="175" t="s">
        <v>6087</v>
      </c>
      <c r="G221" s="150">
        <f>IF(総括表!$B$4=総括表!$Q$4,基礎データ貼付用シート!E1514)</f>
        <v>0</v>
      </c>
      <c r="H221" s="147" t="s">
        <v>5201</v>
      </c>
      <c r="I221" s="854">
        <v>0.38700000000000001</v>
      </c>
      <c r="J221" s="147" t="s">
        <v>5202</v>
      </c>
      <c r="K221" s="145">
        <f t="shared" si="8"/>
        <v>0</v>
      </c>
      <c r="L221" s="66" t="str">
        <f t="shared" si="9"/>
        <v>(ｱﾏ)</v>
      </c>
      <c r="M221" s="169"/>
      <c r="N221" s="34" t="s">
        <v>6086</v>
      </c>
      <c r="O221" s="34" t="s">
        <v>6158</v>
      </c>
      <c r="P221" s="383"/>
      <c r="Q221" s="379"/>
      <c r="R221" s="379"/>
      <c r="S221" s="384"/>
      <c r="T221" s="380"/>
      <c r="U221" s="380"/>
      <c r="V221" s="386"/>
      <c r="W221" s="380"/>
      <c r="X221" s="381"/>
    </row>
    <row r="222" spans="1:24" ht="12.75" customHeight="1" x14ac:dyDescent="0.2">
      <c r="A222" s="76"/>
      <c r="B222" s="1082"/>
      <c r="C222" s="1122"/>
      <c r="D222" s="1048"/>
      <c r="E222" s="1119" t="s">
        <v>6089</v>
      </c>
      <c r="F222" s="175" t="s">
        <v>6085</v>
      </c>
      <c r="G222" s="150">
        <f>IF(総括表!$B$4=総括表!$Q$4,基礎データ貼付用シート!E1515)</f>
        <v>0</v>
      </c>
      <c r="H222" s="147" t="s">
        <v>5201</v>
      </c>
      <c r="I222" s="854">
        <v>0.19400000000000001</v>
      </c>
      <c r="J222" s="70" t="s">
        <v>5202</v>
      </c>
      <c r="K222" s="145">
        <f t="shared" si="8"/>
        <v>0</v>
      </c>
      <c r="L222" s="66" t="str">
        <f t="shared" si="9"/>
        <v>(ｱﾐ)</v>
      </c>
      <c r="M222" s="169"/>
      <c r="N222" s="34" t="s">
        <v>6086</v>
      </c>
      <c r="O222" s="34" t="s">
        <v>6159</v>
      </c>
      <c r="P222" s="383"/>
      <c r="Q222" s="380"/>
      <c r="R222" s="380"/>
      <c r="S222" s="384"/>
      <c r="T222" s="1124"/>
      <c r="U222" s="1124"/>
      <c r="V222" s="385"/>
      <c r="W222" s="379"/>
      <c r="X222" s="381"/>
    </row>
    <row r="223" spans="1:24" ht="12.75" customHeight="1" x14ac:dyDescent="0.2">
      <c r="A223" s="76"/>
      <c r="B223" s="1082"/>
      <c r="C223" s="1122"/>
      <c r="D223" s="1048"/>
      <c r="E223" s="1120"/>
      <c r="F223" s="175" t="s">
        <v>6087</v>
      </c>
      <c r="G223" s="150">
        <f>IF(総括表!$B$4=総括表!$Q$4,基礎データ貼付用シート!E1516)</f>
        <v>0</v>
      </c>
      <c r="H223" s="147" t="s">
        <v>5201</v>
      </c>
      <c r="I223" s="854">
        <v>0.29099999999999998</v>
      </c>
      <c r="J223" s="147" t="s">
        <v>5202</v>
      </c>
      <c r="K223" s="145">
        <f t="shared" si="8"/>
        <v>0</v>
      </c>
      <c r="L223" s="66" t="str">
        <f t="shared" si="9"/>
        <v>(ｱﾑ)</v>
      </c>
      <c r="M223" s="169"/>
      <c r="N223" s="34" t="s">
        <v>6086</v>
      </c>
      <c r="O223" s="34" t="s">
        <v>6160</v>
      </c>
      <c r="P223" s="383"/>
      <c r="Q223" s="380"/>
      <c r="R223" s="380"/>
      <c r="S223" s="384"/>
      <c r="T223" s="380"/>
      <c r="U223" s="380"/>
      <c r="V223" s="385"/>
      <c r="W223" s="379"/>
      <c r="X223" s="381"/>
    </row>
    <row r="224" spans="1:24" ht="12.75" customHeight="1" x14ac:dyDescent="0.2">
      <c r="A224" s="76"/>
      <c r="B224" s="1082"/>
      <c r="C224" s="1122"/>
      <c r="D224" s="1048"/>
      <c r="E224" s="1119" t="s">
        <v>6092</v>
      </c>
      <c r="F224" s="175" t="s">
        <v>6085</v>
      </c>
      <c r="G224" s="150">
        <f>IF(総括表!$B$4=総括表!$Q$4,基礎データ貼付用シート!E1510)</f>
        <v>0</v>
      </c>
      <c r="H224" s="147" t="s">
        <v>5201</v>
      </c>
      <c r="I224" s="854">
        <v>0.14599999999999999</v>
      </c>
      <c r="J224" s="70" t="s">
        <v>5202</v>
      </c>
      <c r="K224" s="145">
        <f t="shared" si="8"/>
        <v>0</v>
      </c>
      <c r="L224" s="66" t="str">
        <f t="shared" si="9"/>
        <v>(ｱﾒ)</v>
      </c>
      <c r="M224" s="169"/>
      <c r="N224" s="34" t="s">
        <v>6086</v>
      </c>
      <c r="O224" s="34" t="s">
        <v>6161</v>
      </c>
      <c r="P224" s="383"/>
      <c r="Q224" s="380"/>
      <c r="R224" s="380"/>
      <c r="S224" s="384"/>
      <c r="T224" s="1124"/>
      <c r="U224" s="1124"/>
      <c r="V224" s="385"/>
      <c r="W224" s="379"/>
      <c r="X224" s="381"/>
    </row>
    <row r="225" spans="1:24" ht="12.75" customHeight="1" x14ac:dyDescent="0.2">
      <c r="A225" s="76"/>
      <c r="B225" s="1082"/>
      <c r="C225" s="1122"/>
      <c r="D225" s="1048"/>
      <c r="E225" s="1127"/>
      <c r="F225" s="176" t="s">
        <v>6146</v>
      </c>
      <c r="G225" s="150">
        <f>IF(総括表!$B$4=総括表!$Q$4,基礎データ貼付用シート!E1511)</f>
        <v>0</v>
      </c>
      <c r="H225" s="147" t="s">
        <v>5201</v>
      </c>
      <c r="I225" s="854">
        <v>0.29199999999999998</v>
      </c>
      <c r="J225" s="70" t="s">
        <v>5202</v>
      </c>
      <c r="K225" s="145">
        <f t="shared" si="8"/>
        <v>0</v>
      </c>
      <c r="L225" s="66" t="str">
        <f t="shared" si="9"/>
        <v>(ｱﾓ)</v>
      </c>
      <c r="M225" s="169"/>
      <c r="N225" s="34" t="s">
        <v>6086</v>
      </c>
      <c r="O225" s="34" t="s">
        <v>6162</v>
      </c>
      <c r="P225" s="383"/>
      <c r="Q225" s="380"/>
      <c r="R225" s="380"/>
      <c r="S225" s="384"/>
      <c r="T225" s="380"/>
      <c r="U225" s="380"/>
      <c r="V225" s="385"/>
      <c r="W225" s="379"/>
      <c r="X225" s="381"/>
    </row>
    <row r="226" spans="1:24" ht="12.75" customHeight="1" x14ac:dyDescent="0.2">
      <c r="A226" s="76"/>
      <c r="B226" s="1082"/>
      <c r="C226" s="1122"/>
      <c r="D226" s="1048"/>
      <c r="E226" s="1120"/>
      <c r="F226" s="176" t="s">
        <v>6147</v>
      </c>
      <c r="G226" s="150">
        <f>IF(総括表!$B$4=総括表!$Q$4,基礎データ貼付用シート!E1512)</f>
        <v>0</v>
      </c>
      <c r="H226" s="147" t="s">
        <v>5201</v>
      </c>
      <c r="I226" s="854">
        <v>0.35599999999999998</v>
      </c>
      <c r="J226" s="147" t="s">
        <v>5202</v>
      </c>
      <c r="K226" s="145">
        <f t="shared" si="8"/>
        <v>0</v>
      </c>
      <c r="L226" s="66" t="str">
        <f t="shared" si="9"/>
        <v>(ｱﾔ)</v>
      </c>
      <c r="M226" s="169"/>
      <c r="N226" s="34" t="s">
        <v>6086</v>
      </c>
      <c r="O226" s="34" t="s">
        <v>6163</v>
      </c>
      <c r="P226" s="383"/>
      <c r="Q226" s="380"/>
      <c r="R226" s="380"/>
      <c r="S226" s="384"/>
      <c r="T226" s="380"/>
      <c r="U226" s="380"/>
      <c r="V226" s="385"/>
      <c r="W226" s="379"/>
      <c r="X226" s="381"/>
    </row>
    <row r="227" spans="1:24" ht="12.75" customHeight="1" x14ac:dyDescent="0.2">
      <c r="A227" s="76"/>
      <c r="B227" s="1099">
        <v>14</v>
      </c>
      <c r="C227" s="1097" t="s">
        <v>6164</v>
      </c>
      <c r="D227" s="1101" t="s">
        <v>6083</v>
      </c>
      <c r="E227" s="1119" t="s">
        <v>6084</v>
      </c>
      <c r="F227" s="175" t="s">
        <v>6085</v>
      </c>
      <c r="G227" s="150" t="b">
        <f>IF(総括表!$B$4=総括表!$Q$5,基礎データ貼付用シート!E1513)</f>
        <v>0</v>
      </c>
      <c r="H227" s="147" t="s">
        <v>5201</v>
      </c>
      <c r="I227" s="854">
        <v>0.23599999999999999</v>
      </c>
      <c r="J227" s="70" t="s">
        <v>5202</v>
      </c>
      <c r="K227" s="145">
        <f t="shared" si="8"/>
        <v>0</v>
      </c>
      <c r="L227" s="66" t="str">
        <f t="shared" ref="L227:L240" si="10">$N$141&amp;N227&amp;O234&amp;$O$141</f>
        <v>(ｱﾜ)</v>
      </c>
      <c r="M227" s="169"/>
      <c r="N227" s="34" t="s">
        <v>6086</v>
      </c>
      <c r="O227" s="34" t="s">
        <v>6165</v>
      </c>
      <c r="P227" s="383"/>
      <c r="Q227" s="1125"/>
      <c r="R227" s="1125"/>
      <c r="S227" s="384"/>
      <c r="T227" s="1124"/>
      <c r="U227" s="1124"/>
      <c r="V227" s="386"/>
      <c r="W227" s="380"/>
      <c r="X227" s="381"/>
    </row>
    <row r="228" spans="1:24" ht="12.75" customHeight="1" x14ac:dyDescent="0.2">
      <c r="A228" s="76"/>
      <c r="B228" s="1095"/>
      <c r="C228" s="1122"/>
      <c r="D228" s="1048"/>
      <c r="E228" s="1120"/>
      <c r="F228" s="175" t="s">
        <v>6087</v>
      </c>
      <c r="G228" s="150" t="b">
        <f>IF(総括表!$B$4=総括表!$Q$5,基礎データ貼付用シート!E1514)</f>
        <v>0</v>
      </c>
      <c r="H228" s="147" t="s">
        <v>5201</v>
      </c>
      <c r="I228" s="854">
        <v>0.35399999999999998</v>
      </c>
      <c r="J228" s="147" t="s">
        <v>5202</v>
      </c>
      <c r="K228" s="145">
        <f t="shared" si="8"/>
        <v>0</v>
      </c>
      <c r="L228" s="66" t="str">
        <f t="shared" si="10"/>
        <v>(ｱｦ)</v>
      </c>
      <c r="M228" s="169"/>
      <c r="N228" s="34" t="s">
        <v>6086</v>
      </c>
      <c r="O228" s="34" t="s">
        <v>6166</v>
      </c>
      <c r="P228" s="383"/>
      <c r="Q228" s="379"/>
      <c r="R228" s="379"/>
      <c r="S228" s="384"/>
      <c r="T228" s="380"/>
      <c r="U228" s="380"/>
      <c r="V228" s="386"/>
      <c r="W228" s="380"/>
      <c r="X228" s="381"/>
    </row>
    <row r="229" spans="1:24" ht="12.75" customHeight="1" x14ac:dyDescent="0.2">
      <c r="A229" s="76"/>
      <c r="B229" s="1095"/>
      <c r="C229" s="1122"/>
      <c r="D229" s="1048"/>
      <c r="E229" s="1119" t="s">
        <v>6089</v>
      </c>
      <c r="F229" s="175" t="s">
        <v>6085</v>
      </c>
      <c r="G229" s="150" t="b">
        <f>IF(総括表!$B$4=総括表!$Q$5,基礎データ貼付用シート!E1515)</f>
        <v>0</v>
      </c>
      <c r="H229" s="147" t="s">
        <v>5201</v>
      </c>
      <c r="I229" s="854">
        <v>0.17699999999999999</v>
      </c>
      <c r="J229" s="70" t="s">
        <v>5202</v>
      </c>
      <c r="K229" s="145">
        <f t="shared" si="8"/>
        <v>0</v>
      </c>
      <c r="L229" s="66" t="str">
        <f t="shared" si="10"/>
        <v>(ｱﾝ)</v>
      </c>
      <c r="M229" s="169"/>
      <c r="N229" s="34" t="s">
        <v>6086</v>
      </c>
      <c r="O229" s="34" t="s">
        <v>6167</v>
      </c>
      <c r="P229" s="383"/>
      <c r="Q229" s="380"/>
      <c r="R229" s="380"/>
      <c r="S229" s="384"/>
      <c r="T229" s="1124"/>
      <c r="U229" s="1124"/>
      <c r="V229" s="385"/>
      <c r="W229" s="379"/>
      <c r="X229" s="381"/>
    </row>
    <row r="230" spans="1:24" ht="12.75" customHeight="1" x14ac:dyDescent="0.2">
      <c r="A230" s="76"/>
      <c r="B230" s="1095"/>
      <c r="C230" s="1122"/>
      <c r="D230" s="1048"/>
      <c r="E230" s="1120"/>
      <c r="F230" s="175" t="s">
        <v>6087</v>
      </c>
      <c r="G230" s="150" t="b">
        <f>IF(総括表!$B$4=総括表!$Q$5,基礎データ貼付用シート!E1516)</f>
        <v>0</v>
      </c>
      <c r="H230" s="147" t="s">
        <v>5201</v>
      </c>
      <c r="I230" s="854">
        <v>0.26400000000000001</v>
      </c>
      <c r="J230" s="147" t="s">
        <v>5202</v>
      </c>
      <c r="K230" s="145">
        <f t="shared" si="8"/>
        <v>0</v>
      </c>
      <c r="L230" s="66" t="str">
        <f t="shared" si="10"/>
        <v>(ｱｱ)</v>
      </c>
      <c r="M230" s="169"/>
      <c r="N230" s="34" t="s">
        <v>6086</v>
      </c>
      <c r="O230" s="34" t="s">
        <v>6168</v>
      </c>
      <c r="P230" s="383"/>
      <c r="Q230" s="380"/>
      <c r="R230" s="380"/>
      <c r="S230" s="384"/>
      <c r="T230" s="380"/>
      <c r="U230" s="380"/>
      <c r="V230" s="385"/>
      <c r="W230" s="379"/>
      <c r="X230" s="381"/>
    </row>
    <row r="231" spans="1:24" ht="12.75" customHeight="1" x14ac:dyDescent="0.2">
      <c r="A231" s="76"/>
      <c r="B231" s="1095"/>
      <c r="C231" s="1122"/>
      <c r="D231" s="1048"/>
      <c r="E231" s="1119" t="s">
        <v>6092</v>
      </c>
      <c r="F231" s="175" t="s">
        <v>6085</v>
      </c>
      <c r="G231" s="150" t="b">
        <f>IF(総括表!$B$4=総括表!$Q$5,基礎データ貼付用シート!E1510)</f>
        <v>0</v>
      </c>
      <c r="H231" s="147" t="s">
        <v>5201</v>
      </c>
      <c r="I231" s="854">
        <v>0.13300000000000001</v>
      </c>
      <c r="J231" s="70" t="s">
        <v>5202</v>
      </c>
      <c r="K231" s="145">
        <f t="shared" si="8"/>
        <v>0</v>
      </c>
      <c r="L231" s="66" t="str">
        <f t="shared" si="10"/>
        <v>(ｱｲ)</v>
      </c>
      <c r="M231" s="169"/>
      <c r="N231" s="34" t="s">
        <v>6086</v>
      </c>
      <c r="O231" s="34" t="s">
        <v>6169</v>
      </c>
      <c r="P231" s="383"/>
      <c r="Q231" s="380"/>
      <c r="R231" s="380"/>
      <c r="S231" s="384"/>
      <c r="T231" s="1124"/>
      <c r="U231" s="1124"/>
      <c r="V231" s="385"/>
      <c r="W231" s="379"/>
      <c r="X231" s="381"/>
    </row>
    <row r="232" spans="1:24" ht="12.75" customHeight="1" x14ac:dyDescent="0.2">
      <c r="A232" s="76"/>
      <c r="B232" s="1095"/>
      <c r="C232" s="1122"/>
      <c r="D232" s="1048"/>
      <c r="E232" s="1127"/>
      <c r="F232" s="176" t="s">
        <v>6146</v>
      </c>
      <c r="G232" s="150" t="b">
        <f>IF(総括表!$B$4=総括表!$Q$5,基礎データ貼付用シート!E1511)</f>
        <v>0</v>
      </c>
      <c r="H232" s="147" t="s">
        <v>5201</v>
      </c>
      <c r="I232" s="854">
        <v>0.26600000000000001</v>
      </c>
      <c r="J232" s="147" t="s">
        <v>5202</v>
      </c>
      <c r="K232" s="145">
        <f t="shared" si="8"/>
        <v>0</v>
      </c>
      <c r="L232" s="66" t="str">
        <f t="shared" si="10"/>
        <v>(ｱｳ)</v>
      </c>
      <c r="M232" s="169"/>
      <c r="N232" s="34" t="s">
        <v>6086</v>
      </c>
      <c r="O232" s="34" t="s">
        <v>6170</v>
      </c>
      <c r="P232" s="383"/>
      <c r="Q232" s="380"/>
      <c r="R232" s="380"/>
      <c r="S232" s="384"/>
      <c r="T232" s="380"/>
      <c r="U232" s="380"/>
      <c r="V232" s="385"/>
      <c r="W232" s="379"/>
      <c r="X232" s="381"/>
    </row>
    <row r="233" spans="1:24" ht="12.75" customHeight="1" x14ac:dyDescent="0.2">
      <c r="A233" s="76"/>
      <c r="B233" s="1095"/>
      <c r="C233" s="1122"/>
      <c r="D233" s="1049"/>
      <c r="E233" s="1120"/>
      <c r="F233" s="176" t="s">
        <v>6147</v>
      </c>
      <c r="G233" s="150" t="b">
        <f>IF(総括表!$B$4=総括表!$Q$5,基礎データ貼付用シート!E1512)</f>
        <v>0</v>
      </c>
      <c r="H233" s="147" t="s">
        <v>5201</v>
      </c>
      <c r="I233" s="854">
        <v>0.32400000000000001</v>
      </c>
      <c r="J233" s="147" t="s">
        <v>5202</v>
      </c>
      <c r="K233" s="145">
        <f t="shared" si="8"/>
        <v>0</v>
      </c>
      <c r="L233" s="66" t="str">
        <f t="shared" si="10"/>
        <v>(ｱｴ)</v>
      </c>
      <c r="M233" s="169"/>
      <c r="N233" s="34" t="s">
        <v>6086</v>
      </c>
      <c r="O233" s="34" t="s">
        <v>6171</v>
      </c>
      <c r="P233" s="383"/>
      <c r="Q233" s="380"/>
      <c r="R233" s="380"/>
      <c r="S233" s="384"/>
      <c r="T233" s="380"/>
      <c r="U233" s="380"/>
      <c r="V233" s="385"/>
      <c r="W233" s="379"/>
      <c r="X233" s="381"/>
    </row>
    <row r="234" spans="1:24" ht="12.75" customHeight="1" x14ac:dyDescent="0.2">
      <c r="A234" s="76"/>
      <c r="B234" s="1081">
        <v>15</v>
      </c>
      <c r="C234" s="1097" t="s">
        <v>6172</v>
      </c>
      <c r="D234" s="1101" t="s">
        <v>6083</v>
      </c>
      <c r="E234" s="1119" t="s">
        <v>6084</v>
      </c>
      <c r="F234" s="175" t="s">
        <v>6085</v>
      </c>
      <c r="G234" s="150">
        <f>IF(総括表!$B$4=総括表!$Q$4,基礎データ貼付用シート!E1524)</f>
        <v>0</v>
      </c>
      <c r="H234" s="147" t="s">
        <v>5201</v>
      </c>
      <c r="I234" s="854">
        <v>0.27200000000000002</v>
      </c>
      <c r="J234" s="70" t="s">
        <v>5202</v>
      </c>
      <c r="K234" s="145">
        <f t="shared" si="8"/>
        <v>0</v>
      </c>
      <c r="L234" s="66" t="str">
        <f t="shared" si="10"/>
        <v>(ｱｵ)</v>
      </c>
      <c r="M234" s="169"/>
      <c r="N234" s="34" t="s">
        <v>6086</v>
      </c>
      <c r="O234" s="34" t="s">
        <v>6173</v>
      </c>
      <c r="P234" s="383"/>
      <c r="Q234" s="1125"/>
      <c r="R234" s="1125"/>
      <c r="S234" s="384"/>
      <c r="T234" s="1124"/>
      <c r="U234" s="1124"/>
      <c r="V234" s="386"/>
      <c r="W234" s="380"/>
      <c r="X234" s="381"/>
    </row>
    <row r="235" spans="1:24" ht="12.75" customHeight="1" x14ac:dyDescent="0.2">
      <c r="A235" s="76"/>
      <c r="B235" s="1082"/>
      <c r="C235" s="1122"/>
      <c r="D235" s="1048"/>
      <c r="E235" s="1120"/>
      <c r="F235" s="175" t="s">
        <v>6087</v>
      </c>
      <c r="G235" s="150">
        <f>IF(総括表!$B$4=総括表!$Q$4,基礎データ貼付用シート!E1525)</f>
        <v>0</v>
      </c>
      <c r="H235" s="147" t="s">
        <v>5201</v>
      </c>
      <c r="I235" s="854">
        <v>0.40200000000000002</v>
      </c>
      <c r="J235" s="147" t="s">
        <v>5202</v>
      </c>
      <c r="K235" s="145">
        <f t="shared" si="8"/>
        <v>0</v>
      </c>
      <c r="L235" s="66" t="str">
        <f t="shared" si="10"/>
        <v>(ｱｶ)</v>
      </c>
      <c r="M235" s="169"/>
      <c r="N235" s="34" t="s">
        <v>6086</v>
      </c>
      <c r="O235" s="34" t="s">
        <v>6174</v>
      </c>
      <c r="P235" s="383"/>
      <c r="Q235" s="379"/>
      <c r="R235" s="379"/>
      <c r="S235" s="384"/>
      <c r="T235" s="380"/>
      <c r="U235" s="380"/>
      <c r="V235" s="386"/>
      <c r="W235" s="380"/>
      <c r="X235" s="381"/>
    </row>
    <row r="236" spans="1:24" ht="12.75" customHeight="1" x14ac:dyDescent="0.2">
      <c r="A236" s="76"/>
      <c r="B236" s="1082"/>
      <c r="C236" s="1122"/>
      <c r="D236" s="1048"/>
      <c r="E236" s="1119" t="s">
        <v>6089</v>
      </c>
      <c r="F236" s="175" t="s">
        <v>6085</v>
      </c>
      <c r="G236" s="150">
        <f>IF(総括表!$B$4=総括表!$Q$4,基礎データ貼付用シート!E1526)</f>
        <v>0</v>
      </c>
      <c r="H236" s="147" t="s">
        <v>5201</v>
      </c>
      <c r="I236" s="854">
        <v>0.20399999999999999</v>
      </c>
      <c r="J236" s="70" t="s">
        <v>5202</v>
      </c>
      <c r="K236" s="145">
        <f t="shared" si="8"/>
        <v>0</v>
      </c>
      <c r="L236" s="66" t="str">
        <f t="shared" si="10"/>
        <v>(ｱｷ)</v>
      </c>
      <c r="M236" s="169"/>
      <c r="N236" s="34" t="s">
        <v>6086</v>
      </c>
      <c r="O236" s="34" t="s">
        <v>6175</v>
      </c>
      <c r="P236" s="383"/>
      <c r="Q236" s="380"/>
      <c r="R236" s="380"/>
      <c r="S236" s="384"/>
      <c r="T236" s="1124"/>
      <c r="U236" s="1124"/>
      <c r="V236" s="385"/>
      <c r="W236" s="379"/>
      <c r="X236" s="381"/>
    </row>
    <row r="237" spans="1:24" ht="12.75" customHeight="1" x14ac:dyDescent="0.2">
      <c r="A237" s="76"/>
      <c r="B237" s="1082"/>
      <c r="C237" s="1122"/>
      <c r="D237" s="1048"/>
      <c r="E237" s="1120"/>
      <c r="F237" s="175" t="s">
        <v>6087</v>
      </c>
      <c r="G237" s="150">
        <f>IF(総括表!$B$4=総括表!$Q$4,基礎データ貼付用シート!E1527)</f>
        <v>0</v>
      </c>
      <c r="H237" s="147" t="s">
        <v>5201</v>
      </c>
      <c r="I237" s="854">
        <v>0.30599999999999999</v>
      </c>
      <c r="J237" s="147" t="s">
        <v>5202</v>
      </c>
      <c r="K237" s="145">
        <f t="shared" si="8"/>
        <v>0</v>
      </c>
      <c r="L237" s="66" t="str">
        <f t="shared" si="10"/>
        <v>(ｲｸ)</v>
      </c>
      <c r="M237" s="169"/>
      <c r="N237" s="34" t="s">
        <v>6088</v>
      </c>
      <c r="O237" s="34" t="s">
        <v>6176</v>
      </c>
      <c r="P237" s="383"/>
      <c r="Q237" s="380"/>
      <c r="R237" s="380"/>
      <c r="S237" s="384"/>
      <c r="T237" s="380"/>
      <c r="U237" s="380"/>
      <c r="V237" s="385"/>
      <c r="W237" s="379"/>
      <c r="X237" s="381"/>
    </row>
    <row r="238" spans="1:24" ht="12.75" customHeight="1" x14ac:dyDescent="0.2">
      <c r="A238" s="76"/>
      <c r="B238" s="1082"/>
      <c r="C238" s="1122"/>
      <c r="D238" s="1048"/>
      <c r="E238" s="1119" t="s">
        <v>6092</v>
      </c>
      <c r="F238" s="175" t="s">
        <v>6085</v>
      </c>
      <c r="G238" s="150">
        <f>IF(総括表!$B$4=総括表!$Q$4,基礎データ貼付用シート!E1521)</f>
        <v>0</v>
      </c>
      <c r="H238" s="147" t="s">
        <v>5201</v>
      </c>
      <c r="I238" s="854">
        <v>0.153</v>
      </c>
      <c r="J238" s="70" t="s">
        <v>5202</v>
      </c>
      <c r="K238" s="145">
        <f t="shared" si="8"/>
        <v>0</v>
      </c>
      <c r="L238" s="66" t="str">
        <f t="shared" si="10"/>
        <v>(ｲｹ)</v>
      </c>
      <c r="M238" s="169"/>
      <c r="N238" s="34" t="s">
        <v>6088</v>
      </c>
      <c r="O238" s="34" t="s">
        <v>6177</v>
      </c>
      <c r="P238" s="383"/>
      <c r="Q238" s="380"/>
      <c r="R238" s="380"/>
      <c r="S238" s="384"/>
      <c r="T238" s="1124"/>
      <c r="U238" s="1124"/>
      <c r="V238" s="385"/>
      <c r="W238" s="379"/>
      <c r="X238" s="381"/>
    </row>
    <row r="239" spans="1:24" ht="12.75" customHeight="1" x14ac:dyDescent="0.2">
      <c r="A239" s="76"/>
      <c r="B239" s="1082"/>
      <c r="C239" s="1122"/>
      <c r="D239" s="1048"/>
      <c r="E239" s="1127"/>
      <c r="F239" s="176" t="s">
        <v>6146</v>
      </c>
      <c r="G239" s="150">
        <f>IF(総括表!$B$4=総括表!$Q$4,基礎データ貼付用シート!E1522)</f>
        <v>0</v>
      </c>
      <c r="H239" s="147" t="s">
        <v>5201</v>
      </c>
      <c r="I239" s="854">
        <v>0.30599999999999999</v>
      </c>
      <c r="J239" s="147" t="s">
        <v>5202</v>
      </c>
      <c r="K239" s="145">
        <f t="shared" si="8"/>
        <v>0</v>
      </c>
      <c r="L239" s="66" t="str">
        <f t="shared" si="10"/>
        <v>(ｲｺ)</v>
      </c>
      <c r="M239" s="169"/>
      <c r="N239" s="34" t="s">
        <v>6088</v>
      </c>
      <c r="O239" s="34" t="s">
        <v>6178</v>
      </c>
      <c r="P239" s="383"/>
      <c r="Q239" s="380"/>
      <c r="R239" s="380"/>
      <c r="S239" s="384"/>
      <c r="T239" s="380"/>
      <c r="U239" s="380"/>
      <c r="V239" s="385"/>
      <c r="W239" s="379"/>
      <c r="X239" s="381"/>
    </row>
    <row r="240" spans="1:24" ht="12.75" customHeight="1" x14ac:dyDescent="0.2">
      <c r="A240" s="76"/>
      <c r="B240" s="1082"/>
      <c r="C240" s="1122"/>
      <c r="D240" s="1048"/>
      <c r="E240" s="1120"/>
      <c r="F240" s="176" t="s">
        <v>6147</v>
      </c>
      <c r="G240" s="150">
        <f>IF(総括表!$B$4=総括表!$Q$4,基礎データ貼付用シート!E1523)</f>
        <v>0</v>
      </c>
      <c r="H240" s="147" t="s">
        <v>5201</v>
      </c>
      <c r="I240" s="854">
        <v>0.374</v>
      </c>
      <c r="J240" s="147" t="s">
        <v>5202</v>
      </c>
      <c r="K240" s="145">
        <f t="shared" si="8"/>
        <v>0</v>
      </c>
      <c r="L240" s="66" t="str">
        <f t="shared" si="10"/>
        <v>(ｲｻ)</v>
      </c>
      <c r="M240" s="169"/>
      <c r="N240" s="34" t="s">
        <v>6088</v>
      </c>
      <c r="O240" s="34" t="s">
        <v>6179</v>
      </c>
      <c r="P240" s="383"/>
      <c r="Q240" s="380"/>
      <c r="R240" s="380"/>
      <c r="S240" s="384"/>
      <c r="T240" s="380"/>
      <c r="U240" s="380"/>
      <c r="V240" s="385"/>
      <c r="W240" s="379"/>
      <c r="X240" s="381"/>
    </row>
    <row r="241" spans="1:24" ht="12.75" customHeight="1" x14ac:dyDescent="0.2">
      <c r="A241" s="76"/>
      <c r="B241" s="1099">
        <v>16</v>
      </c>
      <c r="C241" s="1097" t="s">
        <v>6180</v>
      </c>
      <c r="D241" s="1101" t="s">
        <v>6083</v>
      </c>
      <c r="E241" s="1119" t="s">
        <v>6084</v>
      </c>
      <c r="F241" s="175" t="s">
        <v>6085</v>
      </c>
      <c r="G241" s="150" t="b">
        <f>IF(総括表!$B$4=総括表!$Q$5,基礎データ貼付用シート!E1524)</f>
        <v>0</v>
      </c>
      <c r="H241" s="147" t="s">
        <v>5201</v>
      </c>
      <c r="I241" s="854">
        <v>0.251</v>
      </c>
      <c r="J241" s="70" t="s">
        <v>5202</v>
      </c>
      <c r="K241" s="145">
        <f t="shared" si="8"/>
        <v>0</v>
      </c>
      <c r="L241" s="66" t="str">
        <f t="shared" ref="L241:L247" si="11">$N$141&amp;N241&amp;O241&amp;$O$141</f>
        <v>(ｲｵ)</v>
      </c>
      <c r="M241" s="169"/>
      <c r="N241" s="34" t="s">
        <v>6088</v>
      </c>
      <c r="O241" s="34" t="s">
        <v>6181</v>
      </c>
      <c r="P241" s="383"/>
      <c r="Q241" s="1125"/>
      <c r="R241" s="1125"/>
      <c r="S241" s="384"/>
      <c r="T241" s="1124"/>
      <c r="U241" s="1124"/>
      <c r="V241" s="386"/>
      <c r="W241" s="380"/>
      <c r="X241" s="381"/>
    </row>
    <row r="242" spans="1:24" ht="12.75" customHeight="1" x14ac:dyDescent="0.2">
      <c r="A242" s="76"/>
      <c r="B242" s="1095"/>
      <c r="C242" s="1122"/>
      <c r="D242" s="1048"/>
      <c r="E242" s="1120"/>
      <c r="F242" s="175" t="s">
        <v>6087</v>
      </c>
      <c r="G242" s="150" t="b">
        <f>IF(総括表!$B$4=総括表!$Q$5,基礎データ貼付用シート!E1525)</f>
        <v>0</v>
      </c>
      <c r="H242" s="147" t="s">
        <v>5201</v>
      </c>
      <c r="I242" s="854">
        <v>0.378</v>
      </c>
      <c r="J242" s="147" t="s">
        <v>5202</v>
      </c>
      <c r="K242" s="145">
        <f t="shared" si="8"/>
        <v>0</v>
      </c>
      <c r="L242" s="66" t="str">
        <f t="shared" si="11"/>
        <v>(ｲｶ)</v>
      </c>
      <c r="M242" s="169"/>
      <c r="N242" s="34" t="s">
        <v>6088</v>
      </c>
      <c r="O242" s="34" t="s">
        <v>6182</v>
      </c>
      <c r="P242" s="383"/>
      <c r="Q242" s="379"/>
      <c r="R242" s="379"/>
      <c r="S242" s="384"/>
      <c r="T242" s="380"/>
      <c r="U242" s="380"/>
      <c r="V242" s="386"/>
      <c r="W242" s="380"/>
      <c r="X242" s="381"/>
    </row>
    <row r="243" spans="1:24" ht="12.75" customHeight="1" x14ac:dyDescent="0.2">
      <c r="A243" s="76"/>
      <c r="B243" s="1095"/>
      <c r="C243" s="1122"/>
      <c r="D243" s="1048"/>
      <c r="E243" s="1119" t="s">
        <v>6089</v>
      </c>
      <c r="F243" s="175" t="s">
        <v>6085</v>
      </c>
      <c r="G243" s="150" t="b">
        <f>IF(総括表!$B$4=総括表!$Q$5,基礎データ貼付用シート!E1526)</f>
        <v>0</v>
      </c>
      <c r="H243" s="147" t="s">
        <v>5201</v>
      </c>
      <c r="I243" s="854">
        <v>0.188</v>
      </c>
      <c r="J243" s="70" t="s">
        <v>5202</v>
      </c>
      <c r="K243" s="145">
        <f t="shared" si="8"/>
        <v>0</v>
      </c>
      <c r="L243" s="66" t="str">
        <f t="shared" si="11"/>
        <v>(ｲｷ)</v>
      </c>
      <c r="M243" s="169"/>
      <c r="N243" s="34" t="s">
        <v>6088</v>
      </c>
      <c r="O243" s="34" t="s">
        <v>6183</v>
      </c>
      <c r="P243" s="383"/>
      <c r="Q243" s="380"/>
      <c r="R243" s="380"/>
      <c r="S243" s="384"/>
      <c r="T243" s="1124"/>
      <c r="U243" s="1124"/>
      <c r="V243" s="385"/>
      <c r="W243" s="379"/>
      <c r="X243" s="381"/>
    </row>
    <row r="244" spans="1:24" ht="12.75" customHeight="1" x14ac:dyDescent="0.2">
      <c r="A244" s="76"/>
      <c r="B244" s="1095"/>
      <c r="C244" s="1122"/>
      <c r="D244" s="1048"/>
      <c r="E244" s="1120"/>
      <c r="F244" s="175" t="s">
        <v>6087</v>
      </c>
      <c r="G244" s="150" t="b">
        <f>IF(総括表!$B$4=総括表!$Q$5,基礎データ貼付用シート!E1527)</f>
        <v>0</v>
      </c>
      <c r="H244" s="147" t="s">
        <v>5201</v>
      </c>
      <c r="I244" s="854">
        <v>0.28199999999999997</v>
      </c>
      <c r="J244" s="147" t="s">
        <v>5202</v>
      </c>
      <c r="K244" s="145">
        <f t="shared" si="8"/>
        <v>0</v>
      </c>
      <c r="L244" s="66" t="str">
        <f t="shared" si="11"/>
        <v>(ｲｸ)</v>
      </c>
      <c r="M244" s="169"/>
      <c r="N244" s="34" t="s">
        <v>6088</v>
      </c>
      <c r="O244" s="34" t="s">
        <v>6184</v>
      </c>
      <c r="P244" s="383"/>
      <c r="Q244" s="380"/>
      <c r="R244" s="380"/>
      <c r="S244" s="384"/>
      <c r="T244" s="380"/>
      <c r="U244" s="380"/>
      <c r="V244" s="385"/>
      <c r="W244" s="379"/>
      <c r="X244" s="381"/>
    </row>
    <row r="245" spans="1:24" ht="12.75" customHeight="1" x14ac:dyDescent="0.2">
      <c r="A245" s="76"/>
      <c r="B245" s="1095"/>
      <c r="C245" s="1122"/>
      <c r="D245" s="1048"/>
      <c r="E245" s="1119" t="s">
        <v>6092</v>
      </c>
      <c r="F245" s="175" t="s">
        <v>6085</v>
      </c>
      <c r="G245" s="150" t="b">
        <f>IF(総括表!$B$4=総括表!$Q$5,基礎データ貼付用シート!E1521)</f>
        <v>0</v>
      </c>
      <c r="H245" s="147" t="s">
        <v>5201</v>
      </c>
      <c r="I245" s="854">
        <v>0.14099999999999999</v>
      </c>
      <c r="J245" s="70" t="s">
        <v>5202</v>
      </c>
      <c r="K245" s="145">
        <f t="shared" si="8"/>
        <v>0</v>
      </c>
      <c r="L245" s="66" t="str">
        <f t="shared" si="11"/>
        <v>(ｲｹ)</v>
      </c>
      <c r="M245" s="169"/>
      <c r="N245" s="34" t="s">
        <v>6088</v>
      </c>
      <c r="O245" s="34" t="s">
        <v>6185</v>
      </c>
      <c r="P245" s="383"/>
      <c r="Q245" s="380"/>
      <c r="R245" s="380"/>
      <c r="S245" s="384"/>
      <c r="T245" s="1124"/>
      <c r="U245" s="1124"/>
      <c r="V245" s="385"/>
      <c r="W245" s="379"/>
      <c r="X245" s="381"/>
    </row>
    <row r="246" spans="1:24" ht="12.75" customHeight="1" x14ac:dyDescent="0.2">
      <c r="A246" s="76"/>
      <c r="B246" s="1095"/>
      <c r="C246" s="1122"/>
      <c r="D246" s="1048"/>
      <c r="E246" s="1127"/>
      <c r="F246" s="176" t="s">
        <v>6146</v>
      </c>
      <c r="G246" s="150" t="b">
        <f>IF(総括表!$B$4=総括表!$Q$5,基礎データ貼付用シート!E1522)</f>
        <v>0</v>
      </c>
      <c r="H246" s="147" t="s">
        <v>5201</v>
      </c>
      <c r="I246" s="854">
        <v>0.28199999999999997</v>
      </c>
      <c r="J246" s="147" t="s">
        <v>5202</v>
      </c>
      <c r="K246" s="145">
        <f t="shared" si="8"/>
        <v>0</v>
      </c>
      <c r="L246" s="66" t="str">
        <f t="shared" si="11"/>
        <v>(ｲｺ)</v>
      </c>
      <c r="M246" s="169"/>
      <c r="N246" s="34" t="s">
        <v>6088</v>
      </c>
      <c r="O246" s="34" t="s">
        <v>6186</v>
      </c>
      <c r="P246" s="383"/>
      <c r="Q246" s="380"/>
      <c r="R246" s="380"/>
      <c r="S246" s="384"/>
      <c r="T246" s="380"/>
      <c r="U246" s="380"/>
      <c r="V246" s="385"/>
      <c r="W246" s="379"/>
      <c r="X246" s="381"/>
    </row>
    <row r="247" spans="1:24" ht="12.75" customHeight="1" x14ac:dyDescent="0.2">
      <c r="A247" s="76"/>
      <c r="B247" s="1096"/>
      <c r="C247" s="1030"/>
      <c r="D247" s="1049"/>
      <c r="E247" s="1120"/>
      <c r="F247" s="176" t="s">
        <v>6147</v>
      </c>
      <c r="G247" s="150" t="b">
        <f>IF(総括表!$B$4=総括表!$Q$5,基礎データ貼付用シート!E1523)</f>
        <v>0</v>
      </c>
      <c r="H247" s="147" t="s">
        <v>5201</v>
      </c>
      <c r="I247" s="854">
        <v>0.34599999999999997</v>
      </c>
      <c r="J247" s="147" t="s">
        <v>5202</v>
      </c>
      <c r="K247" s="145">
        <f t="shared" si="8"/>
        <v>0</v>
      </c>
      <c r="L247" s="66" t="str">
        <f t="shared" si="11"/>
        <v>(ｲｻ)</v>
      </c>
      <c r="M247" s="169"/>
      <c r="N247" s="34" t="s">
        <v>6088</v>
      </c>
      <c r="O247" s="34" t="s">
        <v>6187</v>
      </c>
      <c r="P247" s="383"/>
      <c r="Q247" s="380"/>
      <c r="R247" s="380"/>
      <c r="S247" s="384"/>
      <c r="T247" s="380"/>
      <c r="U247" s="380"/>
      <c r="V247" s="385"/>
      <c r="W247" s="379"/>
      <c r="X247" s="381"/>
    </row>
    <row r="248" spans="1:24" ht="23.25" customHeight="1" x14ac:dyDescent="0.2">
      <c r="A248" s="76"/>
      <c r="B248" s="154"/>
      <c r="C248" s="68"/>
      <c r="D248" s="68"/>
      <c r="E248" s="170"/>
      <c r="F248" s="171"/>
      <c r="G248" s="594"/>
      <c r="H248" s="565"/>
      <c r="I248" s="855"/>
      <c r="J248" s="565"/>
      <c r="K248" s="594"/>
      <c r="L248" s="169"/>
      <c r="M248" s="169"/>
      <c r="N248" s="3"/>
      <c r="O248" s="3"/>
      <c r="P248" s="383"/>
      <c r="Q248" s="380"/>
      <c r="R248" s="380"/>
      <c r="S248" s="384"/>
      <c r="T248" s="380"/>
      <c r="U248" s="380"/>
      <c r="V248" s="385"/>
      <c r="W248" s="379"/>
      <c r="X248" s="381"/>
    </row>
    <row r="249" spans="1:24" ht="12.75" customHeight="1" x14ac:dyDescent="0.2">
      <c r="A249" s="76"/>
      <c r="B249" s="154"/>
      <c r="C249" s="68"/>
      <c r="D249" s="68"/>
      <c r="E249" s="170"/>
      <c r="F249" s="171"/>
      <c r="G249" s="29"/>
      <c r="H249" s="68"/>
      <c r="I249" s="87"/>
      <c r="J249" s="68"/>
      <c r="K249" s="29"/>
      <c r="L249" s="169"/>
      <c r="M249" s="169"/>
      <c r="N249" s="3"/>
      <c r="O249" s="3"/>
      <c r="P249" s="383"/>
      <c r="Q249" s="380"/>
      <c r="R249" s="380"/>
      <c r="S249" s="384"/>
      <c r="T249" s="380"/>
      <c r="U249" s="380"/>
      <c r="V249" s="385"/>
      <c r="W249" s="379"/>
      <c r="X249" s="381"/>
    </row>
    <row r="250" spans="1:24" ht="12.75" customHeight="1" x14ac:dyDescent="0.2">
      <c r="A250" s="157" t="s">
        <v>39</v>
      </c>
      <c r="B250" s="71" t="s">
        <v>6188</v>
      </c>
      <c r="C250" s="76"/>
      <c r="D250" s="76"/>
      <c r="E250" s="76"/>
      <c r="F250" s="172"/>
      <c r="G250" s="21"/>
      <c r="H250" s="164"/>
      <c r="I250" s="173"/>
      <c r="J250" s="164"/>
      <c r="K250" s="21"/>
      <c r="L250" s="169"/>
      <c r="M250" s="169"/>
      <c r="N250" s="3"/>
      <c r="O250" s="3"/>
      <c r="P250" s="383"/>
      <c r="Q250" s="380"/>
      <c r="R250" s="380"/>
      <c r="S250" s="384"/>
      <c r="T250" s="380"/>
      <c r="U250" s="380"/>
      <c r="V250" s="385"/>
      <c r="W250" s="379"/>
      <c r="X250" s="381"/>
    </row>
    <row r="251" spans="1:24" ht="12.75" customHeight="1" x14ac:dyDescent="0.2">
      <c r="A251" s="76"/>
      <c r="B251" s="1081">
        <v>17</v>
      </c>
      <c r="C251" s="1097" t="s">
        <v>6189</v>
      </c>
      <c r="D251" s="1101" t="s">
        <v>6083</v>
      </c>
      <c r="E251" s="1119" t="s">
        <v>6084</v>
      </c>
      <c r="F251" s="175" t="s">
        <v>6085</v>
      </c>
      <c r="G251" s="150">
        <f>IF(総括表!$B$4=総括表!$Q$4,基礎データ貼付用シート!E1535)</f>
        <v>0</v>
      </c>
      <c r="H251" s="147" t="s">
        <v>5201</v>
      </c>
      <c r="I251" s="854">
        <v>0.28499999999999998</v>
      </c>
      <c r="J251" s="70" t="s">
        <v>5202</v>
      </c>
      <c r="K251" s="145">
        <f t="shared" ref="K251:K302" si="12">ROUND(G251*I251,0)</f>
        <v>0</v>
      </c>
      <c r="L251" s="66" t="str">
        <f t="shared" ref="L251:L302" si="13">$N$141&amp;N251&amp;O251&amp;$O$141</f>
        <v>(ｲｼ)</v>
      </c>
      <c r="M251" s="169"/>
      <c r="N251" s="34" t="s">
        <v>6177</v>
      </c>
      <c r="O251" s="34" t="s">
        <v>6190</v>
      </c>
      <c r="P251" s="383"/>
      <c r="Q251" s="1125"/>
      <c r="R251" s="1125"/>
      <c r="S251" s="384"/>
      <c r="T251" s="1124"/>
      <c r="U251" s="1124"/>
      <c r="V251" s="386"/>
      <c r="W251" s="380"/>
      <c r="X251" s="381"/>
    </row>
    <row r="252" spans="1:24" ht="12.75" customHeight="1" x14ac:dyDescent="0.2">
      <c r="A252" s="76"/>
      <c r="B252" s="1082"/>
      <c r="C252" s="1122"/>
      <c r="D252" s="1048"/>
      <c r="E252" s="1120"/>
      <c r="F252" s="175" t="s">
        <v>6087</v>
      </c>
      <c r="G252" s="150">
        <f>IF(総括表!$B$4=総括表!$Q$4,基礎データ貼付用シート!E1536)</f>
        <v>0</v>
      </c>
      <c r="H252" s="147" t="s">
        <v>5201</v>
      </c>
      <c r="I252" s="854">
        <v>0.42899999999999999</v>
      </c>
      <c r="J252" s="147" t="s">
        <v>5202</v>
      </c>
      <c r="K252" s="145">
        <f t="shared" si="12"/>
        <v>0</v>
      </c>
      <c r="L252" s="66" t="str">
        <f t="shared" si="13"/>
        <v>(ｲｽ)</v>
      </c>
      <c r="M252" s="169"/>
      <c r="N252" s="34" t="s">
        <v>6177</v>
      </c>
      <c r="O252" s="34" t="s">
        <v>6191</v>
      </c>
      <c r="P252" s="383"/>
      <c r="Q252" s="379"/>
      <c r="R252" s="379"/>
      <c r="S252" s="384"/>
      <c r="T252" s="380"/>
      <c r="U252" s="380"/>
      <c r="V252" s="386"/>
      <c r="W252" s="380"/>
      <c r="X252" s="381"/>
    </row>
    <row r="253" spans="1:24" ht="12.75" customHeight="1" x14ac:dyDescent="0.2">
      <c r="A253" s="76"/>
      <c r="B253" s="1082"/>
      <c r="C253" s="1122"/>
      <c r="D253" s="1048"/>
      <c r="E253" s="1119" t="s">
        <v>6089</v>
      </c>
      <c r="F253" s="175" t="s">
        <v>6085</v>
      </c>
      <c r="G253" s="150">
        <f>IF(総括表!$B$4=総括表!$Q$4,基礎データ貼付用シート!E1537)</f>
        <v>0</v>
      </c>
      <c r="H253" s="147" t="s">
        <v>5201</v>
      </c>
      <c r="I253" s="854">
        <v>0.214</v>
      </c>
      <c r="J253" s="70" t="s">
        <v>5202</v>
      </c>
      <c r="K253" s="145">
        <f t="shared" si="12"/>
        <v>0</v>
      </c>
      <c r="L253" s="66" t="str">
        <f t="shared" si="13"/>
        <v>(ｲｾ)</v>
      </c>
      <c r="M253" s="169"/>
      <c r="N253" s="34" t="s">
        <v>6177</v>
      </c>
      <c r="O253" s="34" t="s">
        <v>6192</v>
      </c>
      <c r="P253" s="383"/>
      <c r="Q253" s="380"/>
      <c r="R253" s="380"/>
      <c r="S253" s="384"/>
      <c r="T253" s="1124"/>
      <c r="U253" s="1124"/>
      <c r="V253" s="385"/>
      <c r="W253" s="379"/>
      <c r="X253" s="381"/>
    </row>
    <row r="254" spans="1:24" ht="12.75" customHeight="1" x14ac:dyDescent="0.2">
      <c r="A254" s="76"/>
      <c r="B254" s="1082"/>
      <c r="C254" s="1122"/>
      <c r="D254" s="1048"/>
      <c r="E254" s="1120"/>
      <c r="F254" s="175" t="s">
        <v>6087</v>
      </c>
      <c r="G254" s="150">
        <f>IF(総括表!$B$4=総括表!$Q$4,基礎データ貼付用シート!E1538)</f>
        <v>0</v>
      </c>
      <c r="H254" s="147" t="s">
        <v>5201</v>
      </c>
      <c r="I254" s="854">
        <v>0.32100000000000001</v>
      </c>
      <c r="J254" s="147" t="s">
        <v>5202</v>
      </c>
      <c r="K254" s="145">
        <f t="shared" si="12"/>
        <v>0</v>
      </c>
      <c r="L254" s="66" t="str">
        <f t="shared" si="13"/>
        <v>(ｲｿ)</v>
      </c>
      <c r="M254" s="169"/>
      <c r="N254" s="34" t="s">
        <v>6177</v>
      </c>
      <c r="O254" s="34" t="s">
        <v>6193</v>
      </c>
      <c r="P254" s="383"/>
      <c r="Q254" s="380"/>
      <c r="R254" s="380"/>
      <c r="S254" s="384"/>
      <c r="T254" s="380"/>
      <c r="U254" s="380"/>
      <c r="V254" s="385"/>
      <c r="W254" s="379"/>
      <c r="X254" s="381"/>
    </row>
    <row r="255" spans="1:24" ht="12.75" customHeight="1" x14ac:dyDescent="0.2">
      <c r="A255" s="76"/>
      <c r="B255" s="1082"/>
      <c r="C255" s="1122"/>
      <c r="D255" s="1048"/>
      <c r="E255" s="1119" t="s">
        <v>6092</v>
      </c>
      <c r="F255" s="175" t="s">
        <v>6085</v>
      </c>
      <c r="G255" s="150">
        <f>IF(総括表!$B$4=総括表!$Q$4,基礎データ貼付用シート!E1532)</f>
        <v>0</v>
      </c>
      <c r="H255" s="147" t="s">
        <v>5201</v>
      </c>
      <c r="I255" s="854">
        <v>0.16</v>
      </c>
      <c r="J255" s="70" t="s">
        <v>5202</v>
      </c>
      <c r="K255" s="145">
        <f t="shared" si="12"/>
        <v>0</v>
      </c>
      <c r="L255" s="66" t="str">
        <f t="shared" si="13"/>
        <v>(ｲﾀ)</v>
      </c>
      <c r="M255" s="169"/>
      <c r="N255" s="34" t="s">
        <v>6177</v>
      </c>
      <c r="O255" s="34" t="s">
        <v>6194</v>
      </c>
      <c r="P255" s="383"/>
      <c r="Q255" s="380"/>
      <c r="R255" s="380"/>
      <c r="S255" s="384"/>
      <c r="T255" s="1124"/>
      <c r="U255" s="1124"/>
      <c r="V255" s="385"/>
      <c r="W255" s="379"/>
      <c r="X255" s="381"/>
    </row>
    <row r="256" spans="1:24" ht="12.75" customHeight="1" x14ac:dyDescent="0.2">
      <c r="A256" s="76"/>
      <c r="B256" s="1082"/>
      <c r="C256" s="1122"/>
      <c r="D256" s="1048"/>
      <c r="E256" s="1127"/>
      <c r="F256" s="176" t="s">
        <v>6146</v>
      </c>
      <c r="G256" s="150">
        <f>IF(総括表!$B$4=総括表!$Q$4,基礎データ貼付用シート!E1533)</f>
        <v>0</v>
      </c>
      <c r="H256" s="147" t="s">
        <v>5201</v>
      </c>
      <c r="I256" s="854">
        <v>0.32</v>
      </c>
      <c r="J256" s="147" t="s">
        <v>5202</v>
      </c>
      <c r="K256" s="145">
        <f t="shared" si="12"/>
        <v>0</v>
      </c>
      <c r="L256" s="66" t="str">
        <f t="shared" si="13"/>
        <v>(ｲﾁ)</v>
      </c>
      <c r="M256" s="169"/>
      <c r="N256" s="34" t="s">
        <v>6177</v>
      </c>
      <c r="O256" s="34" t="s">
        <v>6195</v>
      </c>
      <c r="P256" s="383"/>
      <c r="Q256" s="380"/>
      <c r="R256" s="380"/>
      <c r="S256" s="384"/>
      <c r="T256" s="380"/>
      <c r="U256" s="380"/>
      <c r="V256" s="385"/>
      <c r="W256" s="379"/>
      <c r="X256" s="381"/>
    </row>
    <row r="257" spans="1:24" ht="12.75" customHeight="1" x14ac:dyDescent="0.2">
      <c r="A257" s="76"/>
      <c r="B257" s="1082"/>
      <c r="C257" s="1122"/>
      <c r="D257" s="1048"/>
      <c r="E257" s="1120"/>
      <c r="F257" s="176" t="s">
        <v>6147</v>
      </c>
      <c r="G257" s="150">
        <f>IF(総括表!$B$4=総括表!$Q$4,基礎データ貼付用シート!E1534)</f>
        <v>0</v>
      </c>
      <c r="H257" s="147" t="s">
        <v>5201</v>
      </c>
      <c r="I257" s="854">
        <v>0.39200000000000002</v>
      </c>
      <c r="J257" s="147" t="s">
        <v>5202</v>
      </c>
      <c r="K257" s="145">
        <f t="shared" si="12"/>
        <v>0</v>
      </c>
      <c r="L257" s="66" t="str">
        <f t="shared" si="13"/>
        <v>(ｲﾂ)</v>
      </c>
      <c r="M257" s="169"/>
      <c r="N257" s="34" t="s">
        <v>6177</v>
      </c>
      <c r="O257" s="34" t="s">
        <v>6196</v>
      </c>
      <c r="P257" s="383"/>
      <c r="Q257" s="380"/>
      <c r="R257" s="380"/>
      <c r="S257" s="384"/>
      <c r="T257" s="380"/>
      <c r="U257" s="380"/>
      <c r="V257" s="385"/>
      <c r="W257" s="379"/>
      <c r="X257" s="381"/>
    </row>
    <row r="258" spans="1:24" ht="12.75" customHeight="1" x14ac:dyDescent="0.2">
      <c r="A258" s="76"/>
      <c r="B258" s="1099">
        <v>18</v>
      </c>
      <c r="C258" s="1097" t="s">
        <v>6197</v>
      </c>
      <c r="D258" s="1101" t="s">
        <v>6083</v>
      </c>
      <c r="E258" s="1119" t="s">
        <v>6084</v>
      </c>
      <c r="F258" s="175" t="s">
        <v>6085</v>
      </c>
      <c r="G258" s="150" t="b">
        <f>IF(総括表!$B$4=総括表!$Q$5,基礎データ貼付用シート!E1535)</f>
        <v>0</v>
      </c>
      <c r="H258" s="147" t="s">
        <v>5201</v>
      </c>
      <c r="I258" s="854">
        <v>0.26500000000000001</v>
      </c>
      <c r="J258" s="70" t="s">
        <v>5202</v>
      </c>
      <c r="K258" s="145">
        <f t="shared" si="12"/>
        <v>0</v>
      </c>
      <c r="L258" s="66" t="str">
        <f t="shared" si="13"/>
        <v>(ｲﾃ)</v>
      </c>
      <c r="M258" s="169"/>
      <c r="N258" s="34" t="s">
        <v>6177</v>
      </c>
      <c r="O258" s="34" t="s">
        <v>6198</v>
      </c>
      <c r="P258" s="383"/>
      <c r="Q258" s="1125"/>
      <c r="R258" s="1125"/>
      <c r="S258" s="384"/>
      <c r="T258" s="1124"/>
      <c r="U258" s="1124"/>
      <c r="V258" s="386"/>
      <c r="W258" s="380"/>
      <c r="X258" s="381"/>
    </row>
    <row r="259" spans="1:24" ht="12.75" customHeight="1" x14ac:dyDescent="0.2">
      <c r="A259" s="76"/>
      <c r="B259" s="1095"/>
      <c r="C259" s="1122"/>
      <c r="D259" s="1048"/>
      <c r="E259" s="1120"/>
      <c r="F259" s="175" t="s">
        <v>6087</v>
      </c>
      <c r="G259" s="150" t="b">
        <f>IF(総括表!$B$4=総括表!$Q$5,基礎データ貼付用シート!E1536)</f>
        <v>0</v>
      </c>
      <c r="H259" s="147" t="s">
        <v>5201</v>
      </c>
      <c r="I259" s="854">
        <v>0.39600000000000002</v>
      </c>
      <c r="J259" s="147" t="s">
        <v>5202</v>
      </c>
      <c r="K259" s="145">
        <f t="shared" si="12"/>
        <v>0</v>
      </c>
      <c r="L259" s="66" t="str">
        <f t="shared" si="13"/>
        <v>(ｲﾄ)</v>
      </c>
      <c r="M259" s="169"/>
      <c r="N259" s="34" t="s">
        <v>6177</v>
      </c>
      <c r="O259" s="34" t="s">
        <v>6199</v>
      </c>
      <c r="P259" s="383"/>
      <c r="Q259" s="379"/>
      <c r="R259" s="379"/>
      <c r="S259" s="384"/>
      <c r="T259" s="380"/>
      <c r="U259" s="380"/>
      <c r="V259" s="386"/>
      <c r="W259" s="380"/>
      <c r="X259" s="381"/>
    </row>
    <row r="260" spans="1:24" ht="12.75" customHeight="1" x14ac:dyDescent="0.2">
      <c r="A260" s="76"/>
      <c r="B260" s="1095"/>
      <c r="C260" s="1122"/>
      <c r="D260" s="1048"/>
      <c r="E260" s="1119" t="s">
        <v>6089</v>
      </c>
      <c r="F260" s="175" t="s">
        <v>6085</v>
      </c>
      <c r="G260" s="150" t="b">
        <f>IF(総括表!$B$4=総括表!$Q$5,基礎データ貼付用シート!E1537)</f>
        <v>0</v>
      </c>
      <c r="H260" s="147" t="s">
        <v>5201</v>
      </c>
      <c r="I260" s="854">
        <v>0.19900000000000001</v>
      </c>
      <c r="J260" s="70" t="s">
        <v>5202</v>
      </c>
      <c r="K260" s="145">
        <f t="shared" si="12"/>
        <v>0</v>
      </c>
      <c r="L260" s="66" t="str">
        <f t="shared" si="13"/>
        <v>(ｲﾅ)</v>
      </c>
      <c r="M260" s="169"/>
      <c r="N260" s="34" t="s">
        <v>6177</v>
      </c>
      <c r="O260" s="34" t="s">
        <v>6200</v>
      </c>
      <c r="P260" s="383"/>
      <c r="Q260" s="380"/>
      <c r="R260" s="380"/>
      <c r="S260" s="384"/>
      <c r="T260" s="1124"/>
      <c r="U260" s="1124"/>
      <c r="V260" s="385"/>
      <c r="W260" s="379"/>
      <c r="X260" s="381"/>
    </row>
    <row r="261" spans="1:24" ht="12.75" customHeight="1" x14ac:dyDescent="0.2">
      <c r="A261" s="76"/>
      <c r="B261" s="1095"/>
      <c r="C261" s="1122"/>
      <c r="D261" s="1048"/>
      <c r="E261" s="1120"/>
      <c r="F261" s="175" t="s">
        <v>6087</v>
      </c>
      <c r="G261" s="150" t="b">
        <f>IF(総括表!$B$4=総括表!$Q$5,基礎データ貼付用シート!E1538)</f>
        <v>0</v>
      </c>
      <c r="H261" s="147" t="s">
        <v>5201</v>
      </c>
      <c r="I261" s="854">
        <v>0.29699999999999999</v>
      </c>
      <c r="J261" s="147" t="s">
        <v>5202</v>
      </c>
      <c r="K261" s="145">
        <f t="shared" si="12"/>
        <v>0</v>
      </c>
      <c r="L261" s="66" t="str">
        <f t="shared" si="13"/>
        <v>(ｲﾆ)</v>
      </c>
      <c r="M261" s="169"/>
      <c r="N261" s="34" t="s">
        <v>6177</v>
      </c>
      <c r="O261" s="34" t="s">
        <v>6201</v>
      </c>
      <c r="P261" s="383"/>
      <c r="Q261" s="380"/>
      <c r="R261" s="380"/>
      <c r="S261" s="384"/>
      <c r="T261" s="380"/>
      <c r="U261" s="380"/>
      <c r="V261" s="385"/>
      <c r="W261" s="379"/>
      <c r="X261" s="381"/>
    </row>
    <row r="262" spans="1:24" ht="12.75" customHeight="1" x14ac:dyDescent="0.2">
      <c r="A262" s="76"/>
      <c r="B262" s="1095"/>
      <c r="C262" s="1122"/>
      <c r="D262" s="1048"/>
      <c r="E262" s="1119" t="s">
        <v>6092</v>
      </c>
      <c r="F262" s="175" t="s">
        <v>6085</v>
      </c>
      <c r="G262" s="150" t="b">
        <f>IF(総括表!$B$4=総括表!$Q$5,基礎データ貼付用シート!E1532)</f>
        <v>0</v>
      </c>
      <c r="H262" s="147" t="s">
        <v>5201</v>
      </c>
      <c r="I262" s="854">
        <v>0.14899999999999999</v>
      </c>
      <c r="J262" s="70" t="s">
        <v>5202</v>
      </c>
      <c r="K262" s="145">
        <f t="shared" si="12"/>
        <v>0</v>
      </c>
      <c r="L262" s="66" t="str">
        <f t="shared" si="13"/>
        <v>(ｲﾇ)</v>
      </c>
      <c r="M262" s="169"/>
      <c r="N262" s="34" t="s">
        <v>6177</v>
      </c>
      <c r="O262" s="34" t="s">
        <v>6149</v>
      </c>
      <c r="P262" s="383"/>
      <c r="Q262" s="380"/>
      <c r="R262" s="380"/>
      <c r="S262" s="384"/>
      <c r="T262" s="1124"/>
      <c r="U262" s="1124"/>
      <c r="V262" s="385"/>
      <c r="W262" s="379"/>
      <c r="X262" s="381"/>
    </row>
    <row r="263" spans="1:24" ht="12.75" customHeight="1" x14ac:dyDescent="0.2">
      <c r="A263" s="76"/>
      <c r="B263" s="1095"/>
      <c r="C263" s="1122"/>
      <c r="D263" s="1048"/>
      <c r="E263" s="1127"/>
      <c r="F263" s="176" t="s">
        <v>6146</v>
      </c>
      <c r="G263" s="150" t="b">
        <f>IF(総括表!$B$4=総括表!$Q$5,基礎データ貼付用シート!E1533)</f>
        <v>0</v>
      </c>
      <c r="H263" s="147" t="s">
        <v>5201</v>
      </c>
      <c r="I263" s="854">
        <v>0.29799999999999999</v>
      </c>
      <c r="J263" s="147" t="s">
        <v>5202</v>
      </c>
      <c r="K263" s="145">
        <f t="shared" si="12"/>
        <v>0</v>
      </c>
      <c r="L263" s="66" t="str">
        <f t="shared" si="13"/>
        <v>(ｲﾈ)</v>
      </c>
      <c r="M263" s="169"/>
      <c r="N263" s="34" t="s">
        <v>6177</v>
      </c>
      <c r="O263" s="34" t="s">
        <v>6150</v>
      </c>
      <c r="P263" s="383"/>
      <c r="Q263" s="380"/>
      <c r="R263" s="380"/>
      <c r="S263" s="384"/>
      <c r="T263" s="380"/>
      <c r="U263" s="380"/>
      <c r="V263" s="385"/>
      <c r="W263" s="379"/>
      <c r="X263" s="381"/>
    </row>
    <row r="264" spans="1:24" ht="12.75" customHeight="1" x14ac:dyDescent="0.2">
      <c r="A264" s="76"/>
      <c r="B264" s="1096"/>
      <c r="C264" s="1030"/>
      <c r="D264" s="1049"/>
      <c r="E264" s="1120"/>
      <c r="F264" s="176" t="s">
        <v>6147</v>
      </c>
      <c r="G264" s="150" t="b">
        <f>IF(総括表!$B$4=総括表!$Q$5,基礎データ貼付用シート!E1534)</f>
        <v>0</v>
      </c>
      <c r="H264" s="147" t="s">
        <v>5201</v>
      </c>
      <c r="I264" s="854">
        <v>0.36399999999999999</v>
      </c>
      <c r="J264" s="147" t="s">
        <v>5202</v>
      </c>
      <c r="K264" s="145">
        <f t="shared" si="12"/>
        <v>0</v>
      </c>
      <c r="L264" s="66" t="str">
        <f t="shared" si="13"/>
        <v>(ｲﾉ)</v>
      </c>
      <c r="M264" s="169"/>
      <c r="N264" s="34" t="s">
        <v>6177</v>
      </c>
      <c r="O264" s="34" t="s">
        <v>6151</v>
      </c>
      <c r="P264" s="383"/>
      <c r="Q264" s="380"/>
      <c r="R264" s="380"/>
      <c r="S264" s="384"/>
      <c r="T264" s="380"/>
      <c r="U264" s="380"/>
      <c r="V264" s="385"/>
      <c r="W264" s="379"/>
      <c r="X264" s="381"/>
    </row>
    <row r="265" spans="1:24" ht="12.75" customHeight="1" x14ac:dyDescent="0.2">
      <c r="A265" s="76"/>
      <c r="B265" s="1082">
        <v>19</v>
      </c>
      <c r="C265" s="1100" t="s">
        <v>6202</v>
      </c>
      <c r="D265" s="1101" t="s">
        <v>6203</v>
      </c>
      <c r="E265" s="1119" t="s">
        <v>6092</v>
      </c>
      <c r="F265" s="175" t="s">
        <v>6085</v>
      </c>
      <c r="G265" s="150">
        <f>IF(総括表!$B$4=総括表!$Q$4,基礎データ貼付用シート!E1543)</f>
        <v>0</v>
      </c>
      <c r="H265" s="147" t="s">
        <v>5201</v>
      </c>
      <c r="I265" s="854">
        <v>0.16900000000000001</v>
      </c>
      <c r="J265" s="70" t="s">
        <v>5202</v>
      </c>
      <c r="K265" s="145">
        <f t="shared" si="12"/>
        <v>0</v>
      </c>
      <c r="L265" s="66" t="str">
        <f t="shared" si="13"/>
        <v>(ｲﾊ)</v>
      </c>
      <c r="M265" s="169"/>
      <c r="N265" s="34" t="s">
        <v>6177</v>
      </c>
      <c r="O265" s="34" t="s">
        <v>6152</v>
      </c>
      <c r="P265" s="383"/>
      <c r="Q265" s="380"/>
      <c r="R265" s="380"/>
      <c r="S265" s="384"/>
      <c r="T265" s="1124"/>
      <c r="U265" s="1124"/>
      <c r="V265" s="385"/>
      <c r="W265" s="379"/>
      <c r="X265" s="381"/>
    </row>
    <row r="266" spans="1:24" ht="12.75" customHeight="1" x14ac:dyDescent="0.2">
      <c r="A266" s="76"/>
      <c r="B266" s="1082"/>
      <c r="C266" s="1122"/>
      <c r="D266" s="1048"/>
      <c r="E266" s="1127"/>
      <c r="F266" s="176" t="s">
        <v>6146</v>
      </c>
      <c r="G266" s="150">
        <f>IF(総括表!$B$4=総括表!$Q$4,基礎データ貼付用シート!E1544)</f>
        <v>0</v>
      </c>
      <c r="H266" s="147" t="s">
        <v>5201</v>
      </c>
      <c r="I266" s="854">
        <v>0.33800000000000002</v>
      </c>
      <c r="J266" s="147" t="s">
        <v>5202</v>
      </c>
      <c r="K266" s="145">
        <f t="shared" si="12"/>
        <v>0</v>
      </c>
      <c r="L266" s="66" t="str">
        <f t="shared" si="13"/>
        <v>(ｲﾋ)</v>
      </c>
      <c r="M266" s="169"/>
      <c r="N266" s="34" t="s">
        <v>6177</v>
      </c>
      <c r="O266" s="34" t="s">
        <v>6153</v>
      </c>
      <c r="P266" s="383"/>
      <c r="Q266" s="380"/>
      <c r="R266" s="380"/>
      <c r="S266" s="384"/>
      <c r="T266" s="380"/>
      <c r="U266" s="380"/>
      <c r="V266" s="385"/>
      <c r="W266" s="379"/>
      <c r="X266" s="381"/>
    </row>
    <row r="267" spans="1:24" ht="12.75" customHeight="1" x14ac:dyDescent="0.2">
      <c r="A267" s="76"/>
      <c r="B267" s="1083"/>
      <c r="C267" s="1030"/>
      <c r="D267" s="1049"/>
      <c r="E267" s="1120"/>
      <c r="F267" s="176" t="s">
        <v>6147</v>
      </c>
      <c r="G267" s="150">
        <f>IF(総括表!$B$4=総括表!$Q$4,基礎データ貼付用シート!E1545)</f>
        <v>0</v>
      </c>
      <c r="H267" s="147" t="s">
        <v>5201</v>
      </c>
      <c r="I267" s="854">
        <v>0.41399999999999998</v>
      </c>
      <c r="J267" s="147" t="s">
        <v>5202</v>
      </c>
      <c r="K267" s="145">
        <f t="shared" si="12"/>
        <v>0</v>
      </c>
      <c r="L267" s="66" t="str">
        <f t="shared" si="13"/>
        <v>(ｲﾌ)</v>
      </c>
      <c r="M267" s="169"/>
      <c r="N267" s="34" t="s">
        <v>6177</v>
      </c>
      <c r="O267" s="34" t="s">
        <v>6154</v>
      </c>
      <c r="P267" s="383"/>
      <c r="Q267" s="380"/>
      <c r="R267" s="380"/>
      <c r="S267" s="384"/>
      <c r="T267" s="380"/>
      <c r="U267" s="380"/>
      <c r="V267" s="385"/>
      <c r="W267" s="379"/>
      <c r="X267" s="381"/>
    </row>
    <row r="268" spans="1:24" ht="12.75" customHeight="1" x14ac:dyDescent="0.2">
      <c r="A268" s="76"/>
      <c r="B268" s="1095">
        <v>20</v>
      </c>
      <c r="C268" s="1100" t="s">
        <v>6204</v>
      </c>
      <c r="D268" s="1101" t="s">
        <v>6203</v>
      </c>
      <c r="E268" s="1119" t="s">
        <v>6092</v>
      </c>
      <c r="F268" s="175" t="s">
        <v>6085</v>
      </c>
      <c r="G268" s="150" t="b">
        <f>IF(総括表!$B$4=総括表!$Q$5,基礎データ貼付用シート!E1543)</f>
        <v>0</v>
      </c>
      <c r="H268" s="147" t="s">
        <v>5201</v>
      </c>
      <c r="I268" s="854">
        <v>0.159</v>
      </c>
      <c r="J268" s="70" t="s">
        <v>5202</v>
      </c>
      <c r="K268" s="145">
        <f t="shared" si="12"/>
        <v>0</v>
      </c>
      <c r="L268" s="66" t="str">
        <f t="shared" si="13"/>
        <v>(ｲﾍ)</v>
      </c>
      <c r="M268" s="169"/>
      <c r="N268" s="34" t="s">
        <v>6177</v>
      </c>
      <c r="O268" s="34" t="s">
        <v>6155</v>
      </c>
      <c r="P268" s="383"/>
      <c r="Q268" s="380"/>
      <c r="R268" s="380"/>
      <c r="S268" s="384"/>
      <c r="T268" s="1124"/>
      <c r="U268" s="1124"/>
      <c r="V268" s="385"/>
      <c r="W268" s="379"/>
      <c r="X268" s="381"/>
    </row>
    <row r="269" spans="1:24" ht="12.75" customHeight="1" x14ac:dyDescent="0.2">
      <c r="A269" s="76"/>
      <c r="B269" s="1095"/>
      <c r="C269" s="1122"/>
      <c r="D269" s="1048"/>
      <c r="E269" s="1127"/>
      <c r="F269" s="176" t="s">
        <v>6146</v>
      </c>
      <c r="G269" s="150" t="b">
        <f>IF(総括表!$B$4=総括表!$Q$5,基礎データ貼付用シート!E1544)</f>
        <v>0</v>
      </c>
      <c r="H269" s="147" t="s">
        <v>5201</v>
      </c>
      <c r="I269" s="854">
        <v>0.318</v>
      </c>
      <c r="J269" s="147" t="s">
        <v>5202</v>
      </c>
      <c r="K269" s="145">
        <f t="shared" si="12"/>
        <v>0</v>
      </c>
      <c r="L269" s="66" t="str">
        <f t="shared" si="13"/>
        <v>(ｲﾎ)</v>
      </c>
      <c r="M269" s="169"/>
      <c r="N269" s="34" t="s">
        <v>6177</v>
      </c>
      <c r="O269" s="34" t="s">
        <v>6157</v>
      </c>
      <c r="P269" s="383"/>
      <c r="Q269" s="380"/>
      <c r="R269" s="380"/>
      <c r="S269" s="384"/>
      <c r="T269" s="380"/>
      <c r="U269" s="380"/>
      <c r="V269" s="385"/>
      <c r="W269" s="379"/>
      <c r="X269" s="381"/>
    </row>
    <row r="270" spans="1:24" ht="12.75" customHeight="1" x14ac:dyDescent="0.2">
      <c r="A270" s="76"/>
      <c r="B270" s="1096"/>
      <c r="C270" s="1030"/>
      <c r="D270" s="1049"/>
      <c r="E270" s="1120"/>
      <c r="F270" s="176" t="s">
        <v>6147</v>
      </c>
      <c r="G270" s="150" t="b">
        <f>IF(総括表!$B$4=総括表!$Q$5,基礎データ貼付用シート!E1545)</f>
        <v>0</v>
      </c>
      <c r="H270" s="147" t="s">
        <v>5201</v>
      </c>
      <c r="I270" s="854">
        <v>0.39</v>
      </c>
      <c r="J270" s="147" t="s">
        <v>5202</v>
      </c>
      <c r="K270" s="145">
        <f t="shared" si="12"/>
        <v>0</v>
      </c>
      <c r="L270" s="66" t="str">
        <f t="shared" si="13"/>
        <v>(ｲﾏ)</v>
      </c>
      <c r="M270" s="169"/>
      <c r="N270" s="34" t="s">
        <v>6177</v>
      </c>
      <c r="O270" s="34" t="s">
        <v>6158</v>
      </c>
      <c r="P270" s="383"/>
      <c r="Q270" s="380"/>
      <c r="R270" s="380"/>
      <c r="S270" s="384"/>
      <c r="T270" s="380"/>
      <c r="U270" s="380"/>
      <c r="V270" s="385"/>
      <c r="W270" s="379"/>
      <c r="X270" s="381"/>
    </row>
    <row r="271" spans="1:24" ht="12.75" customHeight="1" x14ac:dyDescent="0.2">
      <c r="A271" s="76"/>
      <c r="B271" s="1081">
        <v>21</v>
      </c>
      <c r="C271" s="1097" t="s">
        <v>6205</v>
      </c>
      <c r="D271" s="1101" t="s">
        <v>6203</v>
      </c>
      <c r="E271" s="1119" t="s">
        <v>6092</v>
      </c>
      <c r="F271" s="175" t="s">
        <v>6085</v>
      </c>
      <c r="G271" s="150">
        <f>IF(総括表!$B$4=総括表!$Q$4,基礎データ貼付用シート!E1547)</f>
        <v>0</v>
      </c>
      <c r="H271" s="147" t="s">
        <v>5201</v>
      </c>
      <c r="I271" s="854">
        <v>0.17699999999999999</v>
      </c>
      <c r="J271" s="70" t="s">
        <v>5202</v>
      </c>
      <c r="K271" s="145">
        <f t="shared" si="12"/>
        <v>0</v>
      </c>
      <c r="L271" s="66" t="str">
        <f t="shared" si="13"/>
        <v>(ｲﾐ)</v>
      </c>
      <c r="M271" s="169"/>
      <c r="N271" s="34" t="s">
        <v>6177</v>
      </c>
      <c r="O271" s="34" t="s">
        <v>6159</v>
      </c>
      <c r="P271" s="383"/>
      <c r="Q271" s="380"/>
      <c r="R271" s="380"/>
      <c r="S271" s="384"/>
      <c r="T271" s="1124"/>
      <c r="U271" s="1124"/>
      <c r="V271" s="385"/>
      <c r="W271" s="379"/>
      <c r="X271" s="381"/>
    </row>
    <row r="272" spans="1:24" ht="12.75" customHeight="1" x14ac:dyDescent="0.2">
      <c r="A272" s="76"/>
      <c r="B272" s="1082"/>
      <c r="C272" s="1122"/>
      <c r="D272" s="1048"/>
      <c r="E272" s="1127"/>
      <c r="F272" s="176" t="s">
        <v>6146</v>
      </c>
      <c r="G272" s="150">
        <f>IF(総括表!$B$4=総括表!$Q$4,基礎データ貼付用シート!E1548)</f>
        <v>0</v>
      </c>
      <c r="H272" s="147" t="s">
        <v>5201</v>
      </c>
      <c r="I272" s="854">
        <v>0.35399999999999998</v>
      </c>
      <c r="J272" s="147" t="s">
        <v>5202</v>
      </c>
      <c r="K272" s="145">
        <f t="shared" si="12"/>
        <v>0</v>
      </c>
      <c r="L272" s="66" t="str">
        <f t="shared" si="13"/>
        <v>(ｲﾑ)</v>
      </c>
      <c r="M272" s="169"/>
      <c r="N272" s="34" t="s">
        <v>6177</v>
      </c>
      <c r="O272" s="34" t="s">
        <v>6160</v>
      </c>
      <c r="P272" s="383"/>
      <c r="Q272" s="380"/>
      <c r="R272" s="380"/>
      <c r="S272" s="384"/>
      <c r="T272" s="380"/>
      <c r="U272" s="380"/>
      <c r="V272" s="385"/>
      <c r="W272" s="379"/>
      <c r="X272" s="381"/>
    </row>
    <row r="273" spans="1:24" ht="12.75" customHeight="1" x14ac:dyDescent="0.2">
      <c r="A273" s="76"/>
      <c r="B273" s="1083"/>
      <c r="C273" s="1030"/>
      <c r="D273" s="1049"/>
      <c r="E273" s="1120"/>
      <c r="F273" s="176" t="s">
        <v>6147</v>
      </c>
      <c r="G273" s="150">
        <f>IF(総括表!$B$4=総括表!$Q$4,基礎データ貼付用シート!E1549)</f>
        <v>0</v>
      </c>
      <c r="H273" s="147" t="s">
        <v>5201</v>
      </c>
      <c r="I273" s="854">
        <v>0.432</v>
      </c>
      <c r="J273" s="147" t="s">
        <v>5202</v>
      </c>
      <c r="K273" s="148">
        <f t="shared" si="12"/>
        <v>0</v>
      </c>
      <c r="L273" s="66" t="str">
        <f t="shared" si="13"/>
        <v>(ｲﾒ)</v>
      </c>
      <c r="M273" s="169"/>
      <c r="N273" s="34" t="s">
        <v>6177</v>
      </c>
      <c r="O273" s="34" t="s">
        <v>6161</v>
      </c>
      <c r="P273" s="383"/>
      <c r="Q273" s="380"/>
      <c r="R273" s="380"/>
      <c r="S273" s="384"/>
      <c r="T273" s="380"/>
      <c r="U273" s="380"/>
      <c r="V273" s="385"/>
      <c r="W273" s="379"/>
      <c r="X273" s="381"/>
    </row>
    <row r="274" spans="1:24" ht="12.75" customHeight="1" x14ac:dyDescent="0.2">
      <c r="A274" s="76"/>
      <c r="B274" s="1095">
        <v>22</v>
      </c>
      <c r="C274" s="1100" t="s">
        <v>6206</v>
      </c>
      <c r="D274" s="1048" t="s">
        <v>6203</v>
      </c>
      <c r="E274" s="1127" t="s">
        <v>6092</v>
      </c>
      <c r="F274" s="174" t="s">
        <v>6085</v>
      </c>
      <c r="G274" s="188" t="b">
        <f>IF(総括表!$B$4=総括表!$Q$5,基礎データ貼付用シート!E1547)</f>
        <v>0</v>
      </c>
      <c r="H274" s="25" t="s">
        <v>5201</v>
      </c>
      <c r="I274" s="856">
        <v>0.16800000000000001</v>
      </c>
      <c r="J274" s="666" t="s">
        <v>5202</v>
      </c>
      <c r="K274" s="665">
        <f t="shared" si="12"/>
        <v>0</v>
      </c>
      <c r="L274" s="66" t="str">
        <f t="shared" si="13"/>
        <v>(ｲﾓ)</v>
      </c>
      <c r="M274" s="169"/>
      <c r="N274" s="34" t="s">
        <v>6177</v>
      </c>
      <c r="O274" s="34" t="s">
        <v>6162</v>
      </c>
      <c r="P274" s="383"/>
      <c r="Q274" s="380"/>
      <c r="R274" s="380"/>
      <c r="S274" s="384"/>
      <c r="T274" s="1124"/>
      <c r="U274" s="1124"/>
      <c r="V274" s="385"/>
      <c r="W274" s="379"/>
      <c r="X274" s="381"/>
    </row>
    <row r="275" spans="1:24" ht="12.75" customHeight="1" x14ac:dyDescent="0.2">
      <c r="A275" s="76"/>
      <c r="B275" s="1095"/>
      <c r="C275" s="1122"/>
      <c r="D275" s="1048"/>
      <c r="E275" s="1127"/>
      <c r="F275" s="176" t="s">
        <v>6146</v>
      </c>
      <c r="G275" s="150" t="b">
        <f>IF(総括表!$B$4=総括表!$Q$5,基礎データ貼付用シート!E1548)</f>
        <v>0</v>
      </c>
      <c r="H275" s="147" t="s">
        <v>5201</v>
      </c>
      <c r="I275" s="854">
        <v>0.33600000000000002</v>
      </c>
      <c r="J275" s="147" t="s">
        <v>5202</v>
      </c>
      <c r="K275" s="145">
        <f t="shared" si="12"/>
        <v>0</v>
      </c>
      <c r="L275" s="66" t="str">
        <f t="shared" si="13"/>
        <v>(ｲﾔ)</v>
      </c>
      <c r="M275" s="169"/>
      <c r="N275" s="34" t="s">
        <v>6177</v>
      </c>
      <c r="O275" s="34" t="s">
        <v>6163</v>
      </c>
      <c r="P275" s="383"/>
      <c r="Q275" s="380"/>
      <c r="R275" s="380"/>
      <c r="S275" s="384"/>
      <c r="T275" s="380"/>
      <c r="U275" s="380"/>
      <c r="V275" s="385"/>
      <c r="W275" s="379"/>
      <c r="X275" s="381"/>
    </row>
    <row r="276" spans="1:24" ht="12.75" customHeight="1" x14ac:dyDescent="0.2">
      <c r="A276" s="76"/>
      <c r="B276" s="1095"/>
      <c r="C276" s="1122"/>
      <c r="D276" s="1049"/>
      <c r="E276" s="1120"/>
      <c r="F276" s="176" t="s">
        <v>6147</v>
      </c>
      <c r="G276" s="150" t="b">
        <f>IF(総括表!$B$4=総括表!$Q$5,基礎データ貼付用シート!E1549)</f>
        <v>0</v>
      </c>
      <c r="H276" s="147" t="s">
        <v>5201</v>
      </c>
      <c r="I276" s="854">
        <v>0.41</v>
      </c>
      <c r="J276" s="147" t="s">
        <v>5202</v>
      </c>
      <c r="K276" s="145">
        <f t="shared" si="12"/>
        <v>0</v>
      </c>
      <c r="L276" s="66" t="str">
        <f t="shared" si="13"/>
        <v>(ｲﾕ)</v>
      </c>
      <c r="M276" s="169"/>
      <c r="N276" s="34" t="s">
        <v>6177</v>
      </c>
      <c r="O276" s="34" t="s">
        <v>6165</v>
      </c>
      <c r="P276" s="383"/>
      <c r="Q276" s="380"/>
      <c r="R276" s="380"/>
      <c r="S276" s="384"/>
      <c r="T276" s="380"/>
      <c r="U276" s="380"/>
      <c r="V276" s="385"/>
      <c r="W276" s="379"/>
      <c r="X276" s="381"/>
    </row>
    <row r="277" spans="1:24" ht="12.75" customHeight="1" x14ac:dyDescent="0.2">
      <c r="A277" s="76"/>
      <c r="B277" s="1081">
        <v>23</v>
      </c>
      <c r="C277" s="1097" t="s">
        <v>6207</v>
      </c>
      <c r="D277" s="1101" t="s">
        <v>6203</v>
      </c>
      <c r="E277" s="1119" t="s">
        <v>6092</v>
      </c>
      <c r="F277" s="175" t="s">
        <v>6085</v>
      </c>
      <c r="G277" s="150">
        <f>IF(総括表!$B$4=総括表!$Q$4,基礎データ貼付用シート!E1551)</f>
        <v>0</v>
      </c>
      <c r="H277" s="147" t="s">
        <v>5201</v>
      </c>
      <c r="I277" s="854">
        <v>0.20399999999999999</v>
      </c>
      <c r="J277" s="70" t="s">
        <v>5202</v>
      </c>
      <c r="K277" s="145">
        <f t="shared" si="12"/>
        <v>0</v>
      </c>
      <c r="L277" s="66" t="str">
        <f t="shared" si="13"/>
        <v>(ｲﾖ)</v>
      </c>
      <c r="M277" s="169"/>
      <c r="N277" s="34" t="s">
        <v>6177</v>
      </c>
      <c r="O277" s="34" t="s">
        <v>6166</v>
      </c>
      <c r="P277" s="383"/>
      <c r="Q277" s="380"/>
      <c r="R277" s="380"/>
      <c r="S277" s="384"/>
      <c r="T277" s="1124"/>
      <c r="U277" s="1124"/>
      <c r="V277" s="385"/>
      <c r="W277" s="379"/>
      <c r="X277" s="381"/>
    </row>
    <row r="278" spans="1:24" ht="12.75" customHeight="1" x14ac:dyDescent="0.2">
      <c r="A278" s="76"/>
      <c r="B278" s="1082"/>
      <c r="C278" s="1100"/>
      <c r="D278" s="1048"/>
      <c r="E278" s="1127"/>
      <c r="F278" s="176" t="s">
        <v>6146</v>
      </c>
      <c r="G278" s="150">
        <f>IF(総括表!$B$4=総括表!$Q$4,基礎データ貼付用シート!E1553)</f>
        <v>0</v>
      </c>
      <c r="H278" s="147" t="s">
        <v>5201</v>
      </c>
      <c r="I278" s="854">
        <v>0.36799999999999999</v>
      </c>
      <c r="J278" s="147" t="s">
        <v>5202</v>
      </c>
      <c r="K278" s="145">
        <f t="shared" si="12"/>
        <v>0</v>
      </c>
      <c r="L278" s="66" t="str">
        <f t="shared" si="13"/>
        <v>(ｲﾗ)</v>
      </c>
      <c r="M278" s="169"/>
      <c r="N278" s="34" t="s">
        <v>6177</v>
      </c>
      <c r="O278" s="34" t="s">
        <v>6167</v>
      </c>
      <c r="P278" s="383"/>
      <c r="Q278" s="380"/>
      <c r="R278" s="380"/>
      <c r="S278" s="384"/>
      <c r="T278" s="380"/>
      <c r="U278" s="380"/>
      <c r="V278" s="385"/>
      <c r="W278" s="379"/>
      <c r="X278" s="381"/>
    </row>
    <row r="279" spans="1:24" ht="12.75" customHeight="1" x14ac:dyDescent="0.2">
      <c r="A279" s="76"/>
      <c r="B279" s="1082"/>
      <c r="C279" s="1100"/>
      <c r="D279" s="1048"/>
      <c r="E279" s="1120"/>
      <c r="F279" s="176" t="s">
        <v>6147</v>
      </c>
      <c r="G279" s="150">
        <f>IF(総括表!$B$4=総括表!$Q$4,基礎データ貼付用シート!E1554)</f>
        <v>0</v>
      </c>
      <c r="H279" s="147" t="s">
        <v>5201</v>
      </c>
      <c r="I279" s="854">
        <v>0.40400000000000003</v>
      </c>
      <c r="J279" s="147" t="s">
        <v>5202</v>
      </c>
      <c r="K279" s="145">
        <f t="shared" si="12"/>
        <v>0</v>
      </c>
      <c r="L279" s="66" t="str">
        <f t="shared" si="13"/>
        <v>(ｲﾘ)</v>
      </c>
      <c r="M279" s="169"/>
      <c r="N279" s="34" t="s">
        <v>6177</v>
      </c>
      <c r="O279" s="34" t="s">
        <v>6168</v>
      </c>
      <c r="P279" s="383"/>
      <c r="Q279" s="380"/>
      <c r="R279" s="380"/>
      <c r="S279" s="384"/>
      <c r="T279" s="380"/>
      <c r="U279" s="380"/>
      <c r="V279" s="385"/>
      <c r="W279" s="379"/>
      <c r="X279" s="381"/>
    </row>
    <row r="280" spans="1:24" ht="12.75" customHeight="1" x14ac:dyDescent="0.2">
      <c r="A280" s="76"/>
      <c r="B280" s="1082"/>
      <c r="C280" s="1100"/>
      <c r="D280" s="1048"/>
      <c r="E280" s="1119" t="s">
        <v>6208</v>
      </c>
      <c r="F280" s="177" t="s">
        <v>6085</v>
      </c>
      <c r="G280" s="150">
        <f>IF(総括表!$B$4=総括表!$Q$4,基礎データ貼付用シート!E1552)</f>
        <v>0</v>
      </c>
      <c r="H280" s="147" t="s">
        <v>5201</v>
      </c>
      <c r="I280" s="854">
        <v>0.32700000000000001</v>
      </c>
      <c r="J280" s="70" t="s">
        <v>5202</v>
      </c>
      <c r="K280" s="145">
        <f t="shared" si="12"/>
        <v>0</v>
      </c>
      <c r="L280" s="66" t="str">
        <f t="shared" si="13"/>
        <v>(ｲﾙ)</v>
      </c>
      <c r="M280" s="169"/>
      <c r="N280" s="34" t="s">
        <v>6177</v>
      </c>
      <c r="O280" s="34" t="s">
        <v>6169</v>
      </c>
      <c r="P280" s="383"/>
      <c r="Q280" s="380"/>
      <c r="R280" s="380"/>
      <c r="S280" s="384"/>
      <c r="T280" s="380"/>
      <c r="U280" s="380"/>
      <c r="V280" s="385"/>
      <c r="W280" s="379"/>
      <c r="X280" s="381"/>
    </row>
    <row r="281" spans="1:24" ht="12.75" customHeight="1" x14ac:dyDescent="0.2">
      <c r="A281" s="76"/>
      <c r="B281" s="1082"/>
      <c r="C281" s="1100"/>
      <c r="D281" s="1049"/>
      <c r="E281" s="1120"/>
      <c r="F281" s="176" t="s">
        <v>6147</v>
      </c>
      <c r="G281" s="150">
        <f>IF(総括表!$B$4=総括表!$Q$4,基礎データ貼付用シート!E1555)</f>
        <v>0</v>
      </c>
      <c r="H281" s="147" t="s">
        <v>5201</v>
      </c>
      <c r="I281" s="854">
        <v>0.16400000000000001</v>
      </c>
      <c r="J281" s="147" t="s">
        <v>5202</v>
      </c>
      <c r="K281" s="145">
        <f t="shared" si="12"/>
        <v>0</v>
      </c>
      <c r="L281" s="66" t="str">
        <f t="shared" si="13"/>
        <v>(ｲﾚ)</v>
      </c>
      <c r="M281" s="169"/>
      <c r="N281" s="34" t="s">
        <v>6177</v>
      </c>
      <c r="O281" s="34" t="s">
        <v>6170</v>
      </c>
      <c r="P281" s="383"/>
      <c r="Q281" s="380"/>
      <c r="R281" s="380"/>
      <c r="S281" s="384"/>
      <c r="T281" s="380"/>
      <c r="U281" s="380"/>
      <c r="V281" s="385"/>
      <c r="W281" s="379"/>
      <c r="X281" s="381"/>
    </row>
    <row r="282" spans="1:24" ht="12.75" customHeight="1" x14ac:dyDescent="0.2">
      <c r="A282" s="76"/>
      <c r="B282" s="1082"/>
      <c r="C282" s="1100"/>
      <c r="D282" s="1101" t="s">
        <v>6209</v>
      </c>
      <c r="E282" s="1119" t="s">
        <v>6092</v>
      </c>
      <c r="F282" s="175" t="s">
        <v>6085</v>
      </c>
      <c r="G282" s="150">
        <f>IF(総括表!$B$4=総括表!$Q$4,基礎データ貼付用シート!E1557)</f>
        <v>0</v>
      </c>
      <c r="H282" s="147" t="s">
        <v>5201</v>
      </c>
      <c r="I282" s="854">
        <v>2.8000000000000001E-2</v>
      </c>
      <c r="J282" s="70" t="s">
        <v>5202</v>
      </c>
      <c r="K282" s="145">
        <f t="shared" si="12"/>
        <v>0</v>
      </c>
      <c r="L282" s="66" t="str">
        <f t="shared" si="13"/>
        <v>(ｲﾛ)</v>
      </c>
      <c r="M282" s="169"/>
      <c r="N282" s="34" t="s">
        <v>6177</v>
      </c>
      <c r="O282" s="34" t="s">
        <v>6171</v>
      </c>
      <c r="P282" s="383"/>
      <c r="Q282" s="380"/>
      <c r="R282" s="380"/>
      <c r="S282" s="384"/>
      <c r="T282" s="380"/>
      <c r="U282" s="380"/>
      <c r="V282" s="385"/>
      <c r="W282" s="379"/>
      <c r="X282" s="381"/>
    </row>
    <row r="283" spans="1:24" ht="12.75" customHeight="1" x14ac:dyDescent="0.2">
      <c r="A283" s="76"/>
      <c r="B283" s="1082"/>
      <c r="C283" s="1100"/>
      <c r="D283" s="1048"/>
      <c r="E283" s="1127"/>
      <c r="F283" s="176" t="s">
        <v>6146</v>
      </c>
      <c r="G283" s="150">
        <f>IF(総括表!$B$4=総括表!$Q$4,基礎データ貼付用シート!E1559)</f>
        <v>0</v>
      </c>
      <c r="H283" s="147" t="s">
        <v>5201</v>
      </c>
      <c r="I283" s="854">
        <v>0.05</v>
      </c>
      <c r="J283" s="147" t="s">
        <v>5202</v>
      </c>
      <c r="K283" s="145">
        <f t="shared" si="12"/>
        <v>0</v>
      </c>
      <c r="L283" s="66" t="str">
        <f t="shared" si="13"/>
        <v>(ｲﾜ)</v>
      </c>
      <c r="M283" s="169"/>
      <c r="N283" s="34" t="s">
        <v>6177</v>
      </c>
      <c r="O283" s="34" t="s">
        <v>6173</v>
      </c>
      <c r="P283" s="383"/>
      <c r="Q283" s="380"/>
      <c r="R283" s="380"/>
      <c r="S283" s="384"/>
      <c r="T283" s="380"/>
      <c r="U283" s="380"/>
      <c r="V283" s="385"/>
      <c r="W283" s="379"/>
      <c r="X283" s="381"/>
    </row>
    <row r="284" spans="1:24" ht="12.75" customHeight="1" x14ac:dyDescent="0.2">
      <c r="A284" s="76"/>
      <c r="B284" s="1082"/>
      <c r="C284" s="1100"/>
      <c r="D284" s="1048"/>
      <c r="E284" s="1120"/>
      <c r="F284" s="176" t="s">
        <v>6147</v>
      </c>
      <c r="G284" s="150">
        <f>IF(総括表!$B$4=総括表!$Q$4,基礎データ貼付用シート!E1560)</f>
        <v>0</v>
      </c>
      <c r="H284" s="147" t="s">
        <v>5201</v>
      </c>
      <c r="I284" s="854">
        <v>5.6000000000000001E-2</v>
      </c>
      <c r="J284" s="147" t="s">
        <v>5202</v>
      </c>
      <c r="K284" s="145">
        <f t="shared" si="12"/>
        <v>0</v>
      </c>
      <c r="L284" s="66" t="str">
        <f t="shared" si="13"/>
        <v>(ｲｦ)</v>
      </c>
      <c r="M284" s="169"/>
      <c r="N284" s="34" t="s">
        <v>6177</v>
      </c>
      <c r="O284" s="34" t="s">
        <v>6174</v>
      </c>
      <c r="P284" s="383"/>
      <c r="Q284" s="380"/>
      <c r="R284" s="380"/>
      <c r="S284" s="384"/>
      <c r="T284" s="380"/>
      <c r="U284" s="380"/>
      <c r="V284" s="385"/>
      <c r="W284" s="379"/>
      <c r="X284" s="381"/>
    </row>
    <row r="285" spans="1:24" ht="12.75" customHeight="1" x14ac:dyDescent="0.2">
      <c r="A285" s="76"/>
      <c r="B285" s="1082"/>
      <c r="C285" s="1100"/>
      <c r="D285" s="1048"/>
      <c r="E285" s="1119" t="s">
        <v>6208</v>
      </c>
      <c r="F285" s="177" t="s">
        <v>6085</v>
      </c>
      <c r="G285" s="150">
        <f>IF(総括表!$B$4=総括表!$Q$4,基礎データ貼付用シート!E1558)</f>
        <v>0</v>
      </c>
      <c r="H285" s="147" t="s">
        <v>5201</v>
      </c>
      <c r="I285" s="854">
        <v>4.4999999999999998E-2</v>
      </c>
      <c r="J285" s="70" t="s">
        <v>5202</v>
      </c>
      <c r="K285" s="145">
        <f t="shared" si="12"/>
        <v>0</v>
      </c>
      <c r="L285" s="66" t="str">
        <f t="shared" si="13"/>
        <v>(ｲﾝ)</v>
      </c>
      <c r="M285" s="169"/>
      <c r="N285" s="34" t="s">
        <v>6177</v>
      </c>
      <c r="O285" s="34" t="s">
        <v>6175</v>
      </c>
      <c r="P285" s="383"/>
      <c r="Q285" s="380"/>
      <c r="R285" s="380"/>
      <c r="S285" s="384"/>
      <c r="T285" s="380"/>
      <c r="U285" s="380"/>
      <c r="V285" s="385"/>
      <c r="W285" s="379"/>
      <c r="X285" s="381"/>
    </row>
    <row r="286" spans="1:24" ht="12.75" customHeight="1" x14ac:dyDescent="0.2">
      <c r="A286" s="76"/>
      <c r="B286" s="1083"/>
      <c r="C286" s="1098"/>
      <c r="D286" s="1049"/>
      <c r="E286" s="1120"/>
      <c r="F286" s="176" t="s">
        <v>6147</v>
      </c>
      <c r="G286" s="150">
        <f>IF(総括表!$B$4=総括表!$Q$4,基礎データ貼付用シート!E1561)</f>
        <v>0</v>
      </c>
      <c r="H286" s="147" t="s">
        <v>5201</v>
      </c>
      <c r="I286" s="854">
        <v>2.1999999999999999E-2</v>
      </c>
      <c r="J286" s="147" t="s">
        <v>5202</v>
      </c>
      <c r="K286" s="145">
        <f t="shared" si="12"/>
        <v>0</v>
      </c>
      <c r="L286" s="66" t="str">
        <f t="shared" si="13"/>
        <v>(ｳｱ)</v>
      </c>
      <c r="M286" s="169"/>
      <c r="N286" s="34" t="s">
        <v>6178</v>
      </c>
      <c r="O286" s="34" t="s">
        <v>6176</v>
      </c>
      <c r="P286" s="383"/>
      <c r="Q286" s="380"/>
      <c r="R286" s="380"/>
      <c r="S286" s="384"/>
      <c r="T286" s="380"/>
      <c r="U286" s="380"/>
      <c r="V286" s="385"/>
      <c r="W286" s="379"/>
      <c r="X286" s="381"/>
    </row>
    <row r="287" spans="1:24" ht="12.75" customHeight="1" x14ac:dyDescent="0.2">
      <c r="A287" s="76"/>
      <c r="B287" s="1115">
        <v>24</v>
      </c>
      <c r="C287" s="1097" t="s">
        <v>6210</v>
      </c>
      <c r="D287" s="1114" t="s">
        <v>6203</v>
      </c>
      <c r="E287" s="1116" t="s">
        <v>6092</v>
      </c>
      <c r="F287" s="175" t="s">
        <v>6085</v>
      </c>
      <c r="G287" s="150" t="b">
        <f>IF(総括表!$B$4=総括表!$Q$5,基礎データ貼付用シート!E1551)</f>
        <v>0</v>
      </c>
      <c r="H287" s="147" t="s">
        <v>5201</v>
      </c>
      <c r="I287" s="854">
        <v>0.19600000000000001</v>
      </c>
      <c r="J287" s="70" t="s">
        <v>5202</v>
      </c>
      <c r="K287" s="145">
        <f t="shared" si="12"/>
        <v>0</v>
      </c>
      <c r="L287" s="66" t="str">
        <f t="shared" si="13"/>
        <v>(ｳｲ)</v>
      </c>
      <c r="M287" s="169"/>
      <c r="N287" s="34" t="s">
        <v>6178</v>
      </c>
      <c r="O287" s="34" t="s">
        <v>6177</v>
      </c>
      <c r="P287" s="383"/>
      <c r="Q287" s="380"/>
      <c r="R287" s="380"/>
      <c r="S287" s="384"/>
      <c r="T287" s="1124"/>
      <c r="U287" s="1124"/>
      <c r="V287" s="385"/>
      <c r="W287" s="379"/>
      <c r="X287" s="381"/>
    </row>
    <row r="288" spans="1:24" ht="12.75" customHeight="1" x14ac:dyDescent="0.2">
      <c r="A288" s="76"/>
      <c r="B288" s="1115"/>
      <c r="C288" s="1100"/>
      <c r="D288" s="1114"/>
      <c r="E288" s="1117"/>
      <c r="F288" s="176" t="s">
        <v>6146</v>
      </c>
      <c r="G288" s="150" t="b">
        <f>IF(総括表!$B$4=総括表!$Q$5,基礎データ貼付用シート!E1553)</f>
        <v>0</v>
      </c>
      <c r="H288" s="147" t="s">
        <v>5201</v>
      </c>
      <c r="I288" s="854">
        <v>0.35199999999999998</v>
      </c>
      <c r="J288" s="147" t="s">
        <v>5202</v>
      </c>
      <c r="K288" s="145">
        <f t="shared" si="12"/>
        <v>0</v>
      </c>
      <c r="L288" s="66" t="str">
        <f t="shared" si="13"/>
        <v>(ｳｳ)</v>
      </c>
      <c r="M288" s="169"/>
      <c r="N288" s="34" t="s">
        <v>6178</v>
      </c>
      <c r="O288" s="34" t="s">
        <v>6178</v>
      </c>
      <c r="P288" s="383"/>
      <c r="Q288" s="380"/>
      <c r="R288" s="380"/>
      <c r="S288" s="384"/>
      <c r="T288" s="380"/>
      <c r="U288" s="380"/>
      <c r="V288" s="385"/>
      <c r="W288" s="379"/>
      <c r="X288" s="381"/>
    </row>
    <row r="289" spans="1:24" ht="12.75" customHeight="1" x14ac:dyDescent="0.2">
      <c r="A289" s="76"/>
      <c r="B289" s="1115"/>
      <c r="C289" s="1100"/>
      <c r="D289" s="1114"/>
      <c r="E289" s="1118"/>
      <c r="F289" s="176" t="s">
        <v>6147</v>
      </c>
      <c r="G289" s="150" t="b">
        <f>IF(総括表!$B$4=総括表!$Q$5,基礎データ貼付用シート!E1554)</f>
        <v>0</v>
      </c>
      <c r="H289" s="147" t="s">
        <v>5201</v>
      </c>
      <c r="I289" s="854">
        <v>0.39200000000000002</v>
      </c>
      <c r="J289" s="147" t="s">
        <v>5202</v>
      </c>
      <c r="K289" s="145">
        <f t="shared" si="12"/>
        <v>0</v>
      </c>
      <c r="L289" s="66" t="str">
        <f t="shared" si="13"/>
        <v>(ｳｴ)</v>
      </c>
      <c r="M289" s="169"/>
      <c r="N289" s="34" t="s">
        <v>6178</v>
      </c>
      <c r="O289" s="34" t="s">
        <v>6179</v>
      </c>
      <c r="P289" s="383"/>
      <c r="Q289" s="380"/>
      <c r="R289" s="380"/>
      <c r="S289" s="384"/>
      <c r="T289" s="380"/>
      <c r="U289" s="380"/>
      <c r="V289" s="385"/>
      <c r="W289" s="379"/>
      <c r="X289" s="381"/>
    </row>
    <row r="290" spans="1:24" ht="12.75" customHeight="1" x14ac:dyDescent="0.2">
      <c r="A290" s="76"/>
      <c r="B290" s="1115"/>
      <c r="C290" s="1100"/>
      <c r="D290" s="1114"/>
      <c r="E290" s="1116" t="s">
        <v>6208</v>
      </c>
      <c r="F290" s="177" t="s">
        <v>6085</v>
      </c>
      <c r="G290" s="150" t="b">
        <f>IF(総括表!$B$4=総括表!$Q$5,基礎データ貼付用シート!E1552)</f>
        <v>0</v>
      </c>
      <c r="H290" s="147" t="s">
        <v>5201</v>
      </c>
      <c r="I290" s="854">
        <v>0.313</v>
      </c>
      <c r="J290" s="70" t="s">
        <v>5202</v>
      </c>
      <c r="K290" s="145">
        <f t="shared" si="12"/>
        <v>0</v>
      </c>
      <c r="L290" s="66" t="str">
        <f t="shared" si="13"/>
        <v>(ｳｵ)</v>
      </c>
      <c r="M290" s="169"/>
      <c r="N290" s="34" t="s">
        <v>6178</v>
      </c>
      <c r="O290" s="34" t="s">
        <v>6181</v>
      </c>
      <c r="P290" s="383"/>
      <c r="Q290" s="380"/>
      <c r="R290" s="380"/>
      <c r="S290" s="384"/>
      <c r="T290" s="380"/>
      <c r="U290" s="380"/>
      <c r="V290" s="385"/>
      <c r="W290" s="379"/>
      <c r="X290" s="381"/>
    </row>
    <row r="291" spans="1:24" ht="12.75" customHeight="1" x14ac:dyDescent="0.2">
      <c r="A291" s="76"/>
      <c r="B291" s="1115"/>
      <c r="C291" s="1100"/>
      <c r="D291" s="1114"/>
      <c r="E291" s="1118"/>
      <c r="F291" s="176" t="s">
        <v>6147</v>
      </c>
      <c r="G291" s="150" t="b">
        <f>IF(総括表!$B$4=総括表!$Q$5,基礎データ貼付用シート!E1555)</f>
        <v>0</v>
      </c>
      <c r="H291" s="147" t="s">
        <v>5201</v>
      </c>
      <c r="I291" s="854">
        <v>0.156</v>
      </c>
      <c r="J291" s="147" t="s">
        <v>5202</v>
      </c>
      <c r="K291" s="145">
        <f t="shared" si="12"/>
        <v>0</v>
      </c>
      <c r="L291" s="66" t="str">
        <f t="shared" si="13"/>
        <v>(ｳｶ)</v>
      </c>
      <c r="M291" s="169"/>
      <c r="N291" s="34" t="s">
        <v>6178</v>
      </c>
      <c r="O291" s="34" t="s">
        <v>6182</v>
      </c>
      <c r="P291" s="383"/>
      <c r="Q291" s="380"/>
      <c r="R291" s="380"/>
      <c r="S291" s="384"/>
      <c r="T291" s="380"/>
      <c r="U291" s="380"/>
      <c r="V291" s="385"/>
      <c r="W291" s="379"/>
      <c r="X291" s="381"/>
    </row>
    <row r="292" spans="1:24" ht="12.75" customHeight="1" x14ac:dyDescent="0.2">
      <c r="A292" s="76"/>
      <c r="B292" s="1115"/>
      <c r="C292" s="1100"/>
      <c r="D292" s="1114" t="s">
        <v>6209</v>
      </c>
      <c r="E292" s="1116" t="s">
        <v>6092</v>
      </c>
      <c r="F292" s="175" t="s">
        <v>6085</v>
      </c>
      <c r="G292" s="150" t="b">
        <f>IF(総括表!$B$4=総括表!$Q$5,基礎データ貼付用シート!E1557)</f>
        <v>0</v>
      </c>
      <c r="H292" s="147" t="s">
        <v>5201</v>
      </c>
      <c r="I292" s="854">
        <v>2.8000000000000001E-2</v>
      </c>
      <c r="J292" s="70" t="s">
        <v>5202</v>
      </c>
      <c r="K292" s="145">
        <f t="shared" si="12"/>
        <v>0</v>
      </c>
      <c r="L292" s="66" t="str">
        <f t="shared" si="13"/>
        <v>(ｳｷ)</v>
      </c>
      <c r="M292" s="169"/>
      <c r="N292" s="34" t="s">
        <v>6178</v>
      </c>
      <c r="O292" s="34" t="s">
        <v>6183</v>
      </c>
      <c r="P292" s="383"/>
      <c r="Q292" s="380"/>
      <c r="R292" s="380"/>
      <c r="S292" s="384"/>
      <c r="T292" s="380"/>
      <c r="U292" s="380"/>
      <c r="V292" s="385"/>
      <c r="W292" s="379"/>
      <c r="X292" s="381"/>
    </row>
    <row r="293" spans="1:24" ht="12.75" customHeight="1" x14ac:dyDescent="0.2">
      <c r="A293" s="76"/>
      <c r="B293" s="1115"/>
      <c r="C293" s="1100"/>
      <c r="D293" s="1114"/>
      <c r="E293" s="1117"/>
      <c r="F293" s="176" t="s">
        <v>6146</v>
      </c>
      <c r="G293" s="150" t="b">
        <f>IF(総括表!$B$4=総括表!$Q$5,基礎データ貼付用シート!E1559)</f>
        <v>0</v>
      </c>
      <c r="H293" s="147" t="s">
        <v>5201</v>
      </c>
      <c r="I293" s="854">
        <v>0.05</v>
      </c>
      <c r="J293" s="147" t="s">
        <v>5202</v>
      </c>
      <c r="K293" s="145">
        <f t="shared" si="12"/>
        <v>0</v>
      </c>
      <c r="L293" s="66" t="str">
        <f t="shared" si="13"/>
        <v>(ｳｸ)</v>
      </c>
      <c r="M293" s="169"/>
      <c r="N293" s="34" t="s">
        <v>6178</v>
      </c>
      <c r="O293" s="34" t="s">
        <v>6184</v>
      </c>
      <c r="P293" s="383"/>
      <c r="Q293" s="380"/>
      <c r="R293" s="380"/>
      <c r="S293" s="384"/>
      <c r="T293" s="380"/>
      <c r="U293" s="380"/>
      <c r="V293" s="385"/>
      <c r="W293" s="379"/>
      <c r="X293" s="381"/>
    </row>
    <row r="294" spans="1:24" ht="12.75" customHeight="1" x14ac:dyDescent="0.2">
      <c r="A294" s="76"/>
      <c r="B294" s="1115"/>
      <c r="C294" s="1100"/>
      <c r="D294" s="1114"/>
      <c r="E294" s="1118"/>
      <c r="F294" s="176" t="s">
        <v>6147</v>
      </c>
      <c r="G294" s="150" t="b">
        <f>IF(総括表!$B$4=総括表!$Q$5,基礎データ貼付用シート!E1560)</f>
        <v>0</v>
      </c>
      <c r="H294" s="147" t="s">
        <v>5201</v>
      </c>
      <c r="I294" s="854">
        <v>5.6000000000000001E-2</v>
      </c>
      <c r="J294" s="147" t="s">
        <v>5202</v>
      </c>
      <c r="K294" s="145">
        <f t="shared" si="12"/>
        <v>0</v>
      </c>
      <c r="L294" s="66" t="str">
        <f t="shared" si="13"/>
        <v>(ｳｹ)</v>
      </c>
      <c r="M294" s="169"/>
      <c r="N294" s="34" t="s">
        <v>6178</v>
      </c>
      <c r="O294" s="34" t="s">
        <v>6185</v>
      </c>
      <c r="P294" s="383"/>
      <c r="Q294" s="380"/>
      <c r="R294" s="380"/>
      <c r="S294" s="384"/>
      <c r="T294" s="380"/>
      <c r="U294" s="380"/>
      <c r="V294" s="385"/>
      <c r="W294" s="379"/>
      <c r="X294" s="381"/>
    </row>
    <row r="295" spans="1:24" ht="12.75" customHeight="1" x14ac:dyDescent="0.2">
      <c r="A295" s="76"/>
      <c r="B295" s="1115"/>
      <c r="C295" s="1100"/>
      <c r="D295" s="1114"/>
      <c r="E295" s="1119" t="s">
        <v>6208</v>
      </c>
      <c r="F295" s="177" t="s">
        <v>6085</v>
      </c>
      <c r="G295" s="150" t="b">
        <f>IF(総括表!$B$4=総括表!$Q$5,基礎データ貼付用シート!E1558)</f>
        <v>0</v>
      </c>
      <c r="H295" s="147" t="s">
        <v>5201</v>
      </c>
      <c r="I295" s="854">
        <v>4.4999999999999998E-2</v>
      </c>
      <c r="J295" s="70" t="s">
        <v>5202</v>
      </c>
      <c r="K295" s="145">
        <f t="shared" si="12"/>
        <v>0</v>
      </c>
      <c r="L295" s="66" t="str">
        <f t="shared" si="13"/>
        <v>(ｳｺ)</v>
      </c>
      <c r="M295" s="169"/>
      <c r="N295" s="34" t="s">
        <v>6178</v>
      </c>
      <c r="O295" s="34" t="s">
        <v>6186</v>
      </c>
      <c r="P295" s="383"/>
      <c r="Q295" s="380"/>
      <c r="R295" s="380"/>
      <c r="S295" s="384"/>
      <c r="T295" s="380"/>
      <c r="U295" s="380"/>
      <c r="V295" s="385"/>
      <c r="W295" s="379"/>
      <c r="X295" s="381"/>
    </row>
    <row r="296" spans="1:24" ht="12.75" customHeight="1" x14ac:dyDescent="0.2">
      <c r="A296" s="76"/>
      <c r="B296" s="1115"/>
      <c r="C296" s="1098"/>
      <c r="D296" s="1114"/>
      <c r="E296" s="1120"/>
      <c r="F296" s="176" t="s">
        <v>6147</v>
      </c>
      <c r="G296" s="150" t="b">
        <f>IF(総括表!$B$4=総括表!$Q$5,基礎データ貼付用シート!E1561)</f>
        <v>0</v>
      </c>
      <c r="H296" s="147" t="s">
        <v>5201</v>
      </c>
      <c r="I296" s="854">
        <v>2.1999999999999999E-2</v>
      </c>
      <c r="J296" s="147" t="s">
        <v>5202</v>
      </c>
      <c r="K296" s="145">
        <f t="shared" si="12"/>
        <v>0</v>
      </c>
      <c r="L296" s="66" t="str">
        <f t="shared" si="13"/>
        <v>(ｳｻ)</v>
      </c>
      <c r="M296" s="169"/>
      <c r="N296" s="34" t="s">
        <v>6178</v>
      </c>
      <c r="O296" s="34" t="s">
        <v>6187</v>
      </c>
      <c r="P296" s="383"/>
      <c r="Q296" s="380"/>
      <c r="R296" s="380"/>
      <c r="S296" s="384"/>
      <c r="T296" s="380"/>
      <c r="U296" s="380"/>
      <c r="V296" s="385"/>
      <c r="W296" s="379"/>
      <c r="X296" s="381"/>
    </row>
    <row r="297" spans="1:24" ht="12.75" customHeight="1" x14ac:dyDescent="0.2">
      <c r="A297" s="76"/>
      <c r="B297" s="1081">
        <v>25</v>
      </c>
      <c r="C297" s="1097" t="s">
        <v>6211</v>
      </c>
      <c r="D297" s="1101" t="s">
        <v>6203</v>
      </c>
      <c r="E297" s="1119" t="s">
        <v>6092</v>
      </c>
      <c r="F297" s="175" t="s">
        <v>6085</v>
      </c>
      <c r="G297" s="150">
        <f>IF(総括表!$B$4=総括表!$Q$4,基礎データ貼付用シート!E1563)</f>
        <v>0</v>
      </c>
      <c r="H297" s="147" t="s">
        <v>5201</v>
      </c>
      <c r="I297" s="854">
        <v>0.222</v>
      </c>
      <c r="J297" s="70" t="s">
        <v>5202</v>
      </c>
      <c r="K297" s="145">
        <f t="shared" si="12"/>
        <v>0</v>
      </c>
      <c r="L297" s="66" t="str">
        <f t="shared" si="13"/>
        <v>(ｳｼ)</v>
      </c>
      <c r="M297" s="169"/>
      <c r="N297" s="34" t="s">
        <v>6178</v>
      </c>
      <c r="O297" s="34" t="s">
        <v>6190</v>
      </c>
      <c r="P297" s="383"/>
      <c r="Q297" s="380"/>
      <c r="R297" s="380"/>
      <c r="S297" s="384"/>
      <c r="T297" s="1124"/>
      <c r="U297" s="1124"/>
      <c r="V297" s="385"/>
      <c r="W297" s="379"/>
      <c r="X297" s="381"/>
    </row>
    <row r="298" spans="1:24" ht="12.75" customHeight="1" x14ac:dyDescent="0.2">
      <c r="A298" s="76"/>
      <c r="B298" s="1082"/>
      <c r="C298" s="1100"/>
      <c r="D298" s="1048"/>
      <c r="E298" s="1127"/>
      <c r="F298" s="176" t="s">
        <v>6146</v>
      </c>
      <c r="G298" s="150">
        <f>IF(総括表!$B$4=総括表!$Q$4,基礎データ貼付用シート!E1565)</f>
        <v>0</v>
      </c>
      <c r="H298" s="147" t="s">
        <v>5201</v>
      </c>
      <c r="I298" s="854">
        <v>0.39800000000000002</v>
      </c>
      <c r="J298" s="147" t="s">
        <v>5202</v>
      </c>
      <c r="K298" s="145">
        <f t="shared" si="12"/>
        <v>0</v>
      </c>
      <c r="L298" s="66" t="str">
        <f t="shared" si="13"/>
        <v>(ｳｽ)</v>
      </c>
      <c r="M298" s="169"/>
      <c r="N298" s="34" t="s">
        <v>6178</v>
      </c>
      <c r="O298" s="34" t="s">
        <v>6191</v>
      </c>
      <c r="P298" s="383"/>
      <c r="Q298" s="380"/>
      <c r="R298" s="380"/>
      <c r="S298" s="384"/>
      <c r="T298" s="380"/>
      <c r="U298" s="380"/>
      <c r="V298" s="385"/>
      <c r="W298" s="379"/>
      <c r="X298" s="381"/>
    </row>
    <row r="299" spans="1:24" ht="12.75" customHeight="1" x14ac:dyDescent="0.2">
      <c r="A299" s="76"/>
      <c r="B299" s="1082"/>
      <c r="C299" s="1100"/>
      <c r="D299" s="1048"/>
      <c r="E299" s="1120"/>
      <c r="F299" s="176" t="s">
        <v>6147</v>
      </c>
      <c r="G299" s="150">
        <f>IF(総括表!$B$4=総括表!$Q$4,基礎データ貼付用シート!E1566)</f>
        <v>0</v>
      </c>
      <c r="H299" s="147" t="s">
        <v>5201</v>
      </c>
      <c r="I299" s="854">
        <v>0.44400000000000001</v>
      </c>
      <c r="J299" s="147" t="s">
        <v>5202</v>
      </c>
      <c r="K299" s="145">
        <f t="shared" si="12"/>
        <v>0</v>
      </c>
      <c r="L299" s="66" t="str">
        <f t="shared" si="13"/>
        <v>(ｳｾ)</v>
      </c>
      <c r="M299" s="169"/>
      <c r="N299" s="34" t="s">
        <v>6178</v>
      </c>
      <c r="O299" s="34" t="s">
        <v>6192</v>
      </c>
      <c r="P299" s="383"/>
      <c r="Q299" s="380"/>
      <c r="R299" s="380"/>
      <c r="S299" s="384"/>
      <c r="T299" s="380"/>
      <c r="U299" s="380"/>
      <c r="V299" s="385"/>
      <c r="W299" s="379"/>
      <c r="X299" s="381"/>
    </row>
    <row r="300" spans="1:24" ht="12.75" customHeight="1" x14ac:dyDescent="0.2">
      <c r="A300" s="76"/>
      <c r="B300" s="1082"/>
      <c r="C300" s="1100"/>
      <c r="D300" s="1048"/>
      <c r="E300" s="1119" t="s">
        <v>6208</v>
      </c>
      <c r="F300" s="177" t="s">
        <v>6085</v>
      </c>
      <c r="G300" s="150">
        <f>IF(総括表!$B$4=総括表!$Q$4,基礎データ貼付用シート!E1564)</f>
        <v>0</v>
      </c>
      <c r="H300" s="147" t="s">
        <v>5201</v>
      </c>
      <c r="I300" s="854">
        <v>0.35399999999999998</v>
      </c>
      <c r="J300" s="70" t="s">
        <v>5202</v>
      </c>
      <c r="K300" s="145">
        <f t="shared" si="12"/>
        <v>0</v>
      </c>
      <c r="L300" s="66" t="str">
        <f t="shared" si="13"/>
        <v>(ｳｿ)</v>
      </c>
      <c r="M300" s="169"/>
      <c r="N300" s="34" t="s">
        <v>6178</v>
      </c>
      <c r="O300" s="34" t="s">
        <v>6193</v>
      </c>
      <c r="P300" s="383"/>
      <c r="Q300" s="380"/>
      <c r="R300" s="380"/>
      <c r="S300" s="384"/>
      <c r="T300" s="380"/>
      <c r="U300" s="380"/>
      <c r="V300" s="385"/>
      <c r="W300" s="379"/>
      <c r="X300" s="381"/>
    </row>
    <row r="301" spans="1:24" ht="12.75" customHeight="1" x14ac:dyDescent="0.2">
      <c r="A301" s="76"/>
      <c r="B301" s="1082"/>
      <c r="C301" s="1100"/>
      <c r="D301" s="1049"/>
      <c r="E301" s="1120"/>
      <c r="F301" s="176" t="s">
        <v>6147</v>
      </c>
      <c r="G301" s="150">
        <f>IF(総括表!$B$4=総括表!$Q$4,基礎データ貼付用シート!E1567)</f>
        <v>0</v>
      </c>
      <c r="H301" s="147" t="s">
        <v>5201</v>
      </c>
      <c r="I301" s="854">
        <v>0.17799999999999999</v>
      </c>
      <c r="J301" s="147" t="s">
        <v>5202</v>
      </c>
      <c r="K301" s="145">
        <f t="shared" si="12"/>
        <v>0</v>
      </c>
      <c r="L301" s="66" t="str">
        <f t="shared" si="13"/>
        <v>(ｳﾀ)</v>
      </c>
      <c r="M301" s="169"/>
      <c r="N301" s="34" t="s">
        <v>6178</v>
      </c>
      <c r="O301" s="34" t="s">
        <v>6194</v>
      </c>
      <c r="P301" s="383"/>
      <c r="Q301" s="380"/>
      <c r="R301" s="380"/>
      <c r="S301" s="384"/>
      <c r="T301" s="380"/>
      <c r="U301" s="380"/>
      <c r="V301" s="385"/>
      <c r="W301" s="379"/>
      <c r="X301" s="381"/>
    </row>
    <row r="302" spans="1:24" ht="12.75" customHeight="1" x14ac:dyDescent="0.2">
      <c r="A302" s="76"/>
      <c r="B302" s="1082"/>
      <c r="C302" s="1100"/>
      <c r="D302" s="1101" t="s">
        <v>6209</v>
      </c>
      <c r="E302" s="1119" t="s">
        <v>6092</v>
      </c>
      <c r="F302" s="175" t="s">
        <v>6085</v>
      </c>
      <c r="G302" s="150">
        <f>IF(総括表!$B$4=総括表!$Q$4,基礎データ貼付用シート!E1569)</f>
        <v>0</v>
      </c>
      <c r="H302" s="147" t="s">
        <v>5201</v>
      </c>
      <c r="I302" s="854">
        <v>5.6000000000000001E-2</v>
      </c>
      <c r="J302" s="70" t="s">
        <v>5202</v>
      </c>
      <c r="K302" s="145">
        <f t="shared" si="12"/>
        <v>0</v>
      </c>
      <c r="L302" s="66" t="str">
        <f t="shared" si="13"/>
        <v>(ｳﾁ)</v>
      </c>
      <c r="M302" s="169"/>
      <c r="N302" s="34" t="s">
        <v>6178</v>
      </c>
      <c r="O302" s="34" t="s">
        <v>6195</v>
      </c>
      <c r="P302" s="383"/>
      <c r="Q302" s="380"/>
      <c r="R302" s="380"/>
      <c r="S302" s="384"/>
      <c r="T302" s="380"/>
      <c r="U302" s="380"/>
      <c r="V302" s="385"/>
      <c r="W302" s="379"/>
      <c r="X302" s="381"/>
    </row>
    <row r="303" spans="1:24" ht="12.75" customHeight="1" x14ac:dyDescent="0.2">
      <c r="A303" s="76"/>
      <c r="B303" s="1082"/>
      <c r="C303" s="1100"/>
      <c r="D303" s="1048"/>
      <c r="E303" s="1127"/>
      <c r="F303" s="176" t="s">
        <v>6146</v>
      </c>
      <c r="G303" s="150">
        <f>IF(総括表!$B$4=総括表!$Q$4,基礎データ貼付用シート!E1571)</f>
        <v>0</v>
      </c>
      <c r="H303" s="147" t="s">
        <v>5201</v>
      </c>
      <c r="I303" s="854">
        <v>0.1</v>
      </c>
      <c r="J303" s="147" t="s">
        <v>5202</v>
      </c>
      <c r="K303" s="145">
        <f t="shared" ref="K303:K356" si="14">ROUND(G303*I303,0)</f>
        <v>0</v>
      </c>
      <c r="L303" s="66" t="str">
        <f t="shared" ref="L303:L356" si="15">$N$141&amp;N303&amp;O303&amp;$O$141</f>
        <v>(ｳﾂ)</v>
      </c>
      <c r="M303" s="169"/>
      <c r="N303" s="34" t="s">
        <v>6178</v>
      </c>
      <c r="O303" s="34" t="s">
        <v>6196</v>
      </c>
      <c r="P303" s="383"/>
      <c r="Q303" s="380"/>
      <c r="R303" s="380"/>
      <c r="S303" s="384"/>
      <c r="T303" s="380"/>
      <c r="U303" s="380"/>
      <c r="V303" s="385"/>
      <c r="W303" s="379"/>
      <c r="X303" s="381"/>
    </row>
    <row r="304" spans="1:24" ht="12.75" customHeight="1" x14ac:dyDescent="0.2">
      <c r="A304" s="76"/>
      <c r="B304" s="1082"/>
      <c r="C304" s="1100"/>
      <c r="D304" s="1048"/>
      <c r="E304" s="1120"/>
      <c r="F304" s="176" t="s">
        <v>6147</v>
      </c>
      <c r="G304" s="150">
        <f>IF(総括表!$B$4=総括表!$Q$4,基礎データ貼付用シート!E1572)</f>
        <v>0</v>
      </c>
      <c r="H304" s="147" t="s">
        <v>5201</v>
      </c>
      <c r="I304" s="854">
        <v>0.112</v>
      </c>
      <c r="J304" s="147" t="s">
        <v>5202</v>
      </c>
      <c r="K304" s="145">
        <f t="shared" si="14"/>
        <v>0</v>
      </c>
      <c r="L304" s="66" t="str">
        <f t="shared" si="15"/>
        <v>(ｳﾃ)</v>
      </c>
      <c r="M304" s="169"/>
      <c r="N304" s="34" t="s">
        <v>6178</v>
      </c>
      <c r="O304" s="34" t="s">
        <v>6198</v>
      </c>
      <c r="P304" s="383"/>
      <c r="Q304" s="380"/>
      <c r="R304" s="380"/>
      <c r="S304" s="384"/>
      <c r="T304" s="380"/>
      <c r="U304" s="380"/>
      <c r="V304" s="385"/>
      <c r="W304" s="379"/>
      <c r="X304" s="381"/>
    </row>
    <row r="305" spans="1:24" ht="12.75" customHeight="1" x14ac:dyDescent="0.2">
      <c r="A305" s="76"/>
      <c r="B305" s="1082"/>
      <c r="C305" s="1100"/>
      <c r="D305" s="1048"/>
      <c r="E305" s="1119" t="s">
        <v>6208</v>
      </c>
      <c r="F305" s="177" t="s">
        <v>6085</v>
      </c>
      <c r="G305" s="150">
        <f>IF(総括表!$B$4=総括表!$Q$4,基礎データ貼付用シート!E1570)</f>
        <v>0</v>
      </c>
      <c r="H305" s="147" t="s">
        <v>5201</v>
      </c>
      <c r="I305" s="854">
        <v>8.8999999999999996E-2</v>
      </c>
      <c r="J305" s="70" t="s">
        <v>5202</v>
      </c>
      <c r="K305" s="145">
        <f t="shared" si="14"/>
        <v>0</v>
      </c>
      <c r="L305" s="66" t="str">
        <f t="shared" si="15"/>
        <v>(ｳﾄ)</v>
      </c>
      <c r="M305" s="169"/>
      <c r="N305" s="34" t="s">
        <v>6178</v>
      </c>
      <c r="O305" s="34" t="s">
        <v>6199</v>
      </c>
      <c r="P305" s="383"/>
      <c r="Q305" s="380"/>
      <c r="R305" s="380"/>
      <c r="S305" s="384"/>
      <c r="T305" s="380"/>
      <c r="U305" s="380"/>
      <c r="V305" s="385"/>
      <c r="W305" s="379"/>
      <c r="X305" s="381"/>
    </row>
    <row r="306" spans="1:24" ht="12.75" customHeight="1" x14ac:dyDescent="0.2">
      <c r="A306" s="76"/>
      <c r="B306" s="1083"/>
      <c r="C306" s="1098"/>
      <c r="D306" s="1049"/>
      <c r="E306" s="1120"/>
      <c r="F306" s="176" t="s">
        <v>6147</v>
      </c>
      <c r="G306" s="150">
        <f>IF(総括表!$B$4=総括表!$Q$4,基礎データ貼付用シート!E1573)</f>
        <v>0</v>
      </c>
      <c r="H306" s="147" t="s">
        <v>5201</v>
      </c>
      <c r="I306" s="854">
        <v>4.3999999999999997E-2</v>
      </c>
      <c r="J306" s="147" t="s">
        <v>5202</v>
      </c>
      <c r="K306" s="145">
        <f t="shared" si="14"/>
        <v>0</v>
      </c>
      <c r="L306" s="66" t="str">
        <f t="shared" si="15"/>
        <v>(ｳﾅ)</v>
      </c>
      <c r="M306" s="169"/>
      <c r="N306" s="34" t="s">
        <v>6178</v>
      </c>
      <c r="O306" s="34" t="s">
        <v>6200</v>
      </c>
      <c r="P306" s="383"/>
      <c r="Q306" s="380"/>
      <c r="R306" s="380"/>
      <c r="S306" s="384"/>
      <c r="T306" s="380"/>
      <c r="U306" s="380"/>
      <c r="V306" s="385"/>
      <c r="W306" s="379"/>
      <c r="X306" s="381"/>
    </row>
    <row r="307" spans="1:24" ht="12.75" customHeight="1" x14ac:dyDescent="0.2">
      <c r="A307" s="76"/>
      <c r="B307" s="1115">
        <v>26</v>
      </c>
      <c r="C307" s="1097" t="s">
        <v>6212</v>
      </c>
      <c r="D307" s="1114" t="s">
        <v>6203</v>
      </c>
      <c r="E307" s="1116" t="s">
        <v>6092</v>
      </c>
      <c r="F307" s="175" t="s">
        <v>6085</v>
      </c>
      <c r="G307" s="150" t="b">
        <f>IF(総括表!$B$4=総括表!$Q$5,基礎データ貼付用シート!E1563)</f>
        <v>0</v>
      </c>
      <c r="H307" s="147" t="s">
        <v>5201</v>
      </c>
      <c r="I307" s="854">
        <v>0.222</v>
      </c>
      <c r="J307" s="70" t="s">
        <v>5202</v>
      </c>
      <c r="K307" s="145">
        <f t="shared" si="14"/>
        <v>0</v>
      </c>
      <c r="L307" s="66" t="str">
        <f t="shared" si="15"/>
        <v>(ｳﾆ)</v>
      </c>
      <c r="M307" s="169"/>
      <c r="N307" s="34" t="s">
        <v>6178</v>
      </c>
      <c r="O307" s="34" t="s">
        <v>6201</v>
      </c>
      <c r="P307" s="383"/>
      <c r="Q307" s="380"/>
      <c r="R307" s="295"/>
      <c r="S307" s="53"/>
      <c r="T307" s="1124"/>
      <c r="U307" s="1124"/>
      <c r="V307" s="385"/>
      <c r="W307" s="379"/>
      <c r="X307" s="381"/>
    </row>
    <row r="308" spans="1:24" ht="12.75" customHeight="1" x14ac:dyDescent="0.2">
      <c r="A308" s="76"/>
      <c r="B308" s="1115"/>
      <c r="C308" s="1100"/>
      <c r="D308" s="1114"/>
      <c r="E308" s="1117"/>
      <c r="F308" s="176" t="s">
        <v>6146</v>
      </c>
      <c r="G308" s="150" t="b">
        <f>IF(総括表!$B$4=総括表!$Q$5,基礎データ貼付用シート!E1565)</f>
        <v>0</v>
      </c>
      <c r="H308" s="147" t="s">
        <v>5201</v>
      </c>
      <c r="I308" s="854">
        <v>0.39800000000000002</v>
      </c>
      <c r="J308" s="147" t="s">
        <v>5202</v>
      </c>
      <c r="K308" s="145">
        <f t="shared" si="14"/>
        <v>0</v>
      </c>
      <c r="L308" s="66" t="str">
        <f t="shared" si="15"/>
        <v>(ｳﾇ)</v>
      </c>
      <c r="M308" s="169"/>
      <c r="N308" s="34" t="s">
        <v>6178</v>
      </c>
      <c r="O308" s="34" t="s">
        <v>6149</v>
      </c>
      <c r="P308" s="383"/>
      <c r="Q308" s="380"/>
      <c r="R308" s="295"/>
      <c r="S308" s="53"/>
      <c r="T308" s="380"/>
      <c r="U308" s="380"/>
      <c r="V308" s="385"/>
      <c r="W308" s="379"/>
      <c r="X308" s="381"/>
    </row>
    <row r="309" spans="1:24" ht="12.75" customHeight="1" x14ac:dyDescent="0.2">
      <c r="A309" s="76"/>
      <c r="B309" s="1115"/>
      <c r="C309" s="1100"/>
      <c r="D309" s="1114"/>
      <c r="E309" s="1118"/>
      <c r="F309" s="176" t="s">
        <v>6147</v>
      </c>
      <c r="G309" s="150" t="b">
        <f>IF(総括表!$B$4=総括表!$Q$5,基礎データ貼付用シート!E1566)</f>
        <v>0</v>
      </c>
      <c r="H309" s="147" t="s">
        <v>5201</v>
      </c>
      <c r="I309" s="854">
        <v>0.44400000000000001</v>
      </c>
      <c r="J309" s="147" t="s">
        <v>5202</v>
      </c>
      <c r="K309" s="145">
        <f t="shared" si="14"/>
        <v>0</v>
      </c>
      <c r="L309" s="66" t="str">
        <f t="shared" si="15"/>
        <v>(ｳﾈ)</v>
      </c>
      <c r="M309" s="169"/>
      <c r="N309" s="34" t="s">
        <v>6178</v>
      </c>
      <c r="O309" s="34" t="s">
        <v>6150</v>
      </c>
      <c r="P309" s="383"/>
      <c r="Q309" s="380"/>
      <c r="R309" s="295"/>
      <c r="S309" s="53"/>
      <c r="T309" s="380"/>
      <c r="U309" s="380"/>
      <c r="V309" s="385"/>
      <c r="W309" s="379"/>
      <c r="X309" s="381"/>
    </row>
    <row r="310" spans="1:24" ht="12.75" customHeight="1" x14ac:dyDescent="0.2">
      <c r="A310" s="76"/>
      <c r="B310" s="1115"/>
      <c r="C310" s="1100"/>
      <c r="D310" s="1114"/>
      <c r="E310" s="1116" t="s">
        <v>6208</v>
      </c>
      <c r="F310" s="177" t="s">
        <v>6085</v>
      </c>
      <c r="G310" s="150" t="b">
        <f>IF(総括表!$B$4=総括表!$Q$5,基礎データ貼付用シート!E1564)</f>
        <v>0</v>
      </c>
      <c r="H310" s="147" t="s">
        <v>5201</v>
      </c>
      <c r="I310" s="854">
        <v>0.35399999999999998</v>
      </c>
      <c r="J310" s="70" t="s">
        <v>5202</v>
      </c>
      <c r="K310" s="145">
        <f t="shared" si="14"/>
        <v>0</v>
      </c>
      <c r="L310" s="66" t="str">
        <f t="shared" si="15"/>
        <v>(ｳﾉ)</v>
      </c>
      <c r="M310" s="169"/>
      <c r="N310" s="34" t="s">
        <v>6178</v>
      </c>
      <c r="O310" s="34" t="s">
        <v>6151</v>
      </c>
      <c r="P310" s="383"/>
      <c r="Q310" s="380"/>
      <c r="R310" s="295"/>
      <c r="S310" s="53"/>
      <c r="T310" s="380"/>
      <c r="U310" s="380"/>
      <c r="V310" s="385"/>
      <c r="W310" s="379"/>
      <c r="X310" s="381"/>
    </row>
    <row r="311" spans="1:24" ht="12.75" customHeight="1" x14ac:dyDescent="0.2">
      <c r="A311" s="76"/>
      <c r="B311" s="1115"/>
      <c r="C311" s="1100"/>
      <c r="D311" s="1114"/>
      <c r="E311" s="1118"/>
      <c r="F311" s="176" t="s">
        <v>6147</v>
      </c>
      <c r="G311" s="150" t="b">
        <f>IF(総括表!$B$4=総括表!$Q$5,基礎データ貼付用シート!E1567)</f>
        <v>0</v>
      </c>
      <c r="H311" s="147" t="s">
        <v>5201</v>
      </c>
      <c r="I311" s="854">
        <v>0.17799999999999999</v>
      </c>
      <c r="J311" s="147" t="s">
        <v>5202</v>
      </c>
      <c r="K311" s="145">
        <f t="shared" si="14"/>
        <v>0</v>
      </c>
      <c r="L311" s="66" t="str">
        <f t="shared" si="15"/>
        <v>(ｳﾊ)</v>
      </c>
      <c r="M311" s="169"/>
      <c r="N311" s="34" t="s">
        <v>6178</v>
      </c>
      <c r="O311" s="34" t="s">
        <v>6152</v>
      </c>
      <c r="P311" s="383"/>
      <c r="Q311" s="380"/>
      <c r="R311" s="295"/>
      <c r="S311" s="53"/>
      <c r="T311" s="380"/>
      <c r="U311" s="380"/>
      <c r="V311" s="385"/>
      <c r="W311" s="379"/>
      <c r="X311" s="381"/>
    </row>
    <row r="312" spans="1:24" ht="12.75" customHeight="1" x14ac:dyDescent="0.2">
      <c r="A312" s="76"/>
      <c r="B312" s="1115"/>
      <c r="C312" s="1100"/>
      <c r="D312" s="1114" t="s">
        <v>6209</v>
      </c>
      <c r="E312" s="1116" t="s">
        <v>6092</v>
      </c>
      <c r="F312" s="175" t="s">
        <v>6085</v>
      </c>
      <c r="G312" s="150" t="b">
        <f>IF(総括表!$B$4=総括表!$Q$5,基礎データ貼付用シート!E1569)</f>
        <v>0</v>
      </c>
      <c r="H312" s="147" t="s">
        <v>5201</v>
      </c>
      <c r="I312" s="854">
        <v>5.8999999999999997E-2</v>
      </c>
      <c r="J312" s="70" t="s">
        <v>5202</v>
      </c>
      <c r="K312" s="145">
        <f t="shared" si="14"/>
        <v>0</v>
      </c>
      <c r="L312" s="66" t="str">
        <f t="shared" si="15"/>
        <v>(ｳﾋ)</v>
      </c>
      <c r="M312" s="169"/>
      <c r="N312" s="34" t="s">
        <v>6178</v>
      </c>
      <c r="O312" s="34" t="s">
        <v>6153</v>
      </c>
      <c r="P312" s="383"/>
      <c r="Q312" s="380"/>
      <c r="R312" s="295"/>
      <c r="S312" s="53"/>
      <c r="T312" s="380"/>
      <c r="U312" s="380"/>
      <c r="V312" s="385"/>
      <c r="W312" s="379"/>
      <c r="X312" s="381"/>
    </row>
    <row r="313" spans="1:24" ht="12.75" customHeight="1" x14ac:dyDescent="0.2">
      <c r="A313" s="76"/>
      <c r="B313" s="1115"/>
      <c r="C313" s="1100"/>
      <c r="D313" s="1114"/>
      <c r="E313" s="1117"/>
      <c r="F313" s="176" t="s">
        <v>6146</v>
      </c>
      <c r="G313" s="150" t="b">
        <f>IF(総括表!$B$4=総括表!$Q$5,基礎データ貼付用シート!E1571)</f>
        <v>0</v>
      </c>
      <c r="H313" s="147" t="s">
        <v>5201</v>
      </c>
      <c r="I313" s="854">
        <v>0.106</v>
      </c>
      <c r="J313" s="147" t="s">
        <v>5202</v>
      </c>
      <c r="K313" s="145">
        <f t="shared" si="14"/>
        <v>0</v>
      </c>
      <c r="L313" s="66" t="str">
        <f t="shared" si="15"/>
        <v>(ｳﾌ)</v>
      </c>
      <c r="M313" s="169"/>
      <c r="N313" s="34" t="s">
        <v>6178</v>
      </c>
      <c r="O313" s="34" t="s">
        <v>6154</v>
      </c>
      <c r="P313" s="383"/>
      <c r="Q313" s="380"/>
      <c r="R313" s="295"/>
      <c r="S313" s="53"/>
      <c r="T313" s="380"/>
      <c r="U313" s="380"/>
      <c r="V313" s="385"/>
      <c r="W313" s="379"/>
      <c r="X313" s="381"/>
    </row>
    <row r="314" spans="1:24" ht="12.75" customHeight="1" x14ac:dyDescent="0.2">
      <c r="A314" s="76"/>
      <c r="B314" s="1115"/>
      <c r="C314" s="1100"/>
      <c r="D314" s="1114"/>
      <c r="E314" s="1118"/>
      <c r="F314" s="176" t="s">
        <v>6147</v>
      </c>
      <c r="G314" s="150" t="b">
        <f>IF(総括表!$B$4=総括表!$Q$5,基礎データ貼付用シート!E1572)</f>
        <v>0</v>
      </c>
      <c r="H314" s="147" t="s">
        <v>5201</v>
      </c>
      <c r="I314" s="854">
        <v>0.11799999999999999</v>
      </c>
      <c r="J314" s="147" t="s">
        <v>5202</v>
      </c>
      <c r="K314" s="145">
        <f t="shared" si="14"/>
        <v>0</v>
      </c>
      <c r="L314" s="66" t="str">
        <f t="shared" si="15"/>
        <v>(ｳﾍ)</v>
      </c>
      <c r="M314" s="169"/>
      <c r="N314" s="34" t="s">
        <v>6178</v>
      </c>
      <c r="O314" s="34" t="s">
        <v>6155</v>
      </c>
      <c r="P314" s="383"/>
      <c r="Q314" s="380"/>
      <c r="R314" s="295"/>
      <c r="S314" s="53"/>
      <c r="T314" s="380"/>
      <c r="U314" s="380"/>
      <c r="V314" s="385"/>
      <c r="W314" s="379"/>
      <c r="X314" s="381"/>
    </row>
    <row r="315" spans="1:24" ht="12.75" customHeight="1" x14ac:dyDescent="0.2">
      <c r="A315" s="76"/>
      <c r="B315" s="1115"/>
      <c r="C315" s="1100"/>
      <c r="D315" s="1114"/>
      <c r="E315" s="1119" t="s">
        <v>6208</v>
      </c>
      <c r="F315" s="177" t="s">
        <v>6085</v>
      </c>
      <c r="G315" s="150" t="b">
        <f>IF(総括表!$B$4=総括表!$Q$5,基礎データ貼付用シート!E1570)</f>
        <v>0</v>
      </c>
      <c r="H315" s="147" t="s">
        <v>5201</v>
      </c>
      <c r="I315" s="854">
        <v>9.4E-2</v>
      </c>
      <c r="J315" s="70" t="s">
        <v>5202</v>
      </c>
      <c r="K315" s="145">
        <f t="shared" si="14"/>
        <v>0</v>
      </c>
      <c r="L315" s="66" t="str">
        <f t="shared" si="15"/>
        <v>(ｳﾎ)</v>
      </c>
      <c r="M315" s="169"/>
      <c r="N315" s="34" t="s">
        <v>6178</v>
      </c>
      <c r="O315" s="34" t="s">
        <v>6157</v>
      </c>
      <c r="P315" s="383"/>
      <c r="Q315" s="380"/>
      <c r="R315" s="295"/>
      <c r="S315" s="53"/>
      <c r="T315" s="380"/>
      <c r="U315" s="380"/>
      <c r="V315" s="385"/>
      <c r="W315" s="379"/>
      <c r="X315" s="381"/>
    </row>
    <row r="316" spans="1:24" ht="12.75" customHeight="1" x14ac:dyDescent="0.2">
      <c r="A316" s="76"/>
      <c r="B316" s="1115"/>
      <c r="C316" s="1098"/>
      <c r="D316" s="1114"/>
      <c r="E316" s="1120"/>
      <c r="F316" s="176" t="s">
        <v>6147</v>
      </c>
      <c r="G316" s="150" t="b">
        <f>IF(総括表!$B$4=総括表!$Q$5,基礎データ貼付用シート!E1573)</f>
        <v>0</v>
      </c>
      <c r="H316" s="147" t="s">
        <v>5201</v>
      </c>
      <c r="I316" s="854">
        <v>4.5999999999999999E-2</v>
      </c>
      <c r="J316" s="147" t="s">
        <v>5202</v>
      </c>
      <c r="K316" s="145">
        <f t="shared" si="14"/>
        <v>0</v>
      </c>
      <c r="L316" s="66" t="str">
        <f t="shared" si="15"/>
        <v>(ｳﾏ)</v>
      </c>
      <c r="M316" s="169"/>
      <c r="N316" s="34" t="s">
        <v>6178</v>
      </c>
      <c r="O316" s="34" t="s">
        <v>6158</v>
      </c>
      <c r="P316" s="383"/>
      <c r="Q316" s="380"/>
      <c r="R316" s="380"/>
      <c r="S316" s="384"/>
      <c r="T316" s="380"/>
      <c r="U316" s="380"/>
      <c r="V316" s="385"/>
      <c r="W316" s="379"/>
      <c r="X316" s="381"/>
    </row>
    <row r="317" spans="1:24" ht="12.75" customHeight="1" x14ac:dyDescent="0.2">
      <c r="A317" s="76"/>
      <c r="B317" s="1115">
        <v>27</v>
      </c>
      <c r="C317" s="1097" t="s">
        <v>6213</v>
      </c>
      <c r="D317" s="1114" t="s">
        <v>6203</v>
      </c>
      <c r="E317" s="1116" t="s">
        <v>6092</v>
      </c>
      <c r="F317" s="175" t="s">
        <v>6085</v>
      </c>
      <c r="G317" s="150">
        <f>IF(総括表!$B$4=総括表!$Q$4,基礎データ貼付用シート!E1575)</f>
        <v>0</v>
      </c>
      <c r="H317" s="147" t="s">
        <v>5201</v>
      </c>
      <c r="I317" s="854">
        <v>0.23100000000000001</v>
      </c>
      <c r="J317" s="70" t="s">
        <v>5202</v>
      </c>
      <c r="K317" s="145">
        <f t="shared" si="14"/>
        <v>0</v>
      </c>
      <c r="L317" s="66" t="str">
        <f t="shared" si="15"/>
        <v>(ｳﾐ)</v>
      </c>
      <c r="M317" s="169"/>
      <c r="N317" s="34" t="s">
        <v>6178</v>
      </c>
      <c r="O317" s="34" t="s">
        <v>6159</v>
      </c>
      <c r="P317" s="383"/>
      <c r="Q317" s="380"/>
      <c r="R317" s="295"/>
      <c r="S317" s="53"/>
      <c r="T317" s="1124"/>
      <c r="U317" s="1124"/>
      <c r="V317" s="385"/>
      <c r="W317" s="379"/>
      <c r="X317" s="381"/>
    </row>
    <row r="318" spans="1:24" ht="12.75" customHeight="1" x14ac:dyDescent="0.2">
      <c r="A318" s="76"/>
      <c r="B318" s="1115"/>
      <c r="C318" s="1100"/>
      <c r="D318" s="1114"/>
      <c r="E318" s="1117"/>
      <c r="F318" s="176" t="s">
        <v>6146</v>
      </c>
      <c r="G318" s="150">
        <f>IF(総括表!$B$4=総括表!$Q$4,基礎データ貼付用シート!E1577)</f>
        <v>0</v>
      </c>
      <c r="H318" s="147" t="s">
        <v>5201</v>
      </c>
      <c r="I318" s="854">
        <v>0.41599999999999998</v>
      </c>
      <c r="J318" s="147" t="s">
        <v>5202</v>
      </c>
      <c r="K318" s="145">
        <f t="shared" si="14"/>
        <v>0</v>
      </c>
      <c r="L318" s="66" t="str">
        <f t="shared" si="15"/>
        <v>(ｳﾑ)</v>
      </c>
      <c r="M318" s="169"/>
      <c r="N318" s="34" t="s">
        <v>6178</v>
      </c>
      <c r="O318" s="34" t="s">
        <v>6160</v>
      </c>
      <c r="P318" s="383"/>
      <c r="Q318" s="380"/>
      <c r="R318" s="295"/>
      <c r="S318" s="53"/>
      <c r="T318" s="380"/>
      <c r="U318" s="380"/>
      <c r="V318" s="385"/>
      <c r="W318" s="379"/>
      <c r="X318" s="381"/>
    </row>
    <row r="319" spans="1:24" ht="12.75" customHeight="1" x14ac:dyDescent="0.2">
      <c r="A319" s="76"/>
      <c r="B319" s="1115"/>
      <c r="C319" s="1100"/>
      <c r="D319" s="1114"/>
      <c r="E319" s="1118"/>
      <c r="F319" s="176" t="s">
        <v>6147</v>
      </c>
      <c r="G319" s="150">
        <f>IF(総括表!$B$4=総括表!$Q$4,基礎データ貼付用シート!E1578)</f>
        <v>0</v>
      </c>
      <c r="H319" s="147" t="s">
        <v>5201</v>
      </c>
      <c r="I319" s="854">
        <v>0.46200000000000002</v>
      </c>
      <c r="J319" s="147" t="s">
        <v>5202</v>
      </c>
      <c r="K319" s="145">
        <f t="shared" si="14"/>
        <v>0</v>
      </c>
      <c r="L319" s="66" t="str">
        <f t="shared" si="15"/>
        <v>(ｳﾒ)</v>
      </c>
      <c r="M319" s="169"/>
      <c r="N319" s="34" t="s">
        <v>6178</v>
      </c>
      <c r="O319" s="34" t="s">
        <v>6161</v>
      </c>
      <c r="P319" s="383"/>
      <c r="Q319" s="380"/>
      <c r="R319" s="295"/>
      <c r="S319" s="53"/>
      <c r="T319" s="380"/>
      <c r="U319" s="380"/>
      <c r="V319" s="385"/>
      <c r="W319" s="379"/>
      <c r="X319" s="381"/>
    </row>
    <row r="320" spans="1:24" ht="12.75" customHeight="1" x14ac:dyDescent="0.2">
      <c r="A320" s="76"/>
      <c r="B320" s="1115"/>
      <c r="C320" s="1100"/>
      <c r="D320" s="1114"/>
      <c r="E320" s="1116" t="s">
        <v>6208</v>
      </c>
      <c r="F320" s="177" t="s">
        <v>6085</v>
      </c>
      <c r="G320" s="150">
        <f>IF(総括表!$B$4=総括表!$Q$4,基礎データ貼付用シート!E1576)</f>
        <v>0</v>
      </c>
      <c r="H320" s="147" t="s">
        <v>5201</v>
      </c>
      <c r="I320" s="854">
        <v>0.37</v>
      </c>
      <c r="J320" s="70" t="s">
        <v>5202</v>
      </c>
      <c r="K320" s="145">
        <f t="shared" si="14"/>
        <v>0</v>
      </c>
      <c r="L320" s="66" t="str">
        <f t="shared" si="15"/>
        <v>(ｳﾓ)</v>
      </c>
      <c r="M320" s="169"/>
      <c r="N320" s="34" t="s">
        <v>6178</v>
      </c>
      <c r="O320" s="34" t="s">
        <v>6162</v>
      </c>
      <c r="P320" s="383"/>
      <c r="Q320" s="380"/>
      <c r="R320" s="295"/>
      <c r="S320" s="53"/>
      <c r="T320" s="380"/>
      <c r="U320" s="380"/>
      <c r="V320" s="385"/>
      <c r="W320" s="379"/>
      <c r="X320" s="381"/>
    </row>
    <row r="321" spans="1:24" ht="12.75" customHeight="1" x14ac:dyDescent="0.2">
      <c r="A321" s="76"/>
      <c r="B321" s="1115"/>
      <c r="C321" s="1100"/>
      <c r="D321" s="1114"/>
      <c r="E321" s="1118"/>
      <c r="F321" s="176" t="s">
        <v>6147</v>
      </c>
      <c r="G321" s="150">
        <f>IF(総括表!$B$4=総括表!$Q$4,基礎データ貼付用シート!E1579)</f>
        <v>0</v>
      </c>
      <c r="H321" s="147" t="s">
        <v>5201</v>
      </c>
      <c r="I321" s="854">
        <v>0.184</v>
      </c>
      <c r="J321" s="147" t="s">
        <v>5202</v>
      </c>
      <c r="K321" s="145">
        <f t="shared" si="14"/>
        <v>0</v>
      </c>
      <c r="L321" s="66" t="str">
        <f t="shared" si="15"/>
        <v>(ｳﾔ)</v>
      </c>
      <c r="M321" s="169"/>
      <c r="N321" s="34" t="s">
        <v>6178</v>
      </c>
      <c r="O321" s="34" t="s">
        <v>6163</v>
      </c>
      <c r="P321" s="383"/>
      <c r="Q321" s="380"/>
      <c r="R321" s="295"/>
      <c r="S321" s="53"/>
      <c r="T321" s="380"/>
      <c r="U321" s="380"/>
      <c r="V321" s="385"/>
      <c r="W321" s="379"/>
      <c r="X321" s="381"/>
    </row>
    <row r="322" spans="1:24" ht="12.75" customHeight="1" x14ac:dyDescent="0.2">
      <c r="A322" s="76"/>
      <c r="B322" s="1115"/>
      <c r="C322" s="1100"/>
      <c r="D322" s="1114" t="s">
        <v>6209</v>
      </c>
      <c r="E322" s="1116" t="s">
        <v>6092</v>
      </c>
      <c r="F322" s="175" t="s">
        <v>6085</v>
      </c>
      <c r="G322" s="150">
        <f>IF(総括表!$B$4=総括表!$Q$4,基礎データ貼付用シート!E1581)</f>
        <v>0</v>
      </c>
      <c r="H322" s="147" t="s">
        <v>5201</v>
      </c>
      <c r="I322" s="854">
        <v>8.3000000000000004E-2</v>
      </c>
      <c r="J322" s="70" t="s">
        <v>5202</v>
      </c>
      <c r="K322" s="145">
        <f t="shared" si="14"/>
        <v>0</v>
      </c>
      <c r="L322" s="66" t="str">
        <f t="shared" si="15"/>
        <v>(ｳﾕ)</v>
      </c>
      <c r="M322" s="169"/>
      <c r="N322" s="34" t="s">
        <v>6178</v>
      </c>
      <c r="O322" s="34" t="s">
        <v>6165</v>
      </c>
      <c r="P322" s="383"/>
      <c r="Q322" s="380"/>
      <c r="R322" s="295"/>
      <c r="S322" s="53"/>
      <c r="T322" s="380"/>
      <c r="U322" s="380"/>
      <c r="V322" s="385"/>
      <c r="W322" s="379"/>
      <c r="X322" s="381"/>
    </row>
    <row r="323" spans="1:24" ht="12.75" customHeight="1" x14ac:dyDescent="0.2">
      <c r="A323" s="76"/>
      <c r="B323" s="1115"/>
      <c r="C323" s="1100"/>
      <c r="D323" s="1114"/>
      <c r="E323" s="1117"/>
      <c r="F323" s="176" t="s">
        <v>6146</v>
      </c>
      <c r="G323" s="150">
        <f>IF(総括表!$B$4=総括表!$Q$4,基礎データ貼付用シート!E1583)</f>
        <v>0</v>
      </c>
      <c r="H323" s="147" t="s">
        <v>5201</v>
      </c>
      <c r="I323" s="854">
        <v>0.15</v>
      </c>
      <c r="J323" s="147" t="s">
        <v>5202</v>
      </c>
      <c r="K323" s="145">
        <f t="shared" si="14"/>
        <v>0</v>
      </c>
      <c r="L323" s="66" t="str">
        <f t="shared" si="15"/>
        <v>(ｳﾖ)</v>
      </c>
      <c r="M323" s="169"/>
      <c r="N323" s="34" t="s">
        <v>6178</v>
      </c>
      <c r="O323" s="34" t="s">
        <v>6166</v>
      </c>
      <c r="P323" s="383"/>
      <c r="Q323" s="380"/>
      <c r="R323" s="295"/>
      <c r="S323" s="53"/>
      <c r="T323" s="380"/>
      <c r="U323" s="380"/>
      <c r="V323" s="385"/>
      <c r="W323" s="379"/>
      <c r="X323" s="381"/>
    </row>
    <row r="324" spans="1:24" ht="12.75" customHeight="1" x14ac:dyDescent="0.2">
      <c r="A324" s="76"/>
      <c r="B324" s="1115"/>
      <c r="C324" s="1100"/>
      <c r="D324" s="1114"/>
      <c r="E324" s="1118"/>
      <c r="F324" s="176" t="s">
        <v>6147</v>
      </c>
      <c r="G324" s="150">
        <f>IF(総括表!$B$4=総括表!$Q$4,基礎データ貼付用シート!E1584)</f>
        <v>0</v>
      </c>
      <c r="H324" s="147" t="s">
        <v>5201</v>
      </c>
      <c r="I324" s="854">
        <v>0.16600000000000001</v>
      </c>
      <c r="J324" s="147" t="s">
        <v>5202</v>
      </c>
      <c r="K324" s="145">
        <f t="shared" si="14"/>
        <v>0</v>
      </c>
      <c r="L324" s="66" t="str">
        <f t="shared" si="15"/>
        <v>(ｳﾗ)</v>
      </c>
      <c r="M324" s="169"/>
      <c r="N324" s="34" t="s">
        <v>6178</v>
      </c>
      <c r="O324" s="34" t="s">
        <v>6167</v>
      </c>
      <c r="P324" s="383"/>
      <c r="Q324" s="380"/>
      <c r="R324" s="295"/>
      <c r="S324" s="53"/>
      <c r="T324" s="380"/>
      <c r="U324" s="380"/>
      <c r="V324" s="385"/>
      <c r="W324" s="379"/>
      <c r="X324" s="381"/>
    </row>
    <row r="325" spans="1:24" ht="12.75" customHeight="1" x14ac:dyDescent="0.2">
      <c r="A325" s="76"/>
      <c r="B325" s="1115"/>
      <c r="C325" s="1100"/>
      <c r="D325" s="1114"/>
      <c r="E325" s="1119" t="s">
        <v>6208</v>
      </c>
      <c r="F325" s="177" t="s">
        <v>6085</v>
      </c>
      <c r="G325" s="150">
        <f>IF(総括表!$B$4=総括表!$Q$4,基礎データ貼付用シート!E1582)</f>
        <v>0</v>
      </c>
      <c r="H325" s="147" t="s">
        <v>5201</v>
      </c>
      <c r="I325" s="854">
        <v>0.13300000000000001</v>
      </c>
      <c r="J325" s="70" t="s">
        <v>5202</v>
      </c>
      <c r="K325" s="145">
        <f t="shared" si="14"/>
        <v>0</v>
      </c>
      <c r="L325" s="66" t="str">
        <f t="shared" si="15"/>
        <v>(ｳﾘ)</v>
      </c>
      <c r="M325" s="169"/>
      <c r="N325" s="34" t="s">
        <v>6178</v>
      </c>
      <c r="O325" s="34" t="s">
        <v>6168</v>
      </c>
      <c r="P325" s="383"/>
      <c r="Q325" s="380"/>
      <c r="R325" s="295"/>
      <c r="S325" s="53"/>
      <c r="T325" s="380"/>
      <c r="U325" s="380"/>
      <c r="V325" s="385"/>
      <c r="W325" s="379"/>
      <c r="X325" s="381"/>
    </row>
    <row r="326" spans="1:24" ht="12.75" customHeight="1" x14ac:dyDescent="0.2">
      <c r="A326" s="76"/>
      <c r="B326" s="1115"/>
      <c r="C326" s="1098"/>
      <c r="D326" s="1114"/>
      <c r="E326" s="1120"/>
      <c r="F326" s="176" t="s">
        <v>6147</v>
      </c>
      <c r="G326" s="150">
        <f>IF(総括表!$B$4=総括表!$Q$4,基礎データ貼付用シート!E1585)</f>
        <v>0</v>
      </c>
      <c r="H326" s="147" t="s">
        <v>5201</v>
      </c>
      <c r="I326" s="854">
        <v>6.6000000000000003E-2</v>
      </c>
      <c r="J326" s="147" t="s">
        <v>5202</v>
      </c>
      <c r="K326" s="145">
        <f t="shared" si="14"/>
        <v>0</v>
      </c>
      <c r="L326" s="66" t="str">
        <f t="shared" si="15"/>
        <v>(ｳﾙ)</v>
      </c>
      <c r="M326" s="169"/>
      <c r="N326" s="34" t="s">
        <v>6178</v>
      </c>
      <c r="O326" s="34" t="s">
        <v>6169</v>
      </c>
      <c r="P326" s="383"/>
      <c r="Q326" s="380"/>
      <c r="R326" s="380"/>
      <c r="S326" s="384"/>
      <c r="T326" s="380"/>
      <c r="U326" s="380"/>
      <c r="V326" s="385"/>
      <c r="W326" s="379"/>
      <c r="X326" s="381"/>
    </row>
    <row r="327" spans="1:24" ht="12.75" customHeight="1" x14ac:dyDescent="0.2">
      <c r="A327" s="76"/>
      <c r="B327" s="1115">
        <v>28</v>
      </c>
      <c r="C327" s="1097" t="s">
        <v>6214</v>
      </c>
      <c r="D327" s="1114" t="s">
        <v>6203</v>
      </c>
      <c r="E327" s="1116" t="s">
        <v>6092</v>
      </c>
      <c r="F327" s="175" t="s">
        <v>6085</v>
      </c>
      <c r="G327" s="150" t="b">
        <f>IF(総括表!$B$4=総括表!$Q$5,基礎データ貼付用シート!E1575)</f>
        <v>0</v>
      </c>
      <c r="H327" s="147" t="s">
        <v>5201</v>
      </c>
      <c r="I327" s="854">
        <v>0.23100000000000001</v>
      </c>
      <c r="J327" s="70" t="s">
        <v>5202</v>
      </c>
      <c r="K327" s="145">
        <f t="shared" si="14"/>
        <v>0</v>
      </c>
      <c r="L327" s="66" t="str">
        <f t="shared" si="15"/>
        <v>(ｳﾚ)</v>
      </c>
      <c r="M327" s="169"/>
      <c r="N327" s="34" t="s">
        <v>6178</v>
      </c>
      <c r="O327" s="34" t="s">
        <v>6170</v>
      </c>
      <c r="P327" s="383"/>
      <c r="Q327" s="380"/>
      <c r="R327" s="295"/>
      <c r="S327" s="53"/>
      <c r="T327" s="1124"/>
      <c r="U327" s="1124"/>
      <c r="V327" s="385"/>
      <c r="W327" s="379"/>
      <c r="X327" s="381"/>
    </row>
    <row r="328" spans="1:24" ht="12.75" customHeight="1" x14ac:dyDescent="0.2">
      <c r="A328" s="76"/>
      <c r="B328" s="1115"/>
      <c r="C328" s="1100"/>
      <c r="D328" s="1114"/>
      <c r="E328" s="1117"/>
      <c r="F328" s="176" t="s">
        <v>6146</v>
      </c>
      <c r="G328" s="150" t="b">
        <f>IF(総括表!$B$4=総括表!$Q$5,基礎データ貼付用シート!E1577)</f>
        <v>0</v>
      </c>
      <c r="H328" s="147" t="s">
        <v>5201</v>
      </c>
      <c r="I328" s="854">
        <v>0.41599999999999998</v>
      </c>
      <c r="J328" s="147" t="s">
        <v>5202</v>
      </c>
      <c r="K328" s="145">
        <f t="shared" si="14"/>
        <v>0</v>
      </c>
      <c r="L328" s="66" t="str">
        <f t="shared" si="15"/>
        <v>(ｳﾛ)</v>
      </c>
      <c r="M328" s="169"/>
      <c r="N328" s="34" t="s">
        <v>6178</v>
      </c>
      <c r="O328" s="34" t="s">
        <v>6171</v>
      </c>
      <c r="P328" s="383"/>
      <c r="Q328" s="380"/>
      <c r="R328" s="295"/>
      <c r="S328" s="53"/>
      <c r="T328" s="380"/>
      <c r="U328" s="380"/>
      <c r="V328" s="385"/>
      <c r="W328" s="379"/>
      <c r="X328" s="381"/>
    </row>
    <row r="329" spans="1:24" ht="12.75" customHeight="1" x14ac:dyDescent="0.2">
      <c r="A329" s="76"/>
      <c r="B329" s="1115"/>
      <c r="C329" s="1100"/>
      <c r="D329" s="1114"/>
      <c r="E329" s="1118"/>
      <c r="F329" s="176" t="s">
        <v>6147</v>
      </c>
      <c r="G329" s="150" t="b">
        <f>IF(総括表!$B$4=総括表!$Q$5,基礎データ貼付用シート!E1578)</f>
        <v>0</v>
      </c>
      <c r="H329" s="147" t="s">
        <v>5201</v>
      </c>
      <c r="I329" s="854">
        <v>0.46200000000000002</v>
      </c>
      <c r="J329" s="147" t="s">
        <v>5202</v>
      </c>
      <c r="K329" s="145">
        <f t="shared" si="14"/>
        <v>0</v>
      </c>
      <c r="L329" s="66" t="str">
        <f t="shared" si="15"/>
        <v>(ｳﾜ)</v>
      </c>
      <c r="M329" s="169"/>
      <c r="N329" s="34" t="s">
        <v>6178</v>
      </c>
      <c r="O329" s="34" t="s">
        <v>6173</v>
      </c>
      <c r="P329" s="383"/>
      <c r="Q329" s="380"/>
      <c r="R329" s="295"/>
      <c r="S329" s="53"/>
      <c r="T329" s="380"/>
      <c r="U329" s="380"/>
      <c r="V329" s="385"/>
      <c r="W329" s="379"/>
      <c r="X329" s="381"/>
    </row>
    <row r="330" spans="1:24" ht="12.75" customHeight="1" x14ac:dyDescent="0.2">
      <c r="A330" s="76"/>
      <c r="B330" s="1115"/>
      <c r="C330" s="1100"/>
      <c r="D330" s="1114"/>
      <c r="E330" s="1116" t="s">
        <v>6208</v>
      </c>
      <c r="F330" s="177" t="s">
        <v>6085</v>
      </c>
      <c r="G330" s="150" t="b">
        <f>IF(総括表!$B$4=総括表!$Q$5,基礎データ貼付用シート!E1576)</f>
        <v>0</v>
      </c>
      <c r="H330" s="147" t="s">
        <v>5201</v>
      </c>
      <c r="I330" s="854">
        <v>0.37</v>
      </c>
      <c r="J330" s="70" t="s">
        <v>5202</v>
      </c>
      <c r="K330" s="145">
        <f t="shared" si="14"/>
        <v>0</v>
      </c>
      <c r="L330" s="66" t="str">
        <f t="shared" si="15"/>
        <v>(ｳｦ)</v>
      </c>
      <c r="M330" s="169"/>
      <c r="N330" s="34" t="s">
        <v>6178</v>
      </c>
      <c r="O330" s="34" t="s">
        <v>6174</v>
      </c>
      <c r="P330" s="383"/>
      <c r="Q330" s="380"/>
      <c r="R330" s="295"/>
      <c r="S330" s="53"/>
      <c r="T330" s="380"/>
      <c r="U330" s="380"/>
      <c r="V330" s="385"/>
      <c r="W330" s="379"/>
      <c r="X330" s="381"/>
    </row>
    <row r="331" spans="1:24" ht="12.75" customHeight="1" x14ac:dyDescent="0.2">
      <c r="A331" s="76"/>
      <c r="B331" s="1115"/>
      <c r="C331" s="1100"/>
      <c r="D331" s="1114"/>
      <c r="E331" s="1118"/>
      <c r="F331" s="176" t="s">
        <v>6147</v>
      </c>
      <c r="G331" s="150" t="b">
        <f>IF(総括表!$B$4=総括表!$Q$5,基礎データ貼付用シート!E1579)</f>
        <v>0</v>
      </c>
      <c r="H331" s="147" t="s">
        <v>5201</v>
      </c>
      <c r="I331" s="854">
        <v>0.184</v>
      </c>
      <c r="J331" s="147" t="s">
        <v>5202</v>
      </c>
      <c r="K331" s="145">
        <f t="shared" si="14"/>
        <v>0</v>
      </c>
      <c r="L331" s="66" t="str">
        <f t="shared" si="15"/>
        <v>(ｳﾝ)</v>
      </c>
      <c r="M331" s="169"/>
      <c r="N331" s="34" t="s">
        <v>6178</v>
      </c>
      <c r="O331" s="34" t="s">
        <v>6175</v>
      </c>
      <c r="P331" s="383"/>
      <c r="Q331" s="380"/>
      <c r="R331" s="295"/>
      <c r="S331" s="53"/>
      <c r="T331" s="380"/>
      <c r="U331" s="380"/>
      <c r="V331" s="385"/>
      <c r="W331" s="379"/>
      <c r="X331" s="381"/>
    </row>
    <row r="332" spans="1:24" ht="12.75" customHeight="1" x14ac:dyDescent="0.2">
      <c r="A332" s="76"/>
      <c r="B332" s="1115"/>
      <c r="C332" s="1100"/>
      <c r="D332" s="1114" t="s">
        <v>6209</v>
      </c>
      <c r="E332" s="1116" t="s">
        <v>6092</v>
      </c>
      <c r="F332" s="175" t="s">
        <v>6085</v>
      </c>
      <c r="G332" s="150" t="b">
        <f>IF(総括表!$B$4=総括表!$Q$5,基礎データ貼付用シート!E1581)</f>
        <v>0</v>
      </c>
      <c r="H332" s="147" t="s">
        <v>5201</v>
      </c>
      <c r="I332" s="854">
        <v>8.7999999999999995E-2</v>
      </c>
      <c r="J332" s="70" t="s">
        <v>5202</v>
      </c>
      <c r="K332" s="145">
        <f t="shared" si="14"/>
        <v>0</v>
      </c>
      <c r="L332" s="66" t="str">
        <f t="shared" si="15"/>
        <v>(ｴｱ)</v>
      </c>
      <c r="M332" s="169"/>
      <c r="N332" s="34" t="s">
        <v>6179</v>
      </c>
      <c r="O332" s="34" t="s">
        <v>6176</v>
      </c>
      <c r="P332" s="383"/>
      <c r="Q332" s="380"/>
      <c r="R332" s="295"/>
      <c r="S332" s="53"/>
      <c r="T332" s="380"/>
      <c r="U332" s="380"/>
      <c r="V332" s="385"/>
      <c r="W332" s="379"/>
      <c r="X332" s="381"/>
    </row>
    <row r="333" spans="1:24" ht="12.75" customHeight="1" x14ac:dyDescent="0.2">
      <c r="A333" s="76"/>
      <c r="B333" s="1115"/>
      <c r="C333" s="1100"/>
      <c r="D333" s="1114"/>
      <c r="E333" s="1117"/>
      <c r="F333" s="176" t="s">
        <v>6146</v>
      </c>
      <c r="G333" s="150" t="b">
        <f>IF(総括表!$B$4=総括表!$Q$5,基礎データ貼付用シート!E1583)</f>
        <v>0</v>
      </c>
      <c r="H333" s="147" t="s">
        <v>5201</v>
      </c>
      <c r="I333" s="854">
        <v>0.17799999999999999</v>
      </c>
      <c r="J333" s="147" t="s">
        <v>5202</v>
      </c>
      <c r="K333" s="145">
        <f t="shared" si="14"/>
        <v>0</v>
      </c>
      <c r="L333" s="66" t="str">
        <f t="shared" si="15"/>
        <v>(ｴｲ)</v>
      </c>
      <c r="M333" s="169"/>
      <c r="N333" s="34" t="s">
        <v>6179</v>
      </c>
      <c r="O333" s="34" t="s">
        <v>6177</v>
      </c>
      <c r="P333" s="383"/>
      <c r="Q333" s="380"/>
      <c r="R333" s="295"/>
      <c r="S333" s="53"/>
      <c r="T333" s="380"/>
      <c r="U333" s="380"/>
      <c r="V333" s="385"/>
      <c r="W333" s="379"/>
      <c r="X333" s="381"/>
    </row>
    <row r="334" spans="1:24" ht="12.75" customHeight="1" x14ac:dyDescent="0.2">
      <c r="A334" s="76"/>
      <c r="B334" s="1115"/>
      <c r="C334" s="1100"/>
      <c r="D334" s="1114"/>
      <c r="E334" s="1118"/>
      <c r="F334" s="176" t="s">
        <v>6147</v>
      </c>
      <c r="G334" s="150" t="b">
        <f>IF(総括表!$B$4=総括表!$Q$5,基礎データ貼付用シート!E1584)</f>
        <v>0</v>
      </c>
      <c r="H334" s="147" t="s">
        <v>5201</v>
      </c>
      <c r="I334" s="854">
        <v>0.17599999999999999</v>
      </c>
      <c r="J334" s="147" t="s">
        <v>5202</v>
      </c>
      <c r="K334" s="145">
        <f t="shared" si="14"/>
        <v>0</v>
      </c>
      <c r="L334" s="66" t="str">
        <f t="shared" si="15"/>
        <v>(ｴｳ)</v>
      </c>
      <c r="M334" s="169"/>
      <c r="N334" s="34" t="s">
        <v>6179</v>
      </c>
      <c r="O334" s="34" t="s">
        <v>6178</v>
      </c>
      <c r="P334" s="383"/>
      <c r="Q334" s="380"/>
      <c r="R334" s="295"/>
      <c r="S334" s="53"/>
      <c r="T334" s="380"/>
      <c r="U334" s="380"/>
      <c r="V334" s="385"/>
      <c r="W334" s="379"/>
      <c r="X334" s="381"/>
    </row>
    <row r="335" spans="1:24" ht="12.75" customHeight="1" x14ac:dyDescent="0.2">
      <c r="A335" s="76"/>
      <c r="B335" s="1115"/>
      <c r="C335" s="1100"/>
      <c r="D335" s="1114"/>
      <c r="E335" s="1119" t="s">
        <v>6208</v>
      </c>
      <c r="F335" s="177" t="s">
        <v>6085</v>
      </c>
      <c r="G335" s="150" t="b">
        <f>IF(総括表!$B$4=総括表!$Q$5,基礎データ貼付用シート!E1582)</f>
        <v>0</v>
      </c>
      <c r="H335" s="147" t="s">
        <v>5201</v>
      </c>
      <c r="I335" s="854">
        <v>0.14099999999999999</v>
      </c>
      <c r="J335" s="70" t="s">
        <v>5202</v>
      </c>
      <c r="K335" s="145">
        <f t="shared" si="14"/>
        <v>0</v>
      </c>
      <c r="L335" s="66" t="str">
        <f t="shared" si="15"/>
        <v>(ｴｴ)</v>
      </c>
      <c r="M335" s="169"/>
      <c r="N335" s="34" t="s">
        <v>6179</v>
      </c>
      <c r="O335" s="34" t="s">
        <v>6179</v>
      </c>
      <c r="P335" s="383"/>
      <c r="Q335" s="380"/>
      <c r="R335" s="295"/>
      <c r="S335" s="53"/>
      <c r="T335" s="380"/>
      <c r="U335" s="380"/>
      <c r="V335" s="385"/>
      <c r="W335" s="379"/>
      <c r="X335" s="381"/>
    </row>
    <row r="336" spans="1:24" ht="12.75" customHeight="1" x14ac:dyDescent="0.2">
      <c r="A336" s="76"/>
      <c r="B336" s="1115"/>
      <c r="C336" s="1098"/>
      <c r="D336" s="1114"/>
      <c r="E336" s="1120"/>
      <c r="F336" s="176" t="s">
        <v>6147</v>
      </c>
      <c r="G336" s="150" t="b">
        <f>IF(総括表!$B$4=総括表!$Q$5,基礎データ貼付用シート!E1585)</f>
        <v>0</v>
      </c>
      <c r="H336" s="147" t="s">
        <v>5201</v>
      </c>
      <c r="I336" s="854">
        <v>7.0000000000000007E-2</v>
      </c>
      <c r="J336" s="147" t="s">
        <v>5202</v>
      </c>
      <c r="K336" s="145">
        <f t="shared" si="14"/>
        <v>0</v>
      </c>
      <c r="L336" s="66" t="str">
        <f t="shared" si="15"/>
        <v>(ｴｵ)</v>
      </c>
      <c r="M336" s="169"/>
      <c r="N336" s="34" t="s">
        <v>6179</v>
      </c>
      <c r="O336" s="34" t="s">
        <v>6181</v>
      </c>
      <c r="P336" s="383"/>
      <c r="Q336" s="380"/>
      <c r="R336" s="380"/>
      <c r="S336" s="384"/>
      <c r="T336" s="380"/>
      <c r="U336" s="380"/>
      <c r="V336" s="385"/>
      <c r="W336" s="379"/>
      <c r="X336" s="381"/>
    </row>
    <row r="337" spans="1:24" ht="12.75" customHeight="1" x14ac:dyDescent="0.2">
      <c r="A337" s="76"/>
      <c r="B337" s="1115">
        <v>29</v>
      </c>
      <c r="C337" s="1097" t="s">
        <v>6215</v>
      </c>
      <c r="D337" s="1114" t="s">
        <v>6203</v>
      </c>
      <c r="E337" s="1116" t="s">
        <v>6092</v>
      </c>
      <c r="F337" s="175" t="s">
        <v>6085</v>
      </c>
      <c r="G337" s="150">
        <f>IF(総括表!$B$4=総括表!$Q$4,基礎データ貼付用シート!E1587)</f>
        <v>0</v>
      </c>
      <c r="H337" s="147" t="s">
        <v>5201</v>
      </c>
      <c r="I337" s="854">
        <v>0.25</v>
      </c>
      <c r="J337" s="70" t="s">
        <v>5202</v>
      </c>
      <c r="K337" s="145">
        <f t="shared" si="14"/>
        <v>0</v>
      </c>
      <c r="L337" s="66" t="str">
        <f t="shared" si="15"/>
        <v>(ｴｶ)</v>
      </c>
      <c r="M337" s="169"/>
      <c r="N337" s="34" t="s">
        <v>6179</v>
      </c>
      <c r="O337" s="34" t="s">
        <v>6182</v>
      </c>
      <c r="P337" s="383"/>
      <c r="Q337" s="380"/>
      <c r="R337" s="380"/>
      <c r="S337" s="384"/>
      <c r="T337" s="380"/>
      <c r="U337" s="380"/>
      <c r="V337" s="385"/>
      <c r="W337" s="379"/>
      <c r="X337" s="381"/>
    </row>
    <row r="338" spans="1:24" ht="12.75" customHeight="1" x14ac:dyDescent="0.2">
      <c r="A338" s="76"/>
      <c r="B338" s="1115"/>
      <c r="C338" s="1100"/>
      <c r="D338" s="1114"/>
      <c r="E338" s="1117"/>
      <c r="F338" s="176" t="s">
        <v>6146</v>
      </c>
      <c r="G338" s="150">
        <f>IF(総括表!$B$4=総括表!$Q$4,基礎データ貼付用シート!E1589)</f>
        <v>0</v>
      </c>
      <c r="H338" s="147" t="s">
        <v>5201</v>
      </c>
      <c r="I338" s="854">
        <v>0.45</v>
      </c>
      <c r="J338" s="147" t="s">
        <v>5202</v>
      </c>
      <c r="K338" s="145">
        <f t="shared" si="14"/>
        <v>0</v>
      </c>
      <c r="L338" s="66" t="str">
        <f t="shared" si="15"/>
        <v>(ｴｷ)</v>
      </c>
      <c r="M338" s="169"/>
      <c r="N338" s="34" t="s">
        <v>6179</v>
      </c>
      <c r="O338" s="34" t="s">
        <v>6183</v>
      </c>
      <c r="P338" s="383"/>
      <c r="Q338" s="380"/>
      <c r="R338" s="380"/>
      <c r="S338" s="384"/>
      <c r="T338" s="380"/>
      <c r="U338" s="380"/>
      <c r="V338" s="385"/>
      <c r="W338" s="379"/>
      <c r="X338" s="381"/>
    </row>
    <row r="339" spans="1:24" ht="12.75" customHeight="1" x14ac:dyDescent="0.2">
      <c r="A339" s="76"/>
      <c r="B339" s="1115"/>
      <c r="C339" s="1100"/>
      <c r="D339" s="1114"/>
      <c r="E339" s="1118"/>
      <c r="F339" s="176" t="s">
        <v>6147</v>
      </c>
      <c r="G339" s="150">
        <f>IF(総括表!$B$4=総括表!$Q$4,基礎データ貼付用シート!E1590)</f>
        <v>0</v>
      </c>
      <c r="H339" s="147" t="s">
        <v>5201</v>
      </c>
      <c r="I339" s="854">
        <v>0.5</v>
      </c>
      <c r="J339" s="147" t="s">
        <v>5202</v>
      </c>
      <c r="K339" s="145">
        <f t="shared" si="14"/>
        <v>0</v>
      </c>
      <c r="L339" s="66" t="str">
        <f t="shared" si="15"/>
        <v>(ｴｸ)</v>
      </c>
      <c r="M339" s="169"/>
      <c r="N339" s="34" t="s">
        <v>6179</v>
      </c>
      <c r="O339" s="34" t="s">
        <v>6184</v>
      </c>
      <c r="P339" s="383"/>
      <c r="Q339" s="380"/>
      <c r="R339" s="380"/>
      <c r="S339" s="384"/>
      <c r="T339" s="380"/>
      <c r="U339" s="380"/>
      <c r="V339" s="385"/>
      <c r="W339" s="379"/>
      <c r="X339" s="381"/>
    </row>
    <row r="340" spans="1:24" ht="12.75" customHeight="1" x14ac:dyDescent="0.2">
      <c r="A340" s="76"/>
      <c r="B340" s="1115"/>
      <c r="C340" s="1100"/>
      <c r="D340" s="1114"/>
      <c r="E340" s="1116" t="s">
        <v>6208</v>
      </c>
      <c r="F340" s="177" t="s">
        <v>6085</v>
      </c>
      <c r="G340" s="150">
        <f>IF(総括表!$B$4=総括表!$Q$4,基礎データ貼付用シート!E1588)</f>
        <v>0</v>
      </c>
      <c r="H340" s="147" t="s">
        <v>5201</v>
      </c>
      <c r="I340" s="854">
        <v>0.4</v>
      </c>
      <c r="J340" s="70" t="s">
        <v>5202</v>
      </c>
      <c r="K340" s="145">
        <f t="shared" si="14"/>
        <v>0</v>
      </c>
      <c r="L340" s="66" t="str">
        <f t="shared" si="15"/>
        <v>(ｴｹ)</v>
      </c>
      <c r="M340" s="169"/>
      <c r="N340" s="34" t="s">
        <v>6179</v>
      </c>
      <c r="O340" s="34" t="s">
        <v>6185</v>
      </c>
      <c r="P340" s="383"/>
      <c r="Q340" s="380"/>
      <c r="R340" s="380"/>
      <c r="S340" s="384"/>
      <c r="T340" s="380"/>
      <c r="U340" s="380"/>
      <c r="V340" s="385"/>
      <c r="W340" s="379"/>
      <c r="X340" s="381"/>
    </row>
    <row r="341" spans="1:24" ht="12.75" customHeight="1" x14ac:dyDescent="0.2">
      <c r="A341" s="76"/>
      <c r="B341" s="1115"/>
      <c r="C341" s="1100"/>
      <c r="D341" s="1114"/>
      <c r="E341" s="1118"/>
      <c r="F341" s="176" t="s">
        <v>6147</v>
      </c>
      <c r="G341" s="150">
        <f>IF(総括表!$B$4=総括表!$Q$4,基礎データ貼付用シート!E1591)</f>
        <v>0</v>
      </c>
      <c r="H341" s="147" t="s">
        <v>5201</v>
      </c>
      <c r="I341" s="854">
        <v>0.2</v>
      </c>
      <c r="J341" s="147" t="s">
        <v>5202</v>
      </c>
      <c r="K341" s="145">
        <f t="shared" si="14"/>
        <v>0</v>
      </c>
      <c r="L341" s="66" t="str">
        <f t="shared" si="15"/>
        <v>(ｴｺ)</v>
      </c>
      <c r="M341" s="169"/>
      <c r="N341" s="34" t="s">
        <v>6179</v>
      </c>
      <c r="O341" s="34" t="s">
        <v>6186</v>
      </c>
      <c r="P341" s="383"/>
      <c r="Q341" s="380"/>
      <c r="R341" s="380"/>
      <c r="S341" s="384"/>
      <c r="T341" s="380"/>
      <c r="U341" s="380"/>
      <c r="V341" s="385"/>
      <c r="W341" s="379"/>
      <c r="X341" s="381"/>
    </row>
    <row r="342" spans="1:24" ht="12.75" customHeight="1" x14ac:dyDescent="0.2">
      <c r="A342" s="76"/>
      <c r="B342" s="1115"/>
      <c r="C342" s="1100"/>
      <c r="D342" s="1114" t="s">
        <v>6209</v>
      </c>
      <c r="E342" s="1116" t="s">
        <v>6092</v>
      </c>
      <c r="F342" s="175" t="s">
        <v>6085</v>
      </c>
      <c r="G342" s="150">
        <f>IF(総括表!$B$4=総括表!$Q$4,基礎データ貼付用シート!E1593)</f>
        <v>0</v>
      </c>
      <c r="H342" s="147" t="s">
        <v>5201</v>
      </c>
      <c r="I342" s="854">
        <v>0.111</v>
      </c>
      <c r="J342" s="70" t="s">
        <v>5202</v>
      </c>
      <c r="K342" s="145">
        <f t="shared" si="14"/>
        <v>0</v>
      </c>
      <c r="L342" s="66" t="str">
        <f t="shared" si="15"/>
        <v>(ｴｻ)</v>
      </c>
      <c r="M342" s="169"/>
      <c r="N342" s="34" t="s">
        <v>6179</v>
      </c>
      <c r="O342" s="34" t="s">
        <v>6187</v>
      </c>
      <c r="P342" s="383"/>
      <c r="Q342" s="380"/>
      <c r="R342" s="380"/>
      <c r="S342" s="384"/>
      <c r="T342" s="380"/>
      <c r="U342" s="380"/>
      <c r="V342" s="385"/>
      <c r="W342" s="379"/>
      <c r="X342" s="381"/>
    </row>
    <row r="343" spans="1:24" ht="12.75" customHeight="1" x14ac:dyDescent="0.2">
      <c r="A343" s="76"/>
      <c r="B343" s="1115"/>
      <c r="C343" s="1100"/>
      <c r="D343" s="1114"/>
      <c r="E343" s="1117"/>
      <c r="F343" s="176" t="s">
        <v>6146</v>
      </c>
      <c r="G343" s="150">
        <f>IF(総括表!$B$4=総括表!$Q$4,基礎データ貼付用シート!E1595)</f>
        <v>0</v>
      </c>
      <c r="H343" s="147" t="s">
        <v>5201</v>
      </c>
      <c r="I343" s="854">
        <v>0.2</v>
      </c>
      <c r="J343" s="147" t="s">
        <v>5202</v>
      </c>
      <c r="K343" s="145">
        <f t="shared" si="14"/>
        <v>0</v>
      </c>
      <c r="L343" s="66" t="str">
        <f t="shared" si="15"/>
        <v>(ｴｼ)</v>
      </c>
      <c r="M343" s="169"/>
      <c r="N343" s="34" t="s">
        <v>6179</v>
      </c>
      <c r="O343" s="34" t="s">
        <v>6190</v>
      </c>
      <c r="P343" s="383"/>
      <c r="Q343" s="380"/>
      <c r="R343" s="380"/>
      <c r="S343" s="384"/>
      <c r="T343" s="380"/>
      <c r="U343" s="380"/>
      <c r="V343" s="385"/>
      <c r="W343" s="379"/>
      <c r="X343" s="381"/>
    </row>
    <row r="344" spans="1:24" ht="12.75" customHeight="1" x14ac:dyDescent="0.2">
      <c r="A344" s="76"/>
      <c r="B344" s="1115"/>
      <c r="C344" s="1100"/>
      <c r="D344" s="1114"/>
      <c r="E344" s="1118"/>
      <c r="F344" s="176" t="s">
        <v>6147</v>
      </c>
      <c r="G344" s="150">
        <f>IF(総括表!$B$4=総括表!$Q$4,基礎データ貼付用シート!E1596)</f>
        <v>0</v>
      </c>
      <c r="H344" s="147" t="s">
        <v>5201</v>
      </c>
      <c r="I344" s="854">
        <v>0.222</v>
      </c>
      <c r="J344" s="147" t="s">
        <v>5202</v>
      </c>
      <c r="K344" s="145">
        <f t="shared" si="14"/>
        <v>0</v>
      </c>
      <c r="L344" s="66" t="str">
        <f t="shared" si="15"/>
        <v>(ｴｽ)</v>
      </c>
      <c r="M344" s="169"/>
      <c r="N344" s="34" t="s">
        <v>6179</v>
      </c>
      <c r="O344" s="34" t="s">
        <v>6191</v>
      </c>
      <c r="P344" s="383"/>
      <c r="Q344" s="380"/>
      <c r="R344" s="380"/>
      <c r="S344" s="384"/>
      <c r="T344" s="380"/>
      <c r="U344" s="380"/>
      <c r="V344" s="385"/>
      <c r="W344" s="379"/>
      <c r="X344" s="381"/>
    </row>
    <row r="345" spans="1:24" ht="12.75" customHeight="1" x14ac:dyDescent="0.2">
      <c r="A345" s="76"/>
      <c r="B345" s="1115"/>
      <c r="C345" s="1100"/>
      <c r="D345" s="1114"/>
      <c r="E345" s="1119" t="s">
        <v>6208</v>
      </c>
      <c r="F345" s="177" t="s">
        <v>6085</v>
      </c>
      <c r="G345" s="150">
        <f>IF(総括表!$B$4=総括表!$Q$4,基礎データ貼付用シート!E1594)</f>
        <v>0</v>
      </c>
      <c r="H345" s="147" t="s">
        <v>5201</v>
      </c>
      <c r="I345" s="854">
        <v>0.17799999999999999</v>
      </c>
      <c r="J345" s="70" t="s">
        <v>5202</v>
      </c>
      <c r="K345" s="145">
        <f t="shared" si="14"/>
        <v>0</v>
      </c>
      <c r="L345" s="66" t="str">
        <f t="shared" si="15"/>
        <v>(ｴｾ)</v>
      </c>
      <c r="M345" s="169"/>
      <c r="N345" s="34" t="s">
        <v>6179</v>
      </c>
      <c r="O345" s="34" t="s">
        <v>6192</v>
      </c>
      <c r="P345" s="383"/>
      <c r="Q345" s="380"/>
      <c r="R345" s="380"/>
      <c r="S345" s="384"/>
      <c r="T345" s="380"/>
      <c r="U345" s="380"/>
      <c r="V345" s="385"/>
      <c r="W345" s="379"/>
      <c r="X345" s="381"/>
    </row>
    <row r="346" spans="1:24" ht="12.75" customHeight="1" x14ac:dyDescent="0.2">
      <c r="A346" s="76"/>
      <c r="B346" s="1115"/>
      <c r="C346" s="1098"/>
      <c r="D346" s="1114"/>
      <c r="E346" s="1120"/>
      <c r="F346" s="176" t="s">
        <v>6147</v>
      </c>
      <c r="G346" s="150">
        <f>IF(総括表!$B$4=総括表!$Q$4,基礎データ貼付用シート!E1597)</f>
        <v>0</v>
      </c>
      <c r="H346" s="147" t="s">
        <v>5201</v>
      </c>
      <c r="I346" s="854">
        <v>0.09</v>
      </c>
      <c r="J346" s="147" t="s">
        <v>5202</v>
      </c>
      <c r="K346" s="145">
        <f t="shared" si="14"/>
        <v>0</v>
      </c>
      <c r="L346" s="66" t="str">
        <f t="shared" si="15"/>
        <v>(ｴｿ)</v>
      </c>
      <c r="M346" s="169"/>
      <c r="N346" s="34" t="s">
        <v>6179</v>
      </c>
      <c r="O346" s="34" t="s">
        <v>6193</v>
      </c>
      <c r="P346" s="383"/>
      <c r="Q346" s="380"/>
      <c r="R346" s="380"/>
      <c r="S346" s="384"/>
      <c r="T346" s="380"/>
      <c r="U346" s="380"/>
      <c r="V346" s="385"/>
      <c r="W346" s="379"/>
      <c r="X346" s="381"/>
    </row>
    <row r="347" spans="1:24" ht="12.75" customHeight="1" x14ac:dyDescent="0.2">
      <c r="A347" s="76"/>
      <c r="B347" s="1115">
        <v>30</v>
      </c>
      <c r="C347" s="1097" t="s">
        <v>6216</v>
      </c>
      <c r="D347" s="1114" t="s">
        <v>6203</v>
      </c>
      <c r="E347" s="1116" t="s">
        <v>6092</v>
      </c>
      <c r="F347" s="175" t="s">
        <v>6085</v>
      </c>
      <c r="G347" s="150" t="b">
        <f>IF(総括表!$B$4=総括表!$Q$5,基礎データ貼付用シート!E1587)</f>
        <v>0</v>
      </c>
      <c r="H347" s="147" t="s">
        <v>5201</v>
      </c>
      <c r="I347" s="854">
        <v>0.25</v>
      </c>
      <c r="J347" s="70" t="s">
        <v>5202</v>
      </c>
      <c r="K347" s="145">
        <f t="shared" si="14"/>
        <v>0</v>
      </c>
      <c r="L347" s="66" t="str">
        <f t="shared" si="15"/>
        <v>(ｴﾀ)</v>
      </c>
      <c r="M347" s="169"/>
      <c r="N347" s="34" t="s">
        <v>6179</v>
      </c>
      <c r="O347" s="34" t="s">
        <v>6194</v>
      </c>
      <c r="P347" s="383"/>
      <c r="Q347" s="380"/>
      <c r="R347" s="380"/>
      <c r="S347" s="384"/>
      <c r="T347" s="380"/>
      <c r="U347" s="380"/>
      <c r="V347" s="385"/>
      <c r="W347" s="379"/>
      <c r="X347" s="381"/>
    </row>
    <row r="348" spans="1:24" ht="12.75" customHeight="1" x14ac:dyDescent="0.2">
      <c r="A348" s="76"/>
      <c r="B348" s="1115"/>
      <c r="C348" s="1100"/>
      <c r="D348" s="1114"/>
      <c r="E348" s="1117"/>
      <c r="F348" s="176" t="s">
        <v>6146</v>
      </c>
      <c r="G348" s="150" t="b">
        <f>IF(総括表!$B$4=総括表!$Q$5,基礎データ貼付用シート!E1589)</f>
        <v>0</v>
      </c>
      <c r="H348" s="147" t="s">
        <v>5201</v>
      </c>
      <c r="I348" s="854">
        <v>0.45</v>
      </c>
      <c r="J348" s="147" t="s">
        <v>5202</v>
      </c>
      <c r="K348" s="145">
        <f t="shared" si="14"/>
        <v>0</v>
      </c>
      <c r="L348" s="66" t="str">
        <f t="shared" si="15"/>
        <v>(ｴﾁ)</v>
      </c>
      <c r="M348" s="169"/>
      <c r="N348" s="34" t="s">
        <v>6179</v>
      </c>
      <c r="O348" s="34" t="s">
        <v>6195</v>
      </c>
      <c r="P348" s="383"/>
      <c r="Q348" s="380"/>
      <c r="R348" s="380"/>
      <c r="S348" s="384"/>
      <c r="T348" s="380"/>
      <c r="U348" s="380"/>
      <c r="V348" s="385"/>
      <c r="W348" s="379"/>
      <c r="X348" s="381"/>
    </row>
    <row r="349" spans="1:24" ht="12.75" customHeight="1" x14ac:dyDescent="0.2">
      <c r="A349" s="76"/>
      <c r="B349" s="1115"/>
      <c r="C349" s="1100"/>
      <c r="D349" s="1114"/>
      <c r="E349" s="1118"/>
      <c r="F349" s="176" t="s">
        <v>6147</v>
      </c>
      <c r="G349" s="150" t="b">
        <f>IF(総括表!$B$4=総括表!$Q$5,基礎データ貼付用シート!E1590)</f>
        <v>0</v>
      </c>
      <c r="H349" s="147" t="s">
        <v>5201</v>
      </c>
      <c r="I349" s="854">
        <v>0.5</v>
      </c>
      <c r="J349" s="147" t="s">
        <v>5202</v>
      </c>
      <c r="K349" s="145">
        <f t="shared" si="14"/>
        <v>0</v>
      </c>
      <c r="L349" s="66" t="str">
        <f t="shared" si="15"/>
        <v>(ｴﾂ)</v>
      </c>
      <c r="M349" s="169"/>
      <c r="N349" s="34" t="s">
        <v>6179</v>
      </c>
      <c r="O349" s="34" t="s">
        <v>6196</v>
      </c>
      <c r="P349" s="383"/>
      <c r="Q349" s="380"/>
      <c r="R349" s="380"/>
      <c r="S349" s="384"/>
      <c r="T349" s="380"/>
      <c r="U349" s="380"/>
      <c r="V349" s="385"/>
      <c r="W349" s="379"/>
      <c r="X349" s="381"/>
    </row>
    <row r="350" spans="1:24" ht="12.75" customHeight="1" x14ac:dyDescent="0.2">
      <c r="A350" s="76"/>
      <c r="B350" s="1115"/>
      <c r="C350" s="1100"/>
      <c r="D350" s="1114"/>
      <c r="E350" s="1116" t="s">
        <v>6208</v>
      </c>
      <c r="F350" s="177" t="s">
        <v>6085</v>
      </c>
      <c r="G350" s="150" t="b">
        <f>IF(総括表!$B$4=総括表!$Q$5,基礎データ貼付用シート!E1588)</f>
        <v>0</v>
      </c>
      <c r="H350" s="147" t="s">
        <v>5201</v>
      </c>
      <c r="I350" s="854">
        <v>0.4</v>
      </c>
      <c r="J350" s="70" t="s">
        <v>5202</v>
      </c>
      <c r="K350" s="145">
        <f t="shared" si="14"/>
        <v>0</v>
      </c>
      <c r="L350" s="66" t="str">
        <f t="shared" si="15"/>
        <v>(ｴﾃ)</v>
      </c>
      <c r="M350" s="169"/>
      <c r="N350" s="34" t="s">
        <v>6179</v>
      </c>
      <c r="O350" s="34" t="s">
        <v>6198</v>
      </c>
      <c r="P350" s="383"/>
      <c r="Q350" s="380"/>
      <c r="R350" s="380"/>
      <c r="S350" s="384"/>
      <c r="T350" s="380"/>
      <c r="U350" s="380"/>
      <c r="V350" s="385"/>
      <c r="W350" s="379"/>
      <c r="X350" s="381"/>
    </row>
    <row r="351" spans="1:24" ht="12.75" customHeight="1" x14ac:dyDescent="0.2">
      <c r="A351" s="76"/>
      <c r="B351" s="1115"/>
      <c r="C351" s="1100"/>
      <c r="D351" s="1114"/>
      <c r="E351" s="1118"/>
      <c r="F351" s="176" t="s">
        <v>6147</v>
      </c>
      <c r="G351" s="150" t="b">
        <f>IF(総括表!$B$4=総括表!$Q$5,基礎データ貼付用シート!E1591)</f>
        <v>0</v>
      </c>
      <c r="H351" s="147" t="s">
        <v>5201</v>
      </c>
      <c r="I351" s="854">
        <v>0.2</v>
      </c>
      <c r="J351" s="147" t="s">
        <v>5202</v>
      </c>
      <c r="K351" s="145">
        <f t="shared" si="14"/>
        <v>0</v>
      </c>
      <c r="L351" s="66" t="str">
        <f t="shared" si="15"/>
        <v>(ｴﾄ)</v>
      </c>
      <c r="M351" s="169"/>
      <c r="N351" s="34" t="s">
        <v>6179</v>
      </c>
      <c r="O351" s="34" t="s">
        <v>6199</v>
      </c>
      <c r="P351" s="383"/>
      <c r="Q351" s="380"/>
      <c r="R351" s="380"/>
      <c r="S351" s="384"/>
      <c r="T351" s="380"/>
      <c r="U351" s="380"/>
      <c r="V351" s="385"/>
      <c r="W351" s="379"/>
      <c r="X351" s="381"/>
    </row>
    <row r="352" spans="1:24" ht="12.75" customHeight="1" x14ac:dyDescent="0.2">
      <c r="A352" s="76"/>
      <c r="B352" s="1115"/>
      <c r="C352" s="1100"/>
      <c r="D352" s="1114" t="s">
        <v>6209</v>
      </c>
      <c r="E352" s="1116" t="s">
        <v>6092</v>
      </c>
      <c r="F352" s="175" t="s">
        <v>6085</v>
      </c>
      <c r="G352" s="150" t="b">
        <f>IF(総括表!$B$4=総括表!$Q$5,基礎データ貼付用シート!E1593)</f>
        <v>0</v>
      </c>
      <c r="H352" s="147" t="s">
        <v>5201</v>
      </c>
      <c r="I352" s="854">
        <v>0.11799999999999999</v>
      </c>
      <c r="J352" s="70" t="s">
        <v>5202</v>
      </c>
      <c r="K352" s="145">
        <f t="shared" si="14"/>
        <v>0</v>
      </c>
      <c r="L352" s="66" t="str">
        <f t="shared" si="15"/>
        <v>(ｴﾅ)</v>
      </c>
      <c r="M352" s="169"/>
      <c r="N352" s="34" t="s">
        <v>6179</v>
      </c>
      <c r="O352" s="34" t="s">
        <v>6200</v>
      </c>
      <c r="P352" s="383"/>
      <c r="Q352" s="380"/>
      <c r="R352" s="380"/>
      <c r="S352" s="384"/>
      <c r="T352" s="380"/>
      <c r="U352" s="380"/>
      <c r="V352" s="385"/>
      <c r="W352" s="379"/>
      <c r="X352" s="381"/>
    </row>
    <row r="353" spans="1:24" ht="12.75" customHeight="1" x14ac:dyDescent="0.2">
      <c r="A353" s="76"/>
      <c r="B353" s="1115"/>
      <c r="C353" s="1100"/>
      <c r="D353" s="1114"/>
      <c r="E353" s="1117"/>
      <c r="F353" s="176" t="s">
        <v>6146</v>
      </c>
      <c r="G353" s="150" t="b">
        <f>IF(総括表!$B$4=総括表!$Q$5,基礎データ貼付用シート!E1595)</f>
        <v>0</v>
      </c>
      <c r="H353" s="147" t="s">
        <v>5201</v>
      </c>
      <c r="I353" s="854">
        <v>0.21199999999999999</v>
      </c>
      <c r="J353" s="147" t="s">
        <v>5202</v>
      </c>
      <c r="K353" s="145">
        <f t="shared" si="14"/>
        <v>0</v>
      </c>
      <c r="L353" s="66" t="str">
        <f t="shared" si="15"/>
        <v>(ｴﾆ)</v>
      </c>
      <c r="M353" s="169"/>
      <c r="N353" s="34" t="s">
        <v>6179</v>
      </c>
      <c r="O353" s="34" t="s">
        <v>6201</v>
      </c>
      <c r="P353" s="383"/>
      <c r="Q353" s="380"/>
      <c r="R353" s="380"/>
      <c r="S353" s="384"/>
      <c r="T353" s="380"/>
      <c r="U353" s="380"/>
      <c r="V353" s="385"/>
      <c r="W353" s="379"/>
      <c r="X353" s="381"/>
    </row>
    <row r="354" spans="1:24" ht="12.75" customHeight="1" x14ac:dyDescent="0.2">
      <c r="A354" s="76"/>
      <c r="B354" s="1115"/>
      <c r="C354" s="1100"/>
      <c r="D354" s="1114"/>
      <c r="E354" s="1118"/>
      <c r="F354" s="176" t="s">
        <v>6147</v>
      </c>
      <c r="G354" s="150" t="b">
        <f>IF(総括表!$B$4=総括表!$Q$5,基礎データ貼付用シート!E1596)</f>
        <v>0</v>
      </c>
      <c r="H354" s="147" t="s">
        <v>5201</v>
      </c>
      <c r="I354" s="854">
        <v>0.23599999999999999</v>
      </c>
      <c r="J354" s="147" t="s">
        <v>5202</v>
      </c>
      <c r="K354" s="145">
        <f t="shared" si="14"/>
        <v>0</v>
      </c>
      <c r="L354" s="66" t="str">
        <f t="shared" si="15"/>
        <v>(ｴﾇ)</v>
      </c>
      <c r="M354" s="169"/>
      <c r="N354" s="34" t="s">
        <v>6179</v>
      </c>
      <c r="O354" s="34" t="s">
        <v>6149</v>
      </c>
      <c r="P354" s="383"/>
      <c r="Q354" s="380"/>
      <c r="R354" s="380"/>
      <c r="S354" s="384"/>
      <c r="T354" s="380"/>
      <c r="U354" s="380"/>
      <c r="V354" s="385"/>
      <c r="W354" s="379"/>
      <c r="X354" s="381"/>
    </row>
    <row r="355" spans="1:24" ht="12.75" customHeight="1" x14ac:dyDescent="0.2">
      <c r="A355" s="76"/>
      <c r="B355" s="1115"/>
      <c r="C355" s="1100"/>
      <c r="D355" s="1114"/>
      <c r="E355" s="1119" t="s">
        <v>6208</v>
      </c>
      <c r="F355" s="177" t="s">
        <v>6085</v>
      </c>
      <c r="G355" s="150" t="b">
        <f>IF(総括表!$B$4=総括表!$Q$5,基礎データ貼付用シート!E1594)</f>
        <v>0</v>
      </c>
      <c r="H355" s="147" t="s">
        <v>5201</v>
      </c>
      <c r="I355" s="854">
        <v>0.189</v>
      </c>
      <c r="J355" s="70" t="s">
        <v>5202</v>
      </c>
      <c r="K355" s="145">
        <f t="shared" si="14"/>
        <v>0</v>
      </c>
      <c r="L355" s="66" t="str">
        <f t="shared" si="15"/>
        <v>(ｴﾈ)</v>
      </c>
      <c r="M355" s="169"/>
      <c r="N355" s="34" t="s">
        <v>6179</v>
      </c>
      <c r="O355" s="34" t="s">
        <v>6150</v>
      </c>
      <c r="P355" s="383"/>
      <c r="Q355" s="380"/>
      <c r="R355" s="380"/>
      <c r="S355" s="384"/>
      <c r="T355" s="380"/>
      <c r="U355" s="380"/>
      <c r="V355" s="385"/>
      <c r="W355" s="379"/>
      <c r="X355" s="381"/>
    </row>
    <row r="356" spans="1:24" ht="12.75" customHeight="1" x14ac:dyDescent="0.2">
      <c r="A356" s="76"/>
      <c r="B356" s="1115"/>
      <c r="C356" s="1098"/>
      <c r="D356" s="1114"/>
      <c r="E356" s="1120"/>
      <c r="F356" s="176" t="s">
        <v>6147</v>
      </c>
      <c r="G356" s="150" t="b">
        <f>IF(総括表!$B$4=総括表!$Q$5,基礎データ貼付用シート!E1597)</f>
        <v>0</v>
      </c>
      <c r="H356" s="147" t="s">
        <v>5201</v>
      </c>
      <c r="I356" s="854">
        <v>9.4E-2</v>
      </c>
      <c r="J356" s="147" t="s">
        <v>5202</v>
      </c>
      <c r="K356" s="145">
        <f t="shared" si="14"/>
        <v>0</v>
      </c>
      <c r="L356" s="66" t="str">
        <f t="shared" si="15"/>
        <v>(ｴﾉ)</v>
      </c>
      <c r="M356" s="169"/>
      <c r="N356" s="34" t="s">
        <v>6179</v>
      </c>
      <c r="O356" s="34" t="s">
        <v>6151</v>
      </c>
      <c r="P356" s="383"/>
      <c r="Q356" s="380"/>
      <c r="R356" s="380"/>
      <c r="S356" s="384"/>
      <c r="T356" s="380"/>
      <c r="U356" s="380"/>
      <c r="V356" s="385"/>
      <c r="W356" s="379"/>
      <c r="X356" s="381"/>
    </row>
    <row r="357" spans="1:24" ht="12.75" customHeight="1" x14ac:dyDescent="0.2">
      <c r="A357" s="76"/>
      <c r="B357" s="1115">
        <v>31</v>
      </c>
      <c r="C357" s="1097" t="s">
        <v>6217</v>
      </c>
      <c r="D357" s="1114" t="s">
        <v>6203</v>
      </c>
      <c r="E357" s="1116" t="s">
        <v>6092</v>
      </c>
      <c r="F357" s="175" t="s">
        <v>6085</v>
      </c>
      <c r="G357" s="150">
        <f>IF(総括表!$B$4=総括表!$Q$4,基礎データ貼付用シート!E1599)</f>
        <v>0</v>
      </c>
      <c r="H357" s="147" t="s">
        <v>5201</v>
      </c>
      <c r="I357" s="854">
        <v>0.25</v>
      </c>
      <c r="J357" s="70" t="s">
        <v>5202</v>
      </c>
      <c r="K357" s="145">
        <f t="shared" ref="K357:K416" si="16">ROUND(G357*I357,0)</f>
        <v>0</v>
      </c>
      <c r="L357" s="66" t="str">
        <f t="shared" ref="L357:L416" si="17">$N$141&amp;N357&amp;O357&amp;$O$141</f>
        <v>(ｴﾊ)</v>
      </c>
      <c r="M357" s="169"/>
      <c r="N357" s="34" t="s">
        <v>6179</v>
      </c>
      <c r="O357" s="34" t="s">
        <v>6152</v>
      </c>
      <c r="P357" s="383"/>
      <c r="Q357" s="380"/>
      <c r="R357" s="380"/>
      <c r="S357" s="384"/>
      <c r="T357" s="380"/>
      <c r="U357" s="380"/>
      <c r="V357" s="385"/>
      <c r="W357" s="379"/>
      <c r="X357" s="381"/>
    </row>
    <row r="358" spans="1:24" ht="12.75" customHeight="1" x14ac:dyDescent="0.2">
      <c r="A358" s="76"/>
      <c r="B358" s="1115"/>
      <c r="C358" s="1100"/>
      <c r="D358" s="1114"/>
      <c r="E358" s="1117"/>
      <c r="F358" s="176" t="s">
        <v>6146</v>
      </c>
      <c r="G358" s="150">
        <f>IF(総括表!$B$4=総括表!$Q$4,基礎データ貼付用シート!E1601)</f>
        <v>0</v>
      </c>
      <c r="H358" s="147" t="s">
        <v>5201</v>
      </c>
      <c r="I358" s="854">
        <v>0.45</v>
      </c>
      <c r="J358" s="147" t="s">
        <v>5202</v>
      </c>
      <c r="K358" s="145">
        <f t="shared" si="16"/>
        <v>0</v>
      </c>
      <c r="L358" s="66" t="str">
        <f t="shared" si="17"/>
        <v>(ｴﾋ)</v>
      </c>
      <c r="M358" s="169"/>
      <c r="N358" s="34" t="s">
        <v>6179</v>
      </c>
      <c r="O358" s="34" t="s">
        <v>6153</v>
      </c>
      <c r="P358" s="383"/>
      <c r="Q358" s="380"/>
      <c r="R358" s="380"/>
      <c r="S358" s="384"/>
      <c r="T358" s="380"/>
      <c r="U358" s="380"/>
      <c r="V358" s="385"/>
      <c r="W358" s="379"/>
      <c r="X358" s="381"/>
    </row>
    <row r="359" spans="1:24" ht="12.75" customHeight="1" x14ac:dyDescent="0.2">
      <c r="A359" s="76"/>
      <c r="B359" s="1115"/>
      <c r="C359" s="1100"/>
      <c r="D359" s="1114"/>
      <c r="E359" s="1118"/>
      <c r="F359" s="176" t="s">
        <v>6147</v>
      </c>
      <c r="G359" s="150">
        <f>IF(総括表!$B$4=総括表!$Q$4,基礎データ貼付用シート!E1602)</f>
        <v>0</v>
      </c>
      <c r="H359" s="147" t="s">
        <v>5201</v>
      </c>
      <c r="I359" s="854">
        <v>0.5</v>
      </c>
      <c r="J359" s="147" t="s">
        <v>5202</v>
      </c>
      <c r="K359" s="145">
        <f t="shared" si="16"/>
        <v>0</v>
      </c>
      <c r="L359" s="66" t="str">
        <f t="shared" si="17"/>
        <v>(ｴﾌ)</v>
      </c>
      <c r="M359" s="169"/>
      <c r="N359" s="34" t="s">
        <v>6179</v>
      </c>
      <c r="O359" s="34" t="s">
        <v>6154</v>
      </c>
      <c r="P359" s="383"/>
      <c r="Q359" s="380"/>
      <c r="R359" s="380"/>
      <c r="S359" s="384"/>
      <c r="T359" s="380"/>
      <c r="U359" s="380"/>
      <c r="V359" s="385"/>
      <c r="W359" s="379"/>
      <c r="X359" s="381"/>
    </row>
    <row r="360" spans="1:24" ht="12.75" customHeight="1" x14ac:dyDescent="0.2">
      <c r="A360" s="76"/>
      <c r="B360" s="1115"/>
      <c r="C360" s="1100"/>
      <c r="D360" s="1114"/>
      <c r="E360" s="1116" t="s">
        <v>6208</v>
      </c>
      <c r="F360" s="177" t="s">
        <v>6085</v>
      </c>
      <c r="G360" s="150">
        <f>IF(総括表!$B$4=総括表!$Q$4,基礎データ貼付用シート!E1600)</f>
        <v>0</v>
      </c>
      <c r="H360" s="147" t="s">
        <v>5201</v>
      </c>
      <c r="I360" s="854">
        <v>0.4</v>
      </c>
      <c r="J360" s="70" t="s">
        <v>5202</v>
      </c>
      <c r="K360" s="145">
        <f t="shared" si="16"/>
        <v>0</v>
      </c>
      <c r="L360" s="66" t="str">
        <f t="shared" si="17"/>
        <v>(ｴﾍ)</v>
      </c>
      <c r="M360" s="169"/>
      <c r="N360" s="34" t="s">
        <v>6179</v>
      </c>
      <c r="O360" s="34" t="s">
        <v>6155</v>
      </c>
      <c r="P360" s="383"/>
      <c r="Q360" s="380"/>
      <c r="R360" s="380"/>
      <c r="S360" s="384"/>
      <c r="T360" s="380"/>
      <c r="U360" s="380"/>
      <c r="V360" s="385"/>
      <c r="W360" s="379"/>
      <c r="X360" s="381"/>
    </row>
    <row r="361" spans="1:24" ht="12.75" customHeight="1" x14ac:dyDescent="0.2">
      <c r="A361" s="76"/>
      <c r="B361" s="1115"/>
      <c r="C361" s="1100"/>
      <c r="D361" s="1114"/>
      <c r="E361" s="1118"/>
      <c r="F361" s="176" t="s">
        <v>6147</v>
      </c>
      <c r="G361" s="150">
        <f>IF(総括表!$B$4=総括表!$Q$4,基礎データ貼付用シート!E1603)</f>
        <v>0</v>
      </c>
      <c r="H361" s="147" t="s">
        <v>5201</v>
      </c>
      <c r="I361" s="854">
        <v>0.2</v>
      </c>
      <c r="J361" s="147" t="s">
        <v>5202</v>
      </c>
      <c r="K361" s="145">
        <f t="shared" si="16"/>
        <v>0</v>
      </c>
      <c r="L361" s="66" t="str">
        <f t="shared" si="17"/>
        <v>(ｴﾎ)</v>
      </c>
      <c r="M361" s="169"/>
      <c r="N361" s="34" t="s">
        <v>6179</v>
      </c>
      <c r="O361" s="34" t="s">
        <v>6157</v>
      </c>
      <c r="P361" s="383"/>
      <c r="Q361" s="380"/>
      <c r="R361" s="380"/>
      <c r="S361" s="384"/>
      <c r="T361" s="380"/>
      <c r="U361" s="380"/>
      <c r="V361" s="385"/>
      <c r="W361" s="379"/>
      <c r="X361" s="381"/>
    </row>
    <row r="362" spans="1:24" ht="12.75" customHeight="1" x14ac:dyDescent="0.2">
      <c r="A362" s="76"/>
      <c r="B362" s="1115"/>
      <c r="C362" s="1100"/>
      <c r="D362" s="1114" t="s">
        <v>6209</v>
      </c>
      <c r="E362" s="1116" t="s">
        <v>6092</v>
      </c>
      <c r="F362" s="175" t="s">
        <v>6085</v>
      </c>
      <c r="G362" s="150">
        <f>IF(総括表!$B$4=総括表!$Q$4,基礎データ貼付用シート!E1605)</f>
        <v>0</v>
      </c>
      <c r="H362" s="147" t="s">
        <v>5201</v>
      </c>
      <c r="I362" s="854">
        <v>0.13900000000000001</v>
      </c>
      <c r="J362" s="70" t="s">
        <v>5202</v>
      </c>
      <c r="K362" s="145">
        <f t="shared" si="16"/>
        <v>0</v>
      </c>
      <c r="L362" s="66" t="str">
        <f t="shared" si="17"/>
        <v>(ｴﾏ)</v>
      </c>
      <c r="M362" s="169"/>
      <c r="N362" s="34" t="s">
        <v>6179</v>
      </c>
      <c r="O362" s="34" t="s">
        <v>6158</v>
      </c>
      <c r="P362" s="383"/>
      <c r="Q362" s="380"/>
      <c r="R362" s="380"/>
      <c r="S362" s="384"/>
      <c r="T362" s="380"/>
      <c r="U362" s="380"/>
      <c r="V362" s="385"/>
      <c r="W362" s="379"/>
      <c r="X362" s="381"/>
    </row>
    <row r="363" spans="1:24" ht="12.75" customHeight="1" x14ac:dyDescent="0.2">
      <c r="A363" s="76"/>
      <c r="B363" s="1115"/>
      <c r="C363" s="1100"/>
      <c r="D363" s="1114"/>
      <c r="E363" s="1117"/>
      <c r="F363" s="176" t="s">
        <v>6146</v>
      </c>
      <c r="G363" s="150">
        <f>IF(総括表!$B$4=総括表!$Q$4,基礎データ貼付用シート!E1607)</f>
        <v>0</v>
      </c>
      <c r="H363" s="147" t="s">
        <v>5201</v>
      </c>
      <c r="I363" s="854">
        <v>0.25</v>
      </c>
      <c r="J363" s="147" t="s">
        <v>5202</v>
      </c>
      <c r="K363" s="145">
        <f t="shared" si="16"/>
        <v>0</v>
      </c>
      <c r="L363" s="66" t="str">
        <f t="shared" si="17"/>
        <v>(ｴﾐ)</v>
      </c>
      <c r="M363" s="169"/>
      <c r="N363" s="34" t="s">
        <v>6179</v>
      </c>
      <c r="O363" s="34" t="s">
        <v>6159</v>
      </c>
      <c r="P363" s="383"/>
      <c r="Q363" s="380"/>
      <c r="R363" s="380"/>
      <c r="S363" s="384"/>
      <c r="T363" s="380"/>
      <c r="U363" s="380"/>
      <c r="V363" s="385"/>
      <c r="W363" s="379"/>
      <c r="X363" s="381"/>
    </row>
    <row r="364" spans="1:24" ht="12.75" customHeight="1" x14ac:dyDescent="0.2">
      <c r="A364" s="76"/>
      <c r="B364" s="1115"/>
      <c r="C364" s="1100"/>
      <c r="D364" s="1114"/>
      <c r="E364" s="1118"/>
      <c r="F364" s="176" t="s">
        <v>6147</v>
      </c>
      <c r="G364" s="150">
        <f>IF(総括表!$B$4=総括表!$Q$4,基礎データ貼付用シート!E1608)</f>
        <v>0</v>
      </c>
      <c r="H364" s="147" t="s">
        <v>5201</v>
      </c>
      <c r="I364" s="854">
        <v>0.27800000000000002</v>
      </c>
      <c r="J364" s="147" t="s">
        <v>5202</v>
      </c>
      <c r="K364" s="145">
        <f t="shared" si="16"/>
        <v>0</v>
      </c>
      <c r="L364" s="66" t="str">
        <f t="shared" si="17"/>
        <v>(ｴﾑ)</v>
      </c>
      <c r="M364" s="169"/>
      <c r="N364" s="34" t="s">
        <v>6179</v>
      </c>
      <c r="O364" s="34" t="s">
        <v>6160</v>
      </c>
      <c r="P364" s="383"/>
      <c r="Q364" s="380"/>
      <c r="R364" s="380"/>
      <c r="S364" s="384"/>
      <c r="T364" s="380"/>
      <c r="U364" s="380"/>
      <c r="V364" s="385"/>
      <c r="W364" s="379"/>
      <c r="X364" s="381"/>
    </row>
    <row r="365" spans="1:24" ht="12.75" customHeight="1" x14ac:dyDescent="0.2">
      <c r="A365" s="76"/>
      <c r="B365" s="1115"/>
      <c r="C365" s="1100"/>
      <c r="D365" s="1114"/>
      <c r="E365" s="1119" t="s">
        <v>6208</v>
      </c>
      <c r="F365" s="177" t="s">
        <v>6085</v>
      </c>
      <c r="G365" s="150">
        <f>IF(総括表!$B$4=総括表!$Q$4,基礎データ貼付用シート!E1606)</f>
        <v>0</v>
      </c>
      <c r="H365" s="147" t="s">
        <v>5201</v>
      </c>
      <c r="I365" s="854">
        <v>0.222</v>
      </c>
      <c r="J365" s="70" t="s">
        <v>5202</v>
      </c>
      <c r="K365" s="145">
        <f t="shared" si="16"/>
        <v>0</v>
      </c>
      <c r="L365" s="66" t="str">
        <f t="shared" si="17"/>
        <v>(ｴﾒ)</v>
      </c>
      <c r="M365" s="169"/>
      <c r="N365" s="34" t="s">
        <v>6179</v>
      </c>
      <c r="O365" s="34" t="s">
        <v>6161</v>
      </c>
      <c r="P365" s="383"/>
      <c r="Q365" s="380"/>
      <c r="R365" s="380"/>
      <c r="S365" s="384"/>
      <c r="T365" s="380"/>
      <c r="U365" s="380"/>
      <c r="V365" s="385"/>
      <c r="W365" s="379"/>
      <c r="X365" s="381"/>
    </row>
    <row r="366" spans="1:24" ht="12.75" customHeight="1" x14ac:dyDescent="0.2">
      <c r="A366" s="76"/>
      <c r="B366" s="1115"/>
      <c r="C366" s="1098"/>
      <c r="D366" s="1114"/>
      <c r="E366" s="1120"/>
      <c r="F366" s="176" t="s">
        <v>6147</v>
      </c>
      <c r="G366" s="150">
        <f>IF(総括表!$B$4=総括表!$Q$4,基礎データ貼付用シート!E1609)</f>
        <v>0</v>
      </c>
      <c r="H366" s="147" t="s">
        <v>5201</v>
      </c>
      <c r="I366" s="854">
        <v>0.112</v>
      </c>
      <c r="J366" s="147" t="s">
        <v>5202</v>
      </c>
      <c r="K366" s="145">
        <f t="shared" si="16"/>
        <v>0</v>
      </c>
      <c r="L366" s="66" t="str">
        <f t="shared" si="17"/>
        <v>(ｴﾓ)</v>
      </c>
      <c r="M366" s="169"/>
      <c r="N366" s="34" t="s">
        <v>6179</v>
      </c>
      <c r="O366" s="34" t="s">
        <v>6162</v>
      </c>
      <c r="P366" s="383"/>
      <c r="Q366" s="380"/>
      <c r="R366" s="380"/>
      <c r="S366" s="384"/>
      <c r="T366" s="380"/>
      <c r="U366" s="380"/>
      <c r="V366" s="385"/>
      <c r="W366" s="379"/>
      <c r="X366" s="381"/>
    </row>
    <row r="367" spans="1:24" ht="12.75" customHeight="1" x14ac:dyDescent="0.2">
      <c r="A367" s="76"/>
      <c r="B367" s="1115">
        <v>32</v>
      </c>
      <c r="C367" s="1097" t="s">
        <v>6218</v>
      </c>
      <c r="D367" s="1114" t="s">
        <v>6203</v>
      </c>
      <c r="E367" s="1116" t="s">
        <v>6092</v>
      </c>
      <c r="F367" s="175" t="s">
        <v>6085</v>
      </c>
      <c r="G367" s="150" t="b">
        <f>IF(総括表!$B$4=総括表!$Q$5,基礎データ貼付用シート!E1599)</f>
        <v>0</v>
      </c>
      <c r="H367" s="147" t="s">
        <v>5201</v>
      </c>
      <c r="I367" s="854">
        <v>0.25</v>
      </c>
      <c r="J367" s="70" t="s">
        <v>5202</v>
      </c>
      <c r="K367" s="145">
        <f t="shared" si="16"/>
        <v>0</v>
      </c>
      <c r="L367" s="66" t="str">
        <f t="shared" si="17"/>
        <v>(ｴﾔ)</v>
      </c>
      <c r="M367" s="169"/>
      <c r="N367" s="34" t="s">
        <v>6179</v>
      </c>
      <c r="O367" s="34" t="s">
        <v>6163</v>
      </c>
      <c r="P367" s="383"/>
      <c r="Q367" s="380"/>
      <c r="R367" s="380"/>
      <c r="S367" s="384"/>
      <c r="T367" s="380"/>
      <c r="U367" s="380"/>
      <c r="V367" s="385"/>
      <c r="W367" s="379"/>
      <c r="X367" s="381"/>
    </row>
    <row r="368" spans="1:24" ht="12.75" customHeight="1" x14ac:dyDescent="0.2">
      <c r="A368" s="76"/>
      <c r="B368" s="1115"/>
      <c r="C368" s="1100"/>
      <c r="D368" s="1114"/>
      <c r="E368" s="1117"/>
      <c r="F368" s="176" t="s">
        <v>6146</v>
      </c>
      <c r="G368" s="150" t="b">
        <f>IF(総括表!$B$4=総括表!$Q$5,基礎データ貼付用シート!E1601)</f>
        <v>0</v>
      </c>
      <c r="H368" s="147" t="s">
        <v>5201</v>
      </c>
      <c r="I368" s="854">
        <v>0.45</v>
      </c>
      <c r="J368" s="147" t="s">
        <v>5202</v>
      </c>
      <c r="K368" s="145">
        <f t="shared" si="16"/>
        <v>0</v>
      </c>
      <c r="L368" s="66" t="str">
        <f t="shared" si="17"/>
        <v>(ｴﾕ)</v>
      </c>
      <c r="M368" s="169"/>
      <c r="N368" s="34" t="s">
        <v>6179</v>
      </c>
      <c r="O368" s="34" t="s">
        <v>6165</v>
      </c>
      <c r="P368" s="383"/>
      <c r="Q368" s="380"/>
      <c r="R368" s="380"/>
      <c r="S368" s="384"/>
      <c r="T368" s="380"/>
      <c r="U368" s="380"/>
      <c r="V368" s="385"/>
      <c r="W368" s="379"/>
      <c r="X368" s="381"/>
    </row>
    <row r="369" spans="1:24" ht="12.75" customHeight="1" x14ac:dyDescent="0.2">
      <c r="A369" s="76"/>
      <c r="B369" s="1115"/>
      <c r="C369" s="1100"/>
      <c r="D369" s="1114"/>
      <c r="E369" s="1118"/>
      <c r="F369" s="176" t="s">
        <v>6147</v>
      </c>
      <c r="G369" s="150" t="b">
        <f>IF(総括表!$B$4=総括表!$Q$5,基礎データ貼付用シート!E1602)</f>
        <v>0</v>
      </c>
      <c r="H369" s="147" t="s">
        <v>5201</v>
      </c>
      <c r="I369" s="854">
        <v>0.5</v>
      </c>
      <c r="J369" s="147" t="s">
        <v>5202</v>
      </c>
      <c r="K369" s="145">
        <f t="shared" si="16"/>
        <v>0</v>
      </c>
      <c r="L369" s="66" t="str">
        <f t="shared" si="17"/>
        <v>(ｴﾖ)</v>
      </c>
      <c r="M369" s="169"/>
      <c r="N369" s="34" t="s">
        <v>6179</v>
      </c>
      <c r="O369" s="34" t="s">
        <v>6166</v>
      </c>
      <c r="P369" s="383"/>
      <c r="Q369" s="380"/>
      <c r="R369" s="380"/>
      <c r="S369" s="384"/>
      <c r="T369" s="380"/>
      <c r="U369" s="380"/>
      <c r="V369" s="385"/>
      <c r="W369" s="379"/>
      <c r="X369" s="381"/>
    </row>
    <row r="370" spans="1:24" ht="12.75" customHeight="1" x14ac:dyDescent="0.2">
      <c r="A370" s="76"/>
      <c r="B370" s="1115"/>
      <c r="C370" s="1100"/>
      <c r="D370" s="1114"/>
      <c r="E370" s="1116" t="s">
        <v>6208</v>
      </c>
      <c r="F370" s="177" t="s">
        <v>6085</v>
      </c>
      <c r="G370" s="150" t="b">
        <f>IF(総括表!$B$4=総括表!$Q$5,基礎データ貼付用シート!E1600)</f>
        <v>0</v>
      </c>
      <c r="H370" s="147" t="s">
        <v>5201</v>
      </c>
      <c r="I370" s="854">
        <v>0.4</v>
      </c>
      <c r="J370" s="70" t="s">
        <v>5202</v>
      </c>
      <c r="K370" s="145">
        <f t="shared" si="16"/>
        <v>0</v>
      </c>
      <c r="L370" s="66" t="str">
        <f t="shared" si="17"/>
        <v>(ｴﾗ)</v>
      </c>
      <c r="M370" s="169"/>
      <c r="N370" s="34" t="s">
        <v>6179</v>
      </c>
      <c r="O370" s="34" t="s">
        <v>6167</v>
      </c>
      <c r="P370" s="383"/>
      <c r="Q370" s="380"/>
      <c r="R370" s="380"/>
      <c r="S370" s="384"/>
      <c r="T370" s="380"/>
      <c r="U370" s="380"/>
      <c r="V370" s="385"/>
      <c r="W370" s="379"/>
      <c r="X370" s="381"/>
    </row>
    <row r="371" spans="1:24" ht="12.75" customHeight="1" x14ac:dyDescent="0.2">
      <c r="A371" s="76"/>
      <c r="B371" s="1115"/>
      <c r="C371" s="1100"/>
      <c r="D371" s="1114"/>
      <c r="E371" s="1118"/>
      <c r="F371" s="176" t="s">
        <v>6147</v>
      </c>
      <c r="G371" s="150" t="b">
        <f>IF(総括表!$B$4=総括表!$Q$5,基礎データ貼付用シート!E1603)</f>
        <v>0</v>
      </c>
      <c r="H371" s="147" t="s">
        <v>5201</v>
      </c>
      <c r="I371" s="854">
        <v>0.2</v>
      </c>
      <c r="J371" s="147" t="s">
        <v>5202</v>
      </c>
      <c r="K371" s="145">
        <f t="shared" si="16"/>
        <v>0</v>
      </c>
      <c r="L371" s="66" t="str">
        <f t="shared" si="17"/>
        <v>(ｴﾘ)</v>
      </c>
      <c r="M371" s="169"/>
      <c r="N371" s="34" t="s">
        <v>6179</v>
      </c>
      <c r="O371" s="34" t="s">
        <v>6168</v>
      </c>
      <c r="P371" s="383"/>
      <c r="Q371" s="380"/>
      <c r="R371" s="380"/>
      <c r="S371" s="384"/>
      <c r="T371" s="380"/>
      <c r="U371" s="380"/>
      <c r="V371" s="385"/>
      <c r="W371" s="379"/>
      <c r="X371" s="381"/>
    </row>
    <row r="372" spans="1:24" ht="12.75" customHeight="1" x14ac:dyDescent="0.2">
      <c r="A372" s="76"/>
      <c r="B372" s="1115"/>
      <c r="C372" s="1100"/>
      <c r="D372" s="1114" t="s">
        <v>6209</v>
      </c>
      <c r="E372" s="1116" t="s">
        <v>6092</v>
      </c>
      <c r="F372" s="175" t="s">
        <v>6085</v>
      </c>
      <c r="G372" s="150" t="b">
        <f>IF(総括表!$B$4=総括表!$Q$5,基礎データ貼付用シート!E1605)</f>
        <v>0</v>
      </c>
      <c r="H372" s="147" t="s">
        <v>5201</v>
      </c>
      <c r="I372" s="854">
        <v>0.14799999999999999</v>
      </c>
      <c r="J372" s="70" t="s">
        <v>5202</v>
      </c>
      <c r="K372" s="145">
        <f t="shared" si="16"/>
        <v>0</v>
      </c>
      <c r="L372" s="66" t="str">
        <f t="shared" si="17"/>
        <v>(ｴﾙ)</v>
      </c>
      <c r="M372" s="169"/>
      <c r="N372" s="34" t="s">
        <v>6179</v>
      </c>
      <c r="O372" s="34" t="s">
        <v>6169</v>
      </c>
      <c r="P372" s="383"/>
      <c r="Q372" s="380"/>
      <c r="R372" s="380"/>
      <c r="S372" s="384"/>
      <c r="T372" s="380"/>
      <c r="U372" s="380"/>
      <c r="V372" s="385"/>
      <c r="W372" s="379"/>
      <c r="X372" s="381"/>
    </row>
    <row r="373" spans="1:24" ht="12.75" customHeight="1" x14ac:dyDescent="0.2">
      <c r="A373" s="76"/>
      <c r="B373" s="1115"/>
      <c r="C373" s="1100"/>
      <c r="D373" s="1114"/>
      <c r="E373" s="1117"/>
      <c r="F373" s="176" t="s">
        <v>6146</v>
      </c>
      <c r="G373" s="150" t="b">
        <f>IF(総括表!$B$4=総括表!$Q$5,基礎データ貼付用シート!E1607)</f>
        <v>0</v>
      </c>
      <c r="H373" s="147" t="s">
        <v>5201</v>
      </c>
      <c r="I373" s="854">
        <v>0.26600000000000001</v>
      </c>
      <c r="J373" s="147" t="s">
        <v>5202</v>
      </c>
      <c r="K373" s="145">
        <f t="shared" si="16"/>
        <v>0</v>
      </c>
      <c r="L373" s="66" t="str">
        <f t="shared" si="17"/>
        <v>(ｴﾚ)</v>
      </c>
      <c r="M373" s="169"/>
      <c r="N373" s="34" t="s">
        <v>6179</v>
      </c>
      <c r="O373" s="34" t="s">
        <v>6170</v>
      </c>
      <c r="P373" s="383"/>
      <c r="Q373" s="380"/>
      <c r="R373" s="380"/>
      <c r="S373" s="384"/>
      <c r="T373" s="380"/>
      <c r="U373" s="380"/>
      <c r="V373" s="385"/>
      <c r="W373" s="379"/>
      <c r="X373" s="381"/>
    </row>
    <row r="374" spans="1:24" ht="12.75" customHeight="1" x14ac:dyDescent="0.2">
      <c r="A374" s="76"/>
      <c r="B374" s="1115"/>
      <c r="C374" s="1100"/>
      <c r="D374" s="1114"/>
      <c r="E374" s="1118"/>
      <c r="F374" s="176" t="s">
        <v>6147</v>
      </c>
      <c r="G374" s="150" t="b">
        <f>IF(総括表!$B$4=総括表!$Q$5,基礎データ貼付用シート!E1608)</f>
        <v>0</v>
      </c>
      <c r="H374" s="147" t="s">
        <v>5201</v>
      </c>
      <c r="I374" s="854">
        <v>0.29599999999999999</v>
      </c>
      <c r="J374" s="147" t="s">
        <v>5202</v>
      </c>
      <c r="K374" s="145">
        <f t="shared" si="16"/>
        <v>0</v>
      </c>
      <c r="L374" s="66" t="str">
        <f t="shared" si="17"/>
        <v>(ｴﾛ)</v>
      </c>
      <c r="M374" s="169"/>
      <c r="N374" s="34" t="s">
        <v>6179</v>
      </c>
      <c r="O374" s="34" t="s">
        <v>6171</v>
      </c>
      <c r="P374" s="383"/>
      <c r="Q374" s="380"/>
      <c r="R374" s="380"/>
      <c r="S374" s="384"/>
      <c r="T374" s="380"/>
      <c r="U374" s="380"/>
      <c r="V374" s="385"/>
      <c r="W374" s="379"/>
      <c r="X374" s="381"/>
    </row>
    <row r="375" spans="1:24" ht="12.75" customHeight="1" x14ac:dyDescent="0.2">
      <c r="A375" s="76"/>
      <c r="B375" s="1115"/>
      <c r="C375" s="1100"/>
      <c r="D375" s="1114"/>
      <c r="E375" s="1119" t="s">
        <v>6208</v>
      </c>
      <c r="F375" s="177" t="s">
        <v>6085</v>
      </c>
      <c r="G375" s="150" t="b">
        <f>IF(総括表!$B$4=総括表!$Q$5,基礎データ貼付用シート!E1606)</f>
        <v>0</v>
      </c>
      <c r="H375" s="147" t="s">
        <v>5201</v>
      </c>
      <c r="I375" s="854">
        <v>0.23699999999999999</v>
      </c>
      <c r="J375" s="70" t="s">
        <v>5202</v>
      </c>
      <c r="K375" s="145">
        <f t="shared" si="16"/>
        <v>0</v>
      </c>
      <c r="L375" s="66" t="str">
        <f t="shared" si="17"/>
        <v>(ｴﾜ)</v>
      </c>
      <c r="M375" s="169"/>
      <c r="N375" s="34" t="s">
        <v>6179</v>
      </c>
      <c r="O375" s="34" t="s">
        <v>6173</v>
      </c>
      <c r="P375" s="383"/>
      <c r="Q375" s="380"/>
      <c r="R375" s="380"/>
      <c r="S375" s="384"/>
      <c r="T375" s="380"/>
      <c r="U375" s="380"/>
      <c r="V375" s="385"/>
      <c r="W375" s="379"/>
      <c r="X375" s="381"/>
    </row>
    <row r="376" spans="1:24" ht="12.75" customHeight="1" x14ac:dyDescent="0.2">
      <c r="A376" s="76"/>
      <c r="B376" s="1115"/>
      <c r="C376" s="1098"/>
      <c r="D376" s="1114"/>
      <c r="E376" s="1120"/>
      <c r="F376" s="176" t="s">
        <v>6147</v>
      </c>
      <c r="G376" s="150" t="b">
        <f>IF(総括表!$B$4=総括表!$Q$5,基礎データ貼付用シート!E1609)</f>
        <v>0</v>
      </c>
      <c r="H376" s="147" t="s">
        <v>5201</v>
      </c>
      <c r="I376" s="854">
        <v>0.11799999999999999</v>
      </c>
      <c r="J376" s="147" t="s">
        <v>5202</v>
      </c>
      <c r="K376" s="145">
        <f t="shared" si="16"/>
        <v>0</v>
      </c>
      <c r="L376" s="66" t="str">
        <f t="shared" si="17"/>
        <v>(ｴｦ)</v>
      </c>
      <c r="M376" s="169"/>
      <c r="N376" s="34" t="s">
        <v>6179</v>
      </c>
      <c r="O376" s="34" t="s">
        <v>6174</v>
      </c>
      <c r="P376" s="383"/>
      <c r="Q376" s="380"/>
      <c r="R376" s="380"/>
      <c r="S376" s="384"/>
      <c r="T376" s="380"/>
      <c r="U376" s="380"/>
      <c r="V376" s="385"/>
      <c r="W376" s="379"/>
      <c r="X376" s="381"/>
    </row>
    <row r="377" spans="1:24" ht="12.75" customHeight="1" x14ac:dyDescent="0.2">
      <c r="A377" s="76"/>
      <c r="B377" s="1115">
        <v>33</v>
      </c>
      <c r="C377" s="1097" t="s">
        <v>6219</v>
      </c>
      <c r="D377" s="1114" t="s">
        <v>6203</v>
      </c>
      <c r="E377" s="1116" t="s">
        <v>6092</v>
      </c>
      <c r="F377" s="175" t="s">
        <v>6085</v>
      </c>
      <c r="G377" s="150">
        <f>IF(総括表!$B$4=総括表!$Q$4,基礎データ貼付用シート!E1611)</f>
        <v>0</v>
      </c>
      <c r="H377" s="147" t="s">
        <v>5201</v>
      </c>
      <c r="I377" s="854">
        <v>0.25</v>
      </c>
      <c r="J377" s="70" t="s">
        <v>5202</v>
      </c>
      <c r="K377" s="145">
        <f t="shared" si="16"/>
        <v>0</v>
      </c>
      <c r="L377" s="66" t="str">
        <f t="shared" si="17"/>
        <v>(ｴﾝ)</v>
      </c>
      <c r="M377" s="169"/>
      <c r="N377" s="34" t="s">
        <v>6179</v>
      </c>
      <c r="O377" s="34" t="s">
        <v>6175</v>
      </c>
      <c r="P377" s="383"/>
      <c r="Q377" s="380"/>
      <c r="R377" s="380"/>
      <c r="S377" s="384"/>
      <c r="T377" s="380"/>
      <c r="U377" s="380"/>
      <c r="V377" s="385"/>
      <c r="W377" s="379"/>
      <c r="X377" s="381"/>
    </row>
    <row r="378" spans="1:24" ht="12.75" customHeight="1" x14ac:dyDescent="0.2">
      <c r="A378" s="76"/>
      <c r="B378" s="1115"/>
      <c r="C378" s="1100"/>
      <c r="D378" s="1114"/>
      <c r="E378" s="1117"/>
      <c r="F378" s="176" t="s">
        <v>6146</v>
      </c>
      <c r="G378" s="150">
        <f>IF(総括表!$B$4=総括表!$Q$4,基礎データ貼付用シート!E1613)</f>
        <v>0</v>
      </c>
      <c r="H378" s="147" t="s">
        <v>5201</v>
      </c>
      <c r="I378" s="854">
        <v>0.45</v>
      </c>
      <c r="J378" s="147" t="s">
        <v>5202</v>
      </c>
      <c r="K378" s="145">
        <f t="shared" si="16"/>
        <v>0</v>
      </c>
      <c r="L378" s="66" t="str">
        <f t="shared" si="17"/>
        <v>(ｵｱ)</v>
      </c>
      <c r="M378" s="169"/>
      <c r="N378" s="34" t="s">
        <v>6181</v>
      </c>
      <c r="O378" s="34" t="s">
        <v>6176</v>
      </c>
      <c r="P378" s="383"/>
      <c r="Q378" s="380"/>
      <c r="R378" s="380"/>
      <c r="S378" s="384"/>
      <c r="T378" s="380"/>
      <c r="U378" s="380"/>
      <c r="V378" s="385"/>
      <c r="W378" s="379"/>
      <c r="X378" s="381"/>
    </row>
    <row r="379" spans="1:24" ht="12.75" customHeight="1" x14ac:dyDescent="0.2">
      <c r="A379" s="76"/>
      <c r="B379" s="1115"/>
      <c r="C379" s="1100"/>
      <c r="D379" s="1114"/>
      <c r="E379" s="1118"/>
      <c r="F379" s="176" t="s">
        <v>6147</v>
      </c>
      <c r="G379" s="150">
        <f>IF(総括表!$B$4=総括表!$Q$4,基礎データ貼付用シート!E1614)</f>
        <v>0</v>
      </c>
      <c r="H379" s="147" t="s">
        <v>5201</v>
      </c>
      <c r="I379" s="854">
        <v>0.5</v>
      </c>
      <c r="J379" s="147" t="s">
        <v>5202</v>
      </c>
      <c r="K379" s="145">
        <f t="shared" si="16"/>
        <v>0</v>
      </c>
      <c r="L379" s="66" t="str">
        <f t="shared" si="17"/>
        <v>(ｵｲ)</v>
      </c>
      <c r="M379" s="169"/>
      <c r="N379" s="34" t="s">
        <v>6181</v>
      </c>
      <c r="O379" s="34" t="s">
        <v>6177</v>
      </c>
      <c r="P379" s="383"/>
      <c r="Q379" s="380"/>
      <c r="R379" s="380"/>
      <c r="S379" s="384"/>
      <c r="T379" s="380"/>
      <c r="U379" s="380"/>
      <c r="V379" s="385"/>
      <c r="W379" s="379"/>
      <c r="X379" s="381"/>
    </row>
    <row r="380" spans="1:24" ht="12.75" customHeight="1" x14ac:dyDescent="0.2">
      <c r="A380" s="76"/>
      <c r="B380" s="1115"/>
      <c r="C380" s="1100"/>
      <c r="D380" s="1114"/>
      <c r="E380" s="1116" t="s">
        <v>6208</v>
      </c>
      <c r="F380" s="177" t="s">
        <v>6085</v>
      </c>
      <c r="G380" s="150">
        <f>IF(総括表!$B$4=総括表!$Q$4,基礎データ貼付用シート!E1612)</f>
        <v>0</v>
      </c>
      <c r="H380" s="147" t="s">
        <v>5201</v>
      </c>
      <c r="I380" s="854">
        <v>0.4</v>
      </c>
      <c r="J380" s="70" t="s">
        <v>5202</v>
      </c>
      <c r="K380" s="145">
        <f t="shared" si="16"/>
        <v>0</v>
      </c>
      <c r="L380" s="66" t="str">
        <f t="shared" si="17"/>
        <v>(ｵｳ)</v>
      </c>
      <c r="M380" s="169"/>
      <c r="N380" s="34" t="s">
        <v>6181</v>
      </c>
      <c r="O380" s="34" t="s">
        <v>6178</v>
      </c>
      <c r="P380" s="383"/>
      <c r="Q380" s="380"/>
      <c r="R380" s="380"/>
      <c r="S380" s="384"/>
      <c r="T380" s="380"/>
      <c r="U380" s="380"/>
      <c r="V380" s="385"/>
      <c r="W380" s="379"/>
      <c r="X380" s="381"/>
    </row>
    <row r="381" spans="1:24" ht="12.75" customHeight="1" x14ac:dyDescent="0.2">
      <c r="A381" s="76"/>
      <c r="B381" s="1115"/>
      <c r="C381" s="1100"/>
      <c r="D381" s="1114"/>
      <c r="E381" s="1118"/>
      <c r="F381" s="176" t="s">
        <v>6147</v>
      </c>
      <c r="G381" s="150">
        <f>IF(総括表!$B$4=総括表!$Q$4,基礎データ貼付用シート!E1615)</f>
        <v>0</v>
      </c>
      <c r="H381" s="147" t="s">
        <v>5201</v>
      </c>
      <c r="I381" s="854">
        <v>0.2</v>
      </c>
      <c r="J381" s="147" t="s">
        <v>5202</v>
      </c>
      <c r="K381" s="145">
        <f t="shared" si="16"/>
        <v>0</v>
      </c>
      <c r="L381" s="66" t="str">
        <f t="shared" si="17"/>
        <v>(ｵｴ)</v>
      </c>
      <c r="M381" s="169"/>
      <c r="N381" s="34" t="s">
        <v>6181</v>
      </c>
      <c r="O381" s="34" t="s">
        <v>6179</v>
      </c>
      <c r="P381" s="383"/>
      <c r="Q381" s="380"/>
      <c r="R381" s="380"/>
      <c r="S381" s="384"/>
      <c r="T381" s="380"/>
      <c r="U381" s="380"/>
      <c r="V381" s="385"/>
      <c r="W381" s="379"/>
      <c r="X381" s="381"/>
    </row>
    <row r="382" spans="1:24" ht="12.75" customHeight="1" x14ac:dyDescent="0.2">
      <c r="A382" s="76"/>
      <c r="B382" s="1115"/>
      <c r="C382" s="1100"/>
      <c r="D382" s="1114" t="s">
        <v>6209</v>
      </c>
      <c r="E382" s="1116" t="s">
        <v>6092</v>
      </c>
      <c r="F382" s="175" t="s">
        <v>6085</v>
      </c>
      <c r="G382" s="150">
        <f>IF(総括表!$B$4=総括表!$Q$4,基礎データ貼付用シート!E1617)</f>
        <v>0</v>
      </c>
      <c r="H382" s="147" t="s">
        <v>5201</v>
      </c>
      <c r="I382" s="854">
        <v>0.16700000000000001</v>
      </c>
      <c r="J382" s="70" t="s">
        <v>5202</v>
      </c>
      <c r="K382" s="145">
        <f t="shared" si="16"/>
        <v>0</v>
      </c>
      <c r="L382" s="66" t="str">
        <f t="shared" si="17"/>
        <v>(ｵｵ)</v>
      </c>
      <c r="M382" s="169"/>
      <c r="N382" s="34" t="s">
        <v>6181</v>
      </c>
      <c r="O382" s="34" t="s">
        <v>6181</v>
      </c>
      <c r="P382" s="383"/>
      <c r="Q382" s="380"/>
      <c r="R382" s="380"/>
      <c r="S382" s="384"/>
      <c r="T382" s="380"/>
      <c r="U382" s="380"/>
      <c r="V382" s="385"/>
      <c r="W382" s="379"/>
      <c r="X382" s="381"/>
    </row>
    <row r="383" spans="1:24" ht="12.75" customHeight="1" x14ac:dyDescent="0.2">
      <c r="A383" s="76"/>
      <c r="B383" s="1115"/>
      <c r="C383" s="1100"/>
      <c r="D383" s="1114"/>
      <c r="E383" s="1117"/>
      <c r="F383" s="176" t="s">
        <v>6146</v>
      </c>
      <c r="G383" s="150">
        <f>IF(総括表!$B$4=総括表!$Q$4,基礎データ貼付用シート!E1619)</f>
        <v>0</v>
      </c>
      <c r="H383" s="147" t="s">
        <v>5201</v>
      </c>
      <c r="I383" s="854">
        <v>0.3</v>
      </c>
      <c r="J383" s="147" t="s">
        <v>5202</v>
      </c>
      <c r="K383" s="145">
        <f t="shared" si="16"/>
        <v>0</v>
      </c>
      <c r="L383" s="66" t="str">
        <f t="shared" si="17"/>
        <v>(ｵｶ)</v>
      </c>
      <c r="M383" s="169"/>
      <c r="N383" s="34" t="s">
        <v>6181</v>
      </c>
      <c r="O383" s="34" t="s">
        <v>6182</v>
      </c>
      <c r="P383" s="383"/>
      <c r="Q383" s="380"/>
      <c r="R383" s="380"/>
      <c r="S383" s="384"/>
      <c r="T383" s="380"/>
      <c r="U383" s="380"/>
      <c r="V383" s="385"/>
      <c r="W383" s="379"/>
      <c r="X383" s="381"/>
    </row>
    <row r="384" spans="1:24" ht="12.75" customHeight="1" x14ac:dyDescent="0.2">
      <c r="A384" s="76"/>
      <c r="B384" s="1115"/>
      <c r="C384" s="1100"/>
      <c r="D384" s="1114"/>
      <c r="E384" s="1118"/>
      <c r="F384" s="176" t="s">
        <v>6147</v>
      </c>
      <c r="G384" s="150">
        <f>IF(総括表!$B$4=総括表!$Q$4,基礎データ貼付用シート!E1620)</f>
        <v>0</v>
      </c>
      <c r="H384" s="147" t="s">
        <v>5201</v>
      </c>
      <c r="I384" s="854">
        <v>0.33400000000000002</v>
      </c>
      <c r="J384" s="147" t="s">
        <v>5202</v>
      </c>
      <c r="K384" s="145">
        <f t="shared" si="16"/>
        <v>0</v>
      </c>
      <c r="L384" s="66" t="str">
        <f t="shared" si="17"/>
        <v>(ｵｷ)</v>
      </c>
      <c r="M384" s="169"/>
      <c r="N384" s="34" t="s">
        <v>6181</v>
      </c>
      <c r="O384" s="34" t="s">
        <v>6183</v>
      </c>
      <c r="P384" s="383"/>
      <c r="Q384" s="380"/>
      <c r="R384" s="380"/>
      <c r="S384" s="384"/>
      <c r="T384" s="380"/>
      <c r="U384" s="380"/>
      <c r="V384" s="385"/>
      <c r="W384" s="379"/>
      <c r="X384" s="381"/>
    </row>
    <row r="385" spans="1:24" ht="12.75" customHeight="1" x14ac:dyDescent="0.2">
      <c r="A385" s="76"/>
      <c r="B385" s="1115"/>
      <c r="C385" s="1100"/>
      <c r="D385" s="1114"/>
      <c r="E385" s="1119" t="s">
        <v>6208</v>
      </c>
      <c r="F385" s="177" t="s">
        <v>6085</v>
      </c>
      <c r="G385" s="150">
        <f>IF(総括表!$B$4=総括表!$Q$4,基礎データ貼付用シート!E1618)</f>
        <v>0</v>
      </c>
      <c r="H385" s="147" t="s">
        <v>5201</v>
      </c>
      <c r="I385" s="854">
        <v>0.26700000000000002</v>
      </c>
      <c r="J385" s="70" t="s">
        <v>5202</v>
      </c>
      <c r="K385" s="145">
        <f t="shared" si="16"/>
        <v>0</v>
      </c>
      <c r="L385" s="66" t="str">
        <f>$N$141&amp;N385&amp;O385&amp;$O$141</f>
        <v>(ｵｸ)</v>
      </c>
      <c r="M385" s="169"/>
      <c r="N385" s="34" t="s">
        <v>6181</v>
      </c>
      <c r="O385" s="34" t="s">
        <v>6184</v>
      </c>
      <c r="P385" s="383"/>
      <c r="Q385" s="380"/>
      <c r="R385" s="380"/>
      <c r="S385" s="384"/>
      <c r="T385" s="380"/>
      <c r="U385" s="380"/>
      <c r="V385" s="385"/>
      <c r="W385" s="379"/>
      <c r="X385" s="381"/>
    </row>
    <row r="386" spans="1:24" ht="12.75" customHeight="1" x14ac:dyDescent="0.2">
      <c r="A386" s="76"/>
      <c r="B386" s="1115"/>
      <c r="C386" s="1098"/>
      <c r="D386" s="1114"/>
      <c r="E386" s="1120"/>
      <c r="F386" s="176" t="s">
        <v>6147</v>
      </c>
      <c r="G386" s="150">
        <f>IF(総括表!$B$4=総括表!$Q$4,基礎データ貼付用シート!E1621)</f>
        <v>0</v>
      </c>
      <c r="H386" s="147" t="s">
        <v>5201</v>
      </c>
      <c r="I386" s="854">
        <v>0.13400000000000001</v>
      </c>
      <c r="J386" s="147" t="s">
        <v>5202</v>
      </c>
      <c r="K386" s="145">
        <f t="shared" si="16"/>
        <v>0</v>
      </c>
      <c r="L386" s="66" t="str">
        <f t="shared" si="17"/>
        <v>(ｵｹ)</v>
      </c>
      <c r="M386" s="169"/>
      <c r="N386" s="34" t="s">
        <v>6181</v>
      </c>
      <c r="O386" s="34" t="s">
        <v>6185</v>
      </c>
      <c r="P386" s="383"/>
      <c r="Q386" s="380"/>
      <c r="R386" s="380"/>
      <c r="S386" s="384"/>
      <c r="T386" s="380"/>
      <c r="U386" s="380"/>
      <c r="V386" s="385"/>
      <c r="W386" s="379"/>
      <c r="X386" s="381"/>
    </row>
    <row r="387" spans="1:24" ht="12.75" customHeight="1" x14ac:dyDescent="0.2">
      <c r="A387" s="76"/>
      <c r="B387" s="1115">
        <v>34</v>
      </c>
      <c r="C387" s="1097" t="s">
        <v>6220</v>
      </c>
      <c r="D387" s="1114" t="s">
        <v>6203</v>
      </c>
      <c r="E387" s="1116" t="s">
        <v>6092</v>
      </c>
      <c r="F387" s="175" t="s">
        <v>6085</v>
      </c>
      <c r="G387" s="150" t="b">
        <f>IF(総括表!$B$4=総括表!$Q$5,基礎データ貼付用シート!E1611)</f>
        <v>0</v>
      </c>
      <c r="H387" s="147" t="s">
        <v>5201</v>
      </c>
      <c r="I387" s="854">
        <v>0.25</v>
      </c>
      <c r="J387" s="70" t="s">
        <v>5202</v>
      </c>
      <c r="K387" s="145">
        <f t="shared" si="16"/>
        <v>0</v>
      </c>
      <c r="L387" s="66" t="str">
        <f t="shared" si="17"/>
        <v>(ｵｺ)</v>
      </c>
      <c r="M387" s="169"/>
      <c r="N387" s="34" t="s">
        <v>6181</v>
      </c>
      <c r="O387" s="34" t="s">
        <v>6186</v>
      </c>
      <c r="P387" s="383"/>
      <c r="Q387" s="380"/>
      <c r="R387" s="380"/>
      <c r="S387" s="384"/>
      <c r="T387" s="380"/>
      <c r="U387" s="380"/>
      <c r="V387" s="385"/>
      <c r="W387" s="379"/>
      <c r="X387" s="381"/>
    </row>
    <row r="388" spans="1:24" ht="12.75" customHeight="1" x14ac:dyDescent="0.2">
      <c r="A388" s="76"/>
      <c r="B388" s="1115"/>
      <c r="C388" s="1100"/>
      <c r="D388" s="1114"/>
      <c r="E388" s="1117"/>
      <c r="F388" s="176" t="s">
        <v>6146</v>
      </c>
      <c r="G388" s="150" t="b">
        <f>IF(総括表!$B$4=総括表!$Q$5,基礎データ貼付用シート!E1613)</f>
        <v>0</v>
      </c>
      <c r="H388" s="147" t="s">
        <v>5201</v>
      </c>
      <c r="I388" s="854">
        <v>0.45</v>
      </c>
      <c r="J388" s="147" t="s">
        <v>5202</v>
      </c>
      <c r="K388" s="145">
        <f t="shared" si="16"/>
        <v>0</v>
      </c>
      <c r="L388" s="66" t="str">
        <f t="shared" si="17"/>
        <v>(ｵｻ)</v>
      </c>
      <c r="M388" s="169"/>
      <c r="N388" s="34" t="s">
        <v>6181</v>
      </c>
      <c r="O388" s="34" t="s">
        <v>6187</v>
      </c>
      <c r="P388" s="383"/>
      <c r="Q388" s="380"/>
      <c r="R388" s="380"/>
      <c r="S388" s="384"/>
      <c r="T388" s="380"/>
      <c r="U388" s="380"/>
      <c r="V388" s="385"/>
      <c r="W388" s="379"/>
      <c r="X388" s="381"/>
    </row>
    <row r="389" spans="1:24" ht="12.75" customHeight="1" x14ac:dyDescent="0.2">
      <c r="A389" s="76"/>
      <c r="B389" s="1115"/>
      <c r="C389" s="1100"/>
      <c r="D389" s="1114"/>
      <c r="E389" s="1118"/>
      <c r="F389" s="176" t="s">
        <v>6147</v>
      </c>
      <c r="G389" s="150" t="b">
        <f>IF(総括表!$B$4=総括表!$Q$5,基礎データ貼付用シート!E1614)</f>
        <v>0</v>
      </c>
      <c r="H389" s="147" t="s">
        <v>5201</v>
      </c>
      <c r="I389" s="854">
        <v>0.5</v>
      </c>
      <c r="J389" s="147" t="s">
        <v>5202</v>
      </c>
      <c r="K389" s="145">
        <f t="shared" si="16"/>
        <v>0</v>
      </c>
      <c r="L389" s="66" t="str">
        <f t="shared" si="17"/>
        <v>(ｵｼ)</v>
      </c>
      <c r="M389" s="169"/>
      <c r="N389" s="34" t="s">
        <v>6181</v>
      </c>
      <c r="O389" s="34" t="s">
        <v>6190</v>
      </c>
      <c r="P389" s="383"/>
      <c r="Q389" s="380"/>
      <c r="R389" s="380"/>
      <c r="S389" s="384"/>
      <c r="T389" s="380"/>
      <c r="U389" s="380"/>
      <c r="V389" s="385"/>
      <c r="W389" s="379"/>
      <c r="X389" s="381"/>
    </row>
    <row r="390" spans="1:24" ht="12.75" customHeight="1" x14ac:dyDescent="0.2">
      <c r="A390" s="76"/>
      <c r="B390" s="1115"/>
      <c r="C390" s="1100"/>
      <c r="D390" s="1114"/>
      <c r="E390" s="1116" t="s">
        <v>6208</v>
      </c>
      <c r="F390" s="177" t="s">
        <v>6085</v>
      </c>
      <c r="G390" s="150" t="b">
        <f>IF(総括表!$B$4=総括表!$Q$5,基礎データ貼付用シート!E1612)</f>
        <v>0</v>
      </c>
      <c r="H390" s="147" t="s">
        <v>5201</v>
      </c>
      <c r="I390" s="854">
        <v>0.4</v>
      </c>
      <c r="J390" s="70" t="s">
        <v>5202</v>
      </c>
      <c r="K390" s="145">
        <f t="shared" si="16"/>
        <v>0</v>
      </c>
      <c r="L390" s="66" t="str">
        <f t="shared" si="17"/>
        <v>(ｵｽ)</v>
      </c>
      <c r="M390" s="169"/>
      <c r="N390" s="34" t="s">
        <v>6181</v>
      </c>
      <c r="O390" s="34" t="s">
        <v>6191</v>
      </c>
      <c r="P390" s="383"/>
      <c r="Q390" s="380"/>
      <c r="R390" s="380"/>
      <c r="S390" s="384"/>
      <c r="T390" s="380"/>
      <c r="U390" s="380"/>
      <c r="V390" s="385"/>
      <c r="W390" s="379"/>
      <c r="X390" s="381"/>
    </row>
    <row r="391" spans="1:24" ht="12.75" customHeight="1" x14ac:dyDescent="0.2">
      <c r="A391" s="76"/>
      <c r="B391" s="1115"/>
      <c r="C391" s="1100"/>
      <c r="D391" s="1114"/>
      <c r="E391" s="1118"/>
      <c r="F391" s="176" t="s">
        <v>6147</v>
      </c>
      <c r="G391" s="150" t="b">
        <f>IF(総括表!$B$4=総括表!$Q$5,基礎データ貼付用シート!E1615)</f>
        <v>0</v>
      </c>
      <c r="H391" s="147" t="s">
        <v>5201</v>
      </c>
      <c r="I391" s="854">
        <v>0.2</v>
      </c>
      <c r="J391" s="147" t="s">
        <v>5202</v>
      </c>
      <c r="K391" s="145">
        <f t="shared" si="16"/>
        <v>0</v>
      </c>
      <c r="L391" s="66" t="str">
        <f t="shared" si="17"/>
        <v>(ｵｾ)</v>
      </c>
      <c r="M391" s="169"/>
      <c r="N391" s="34" t="s">
        <v>6181</v>
      </c>
      <c r="O391" s="34" t="s">
        <v>6192</v>
      </c>
      <c r="P391" s="383"/>
      <c r="Q391" s="380"/>
      <c r="R391" s="380"/>
      <c r="S391" s="384"/>
      <c r="T391" s="380"/>
      <c r="U391" s="380"/>
      <c r="V391" s="385"/>
      <c r="W391" s="379"/>
      <c r="X391" s="381"/>
    </row>
    <row r="392" spans="1:24" ht="12.75" customHeight="1" x14ac:dyDescent="0.2">
      <c r="A392" s="76"/>
      <c r="B392" s="1115"/>
      <c r="C392" s="1100"/>
      <c r="D392" s="1114" t="s">
        <v>6209</v>
      </c>
      <c r="E392" s="1116" t="s">
        <v>6092</v>
      </c>
      <c r="F392" s="175" t="s">
        <v>6085</v>
      </c>
      <c r="G392" s="150" t="b">
        <f>IF(総括表!$B$4=総括表!$Q$5,基礎データ貼付用シート!E1617)</f>
        <v>0</v>
      </c>
      <c r="H392" s="147" t="s">
        <v>5201</v>
      </c>
      <c r="I392" s="854">
        <v>0.17699999999999999</v>
      </c>
      <c r="J392" s="70" t="s">
        <v>5202</v>
      </c>
      <c r="K392" s="145">
        <f t="shared" si="16"/>
        <v>0</v>
      </c>
      <c r="L392" s="66" t="str">
        <f t="shared" si="17"/>
        <v>(ｵｿ)</v>
      </c>
      <c r="M392" s="169"/>
      <c r="N392" s="34" t="s">
        <v>6181</v>
      </c>
      <c r="O392" s="34" t="s">
        <v>6193</v>
      </c>
      <c r="P392" s="383"/>
      <c r="Q392" s="380"/>
      <c r="R392" s="380"/>
      <c r="S392" s="384"/>
      <c r="T392" s="380"/>
      <c r="U392" s="380"/>
      <c r="V392" s="385"/>
      <c r="W392" s="379"/>
      <c r="X392" s="381"/>
    </row>
    <row r="393" spans="1:24" ht="12.75" customHeight="1" x14ac:dyDescent="0.2">
      <c r="A393" s="76"/>
      <c r="B393" s="1115"/>
      <c r="C393" s="1100"/>
      <c r="D393" s="1114"/>
      <c r="E393" s="1117"/>
      <c r="F393" s="176" t="s">
        <v>6146</v>
      </c>
      <c r="G393" s="150" t="b">
        <f>IF(総括表!$B$4=総括表!$Q$5,基礎データ貼付用シート!E1619)</f>
        <v>0</v>
      </c>
      <c r="H393" s="147" t="s">
        <v>5201</v>
      </c>
      <c r="I393" s="854">
        <v>0.318</v>
      </c>
      <c r="J393" s="147" t="s">
        <v>5202</v>
      </c>
      <c r="K393" s="145">
        <f t="shared" si="16"/>
        <v>0</v>
      </c>
      <c r="L393" s="66" t="str">
        <f t="shared" si="17"/>
        <v>(ｵﾀ)</v>
      </c>
      <c r="M393" s="169"/>
      <c r="N393" s="34" t="s">
        <v>6181</v>
      </c>
      <c r="O393" s="34" t="s">
        <v>6194</v>
      </c>
      <c r="P393" s="383"/>
      <c r="Q393" s="380"/>
      <c r="R393" s="380"/>
      <c r="S393" s="384"/>
      <c r="T393" s="380"/>
      <c r="U393" s="380"/>
      <c r="V393" s="385"/>
      <c r="W393" s="379"/>
      <c r="X393" s="381"/>
    </row>
    <row r="394" spans="1:24" ht="12.75" customHeight="1" x14ac:dyDescent="0.2">
      <c r="A394" s="76"/>
      <c r="B394" s="1115"/>
      <c r="C394" s="1100"/>
      <c r="D394" s="1114"/>
      <c r="E394" s="1118"/>
      <c r="F394" s="176" t="s">
        <v>6147</v>
      </c>
      <c r="G394" s="150" t="b">
        <f>IF(総括表!$B$4=総括表!$Q$5,基礎データ貼付用シート!E1620)</f>
        <v>0</v>
      </c>
      <c r="H394" s="147" t="s">
        <v>5201</v>
      </c>
      <c r="I394" s="854">
        <v>0.35399999999999998</v>
      </c>
      <c r="J394" s="147" t="s">
        <v>5202</v>
      </c>
      <c r="K394" s="145">
        <f t="shared" si="16"/>
        <v>0</v>
      </c>
      <c r="L394" s="66" t="str">
        <f t="shared" si="17"/>
        <v>(ｵﾁ)</v>
      </c>
      <c r="M394" s="169"/>
      <c r="N394" s="34" t="s">
        <v>6181</v>
      </c>
      <c r="O394" s="34" t="s">
        <v>6195</v>
      </c>
      <c r="P394" s="383"/>
      <c r="Q394" s="380"/>
      <c r="R394" s="380"/>
      <c r="S394" s="384"/>
      <c r="T394" s="380"/>
      <c r="U394" s="380"/>
      <c r="V394" s="385"/>
      <c r="W394" s="379"/>
      <c r="X394" s="381"/>
    </row>
    <row r="395" spans="1:24" ht="12.75" customHeight="1" x14ac:dyDescent="0.2">
      <c r="A395" s="76"/>
      <c r="B395" s="1115"/>
      <c r="C395" s="1100"/>
      <c r="D395" s="1114"/>
      <c r="E395" s="1119" t="s">
        <v>6208</v>
      </c>
      <c r="F395" s="177" t="s">
        <v>6085</v>
      </c>
      <c r="G395" s="150" t="b">
        <f>IF(総括表!$B$4=総括表!$Q$5,基礎データ貼付用シート!E1618)</f>
        <v>0</v>
      </c>
      <c r="H395" s="147" t="s">
        <v>5201</v>
      </c>
      <c r="I395" s="854">
        <v>0.28299999999999997</v>
      </c>
      <c r="J395" s="70" t="s">
        <v>5202</v>
      </c>
      <c r="K395" s="145">
        <f t="shared" si="16"/>
        <v>0</v>
      </c>
      <c r="L395" s="66" t="str">
        <f t="shared" si="17"/>
        <v>(ｵﾂ)</v>
      </c>
      <c r="M395" s="169"/>
      <c r="N395" s="34" t="s">
        <v>6181</v>
      </c>
      <c r="O395" s="34" t="s">
        <v>6196</v>
      </c>
      <c r="P395" s="383"/>
      <c r="Q395" s="380"/>
      <c r="R395" s="380"/>
      <c r="S395" s="384"/>
      <c r="T395" s="380"/>
      <c r="U395" s="380"/>
      <c r="V395" s="385"/>
      <c r="W395" s="379"/>
      <c r="X395" s="381"/>
    </row>
    <row r="396" spans="1:24" ht="12.75" customHeight="1" x14ac:dyDescent="0.2">
      <c r="A396" s="76"/>
      <c r="B396" s="1115"/>
      <c r="C396" s="1098"/>
      <c r="D396" s="1114"/>
      <c r="E396" s="1120"/>
      <c r="F396" s="176" t="s">
        <v>6147</v>
      </c>
      <c r="G396" s="150" t="b">
        <f>IF(総括表!$B$4=総括表!$Q$5,基礎データ貼付用シート!E1621)</f>
        <v>0</v>
      </c>
      <c r="H396" s="147" t="s">
        <v>5201</v>
      </c>
      <c r="I396" s="854">
        <v>0.14199999999999999</v>
      </c>
      <c r="J396" s="147" t="s">
        <v>5202</v>
      </c>
      <c r="K396" s="145">
        <f t="shared" si="16"/>
        <v>0</v>
      </c>
      <c r="L396" s="66" t="str">
        <f t="shared" si="17"/>
        <v>(ｵﾃ)</v>
      </c>
      <c r="M396" s="169"/>
      <c r="N396" s="34" t="s">
        <v>6181</v>
      </c>
      <c r="O396" s="34" t="s">
        <v>6198</v>
      </c>
      <c r="P396" s="383"/>
      <c r="Q396" s="380"/>
      <c r="R396" s="380"/>
      <c r="S396" s="384"/>
      <c r="T396" s="380"/>
      <c r="U396" s="380"/>
      <c r="V396" s="385"/>
      <c r="W396" s="379"/>
      <c r="X396" s="381"/>
    </row>
    <row r="397" spans="1:24" ht="12.75" customHeight="1" x14ac:dyDescent="0.2">
      <c r="A397" s="76"/>
      <c r="B397" s="1115">
        <v>35</v>
      </c>
      <c r="C397" s="1097" t="s">
        <v>6221</v>
      </c>
      <c r="D397" s="1114" t="s">
        <v>6203</v>
      </c>
      <c r="E397" s="1116" t="s">
        <v>6092</v>
      </c>
      <c r="F397" s="175" t="s">
        <v>6085</v>
      </c>
      <c r="G397" s="150">
        <f>IF(総括表!$B$4=総括表!$Q$4,基礎データ貼付用シート!E1623)</f>
        <v>0</v>
      </c>
      <c r="H397" s="147" t="s">
        <v>5201</v>
      </c>
      <c r="I397" s="854">
        <v>0.25</v>
      </c>
      <c r="J397" s="70" t="s">
        <v>5202</v>
      </c>
      <c r="K397" s="145">
        <f t="shared" si="16"/>
        <v>0</v>
      </c>
      <c r="L397" s="66" t="str">
        <f t="shared" si="17"/>
        <v>(ｵﾄ)</v>
      </c>
      <c r="M397" s="169"/>
      <c r="N397" s="34" t="s">
        <v>6181</v>
      </c>
      <c r="O397" s="34" t="s">
        <v>6199</v>
      </c>
      <c r="P397" s="383"/>
      <c r="Q397" s="380"/>
      <c r="R397" s="380"/>
      <c r="S397" s="384"/>
      <c r="T397" s="380"/>
      <c r="U397" s="380"/>
      <c r="V397" s="385"/>
      <c r="W397" s="379"/>
      <c r="X397" s="381"/>
    </row>
    <row r="398" spans="1:24" ht="12.75" customHeight="1" x14ac:dyDescent="0.2">
      <c r="A398" s="76"/>
      <c r="B398" s="1115"/>
      <c r="C398" s="1100"/>
      <c r="D398" s="1114"/>
      <c r="E398" s="1117"/>
      <c r="F398" s="176" t="s">
        <v>6146</v>
      </c>
      <c r="G398" s="150">
        <f>IF(総括表!$B$4=総括表!$Q$4,基礎データ貼付用シート!E1625)</f>
        <v>0</v>
      </c>
      <c r="H398" s="147" t="s">
        <v>5201</v>
      </c>
      <c r="I398" s="854">
        <v>0.45</v>
      </c>
      <c r="J398" s="147" t="s">
        <v>5202</v>
      </c>
      <c r="K398" s="145">
        <f t="shared" si="16"/>
        <v>0</v>
      </c>
      <c r="L398" s="66" t="str">
        <f t="shared" si="17"/>
        <v>(ｵﾅ)</v>
      </c>
      <c r="M398" s="169"/>
      <c r="N398" s="34" t="s">
        <v>6181</v>
      </c>
      <c r="O398" s="34" t="s">
        <v>6200</v>
      </c>
      <c r="P398" s="383"/>
      <c r="Q398" s="380"/>
      <c r="R398" s="380"/>
      <c r="S398" s="384"/>
      <c r="T398" s="380"/>
      <c r="U398" s="380"/>
      <c r="V398" s="385"/>
      <c r="W398" s="379"/>
      <c r="X398" s="381"/>
    </row>
    <row r="399" spans="1:24" ht="12.75" customHeight="1" x14ac:dyDescent="0.2">
      <c r="A399" s="76"/>
      <c r="B399" s="1115"/>
      <c r="C399" s="1100"/>
      <c r="D399" s="1114"/>
      <c r="E399" s="1118"/>
      <c r="F399" s="176" t="s">
        <v>6147</v>
      </c>
      <c r="G399" s="150">
        <f>IF(総括表!$B$4=総括表!$Q$4,基礎データ貼付用シート!E1626)</f>
        <v>0</v>
      </c>
      <c r="H399" s="147" t="s">
        <v>5201</v>
      </c>
      <c r="I399" s="854">
        <v>0.9</v>
      </c>
      <c r="J399" s="147" t="s">
        <v>5202</v>
      </c>
      <c r="K399" s="145">
        <f t="shared" si="16"/>
        <v>0</v>
      </c>
      <c r="L399" s="66" t="str">
        <f t="shared" si="17"/>
        <v>(ｵﾆ)</v>
      </c>
      <c r="M399" s="169"/>
      <c r="N399" s="34" t="s">
        <v>6181</v>
      </c>
      <c r="O399" s="34" t="s">
        <v>6201</v>
      </c>
      <c r="P399" s="383"/>
      <c r="Q399" s="380"/>
      <c r="R399" s="380"/>
      <c r="S399" s="384"/>
      <c r="T399" s="380"/>
      <c r="U399" s="380"/>
      <c r="V399" s="385"/>
      <c r="W399" s="379"/>
      <c r="X399" s="381"/>
    </row>
    <row r="400" spans="1:24" ht="12.75" customHeight="1" x14ac:dyDescent="0.2">
      <c r="A400" s="76"/>
      <c r="B400" s="1115"/>
      <c r="C400" s="1100"/>
      <c r="D400" s="1114"/>
      <c r="E400" s="1116" t="s">
        <v>6208</v>
      </c>
      <c r="F400" s="177" t="s">
        <v>6085</v>
      </c>
      <c r="G400" s="150">
        <f>IF(総括表!$B$4=総括表!$Q$4,基礎データ貼付用シート!E1624)</f>
        <v>0</v>
      </c>
      <c r="H400" s="147" t="s">
        <v>5201</v>
      </c>
      <c r="I400" s="854">
        <v>0.4</v>
      </c>
      <c r="J400" s="70" t="s">
        <v>5202</v>
      </c>
      <c r="K400" s="145">
        <f t="shared" si="16"/>
        <v>0</v>
      </c>
      <c r="L400" s="66" t="str">
        <f t="shared" si="17"/>
        <v>(ｵﾇ)</v>
      </c>
      <c r="M400" s="169"/>
      <c r="N400" s="34" t="s">
        <v>6181</v>
      </c>
      <c r="O400" s="34" t="s">
        <v>6149</v>
      </c>
      <c r="P400" s="383"/>
      <c r="Q400" s="380"/>
      <c r="R400" s="380"/>
      <c r="S400" s="384"/>
      <c r="T400" s="380"/>
      <c r="U400" s="380"/>
      <c r="V400" s="385"/>
      <c r="W400" s="379"/>
      <c r="X400" s="381"/>
    </row>
    <row r="401" spans="1:24" ht="12.75" customHeight="1" x14ac:dyDescent="0.2">
      <c r="A401" s="76"/>
      <c r="B401" s="1115"/>
      <c r="C401" s="1100"/>
      <c r="D401" s="1114"/>
      <c r="E401" s="1118"/>
      <c r="F401" s="176" t="s">
        <v>6147</v>
      </c>
      <c r="G401" s="150">
        <f>IF(総括表!$B$4=総括表!$Q$4,基礎データ貼付用シート!E1627)</f>
        <v>0</v>
      </c>
      <c r="H401" s="147" t="s">
        <v>5201</v>
      </c>
      <c r="I401" s="854">
        <v>0.6</v>
      </c>
      <c r="J401" s="147" t="s">
        <v>5202</v>
      </c>
      <c r="K401" s="145">
        <f t="shared" si="16"/>
        <v>0</v>
      </c>
      <c r="L401" s="66" t="str">
        <f t="shared" si="17"/>
        <v>(ｵﾈ)</v>
      </c>
      <c r="M401" s="169"/>
      <c r="N401" s="34" t="s">
        <v>6181</v>
      </c>
      <c r="O401" s="34" t="s">
        <v>6150</v>
      </c>
      <c r="P401" s="383"/>
      <c r="Q401" s="380"/>
      <c r="R401" s="380"/>
      <c r="S401" s="384"/>
      <c r="T401" s="380"/>
      <c r="U401" s="380"/>
      <c r="V401" s="385"/>
      <c r="W401" s="379"/>
      <c r="X401" s="381"/>
    </row>
    <row r="402" spans="1:24" ht="12.75" customHeight="1" x14ac:dyDescent="0.2">
      <c r="A402" s="76"/>
      <c r="B402" s="1115"/>
      <c r="C402" s="1100"/>
      <c r="D402" s="1114" t="s">
        <v>6209</v>
      </c>
      <c r="E402" s="1116" t="s">
        <v>6092</v>
      </c>
      <c r="F402" s="175" t="s">
        <v>6085</v>
      </c>
      <c r="G402" s="150">
        <f>IF(総括表!$B$4=総括表!$Q$4,基礎データ貼付用シート!E1629)</f>
        <v>0</v>
      </c>
      <c r="H402" s="147" t="s">
        <v>5201</v>
      </c>
      <c r="I402" s="854">
        <v>0.19500000000000001</v>
      </c>
      <c r="J402" s="70" t="s">
        <v>5202</v>
      </c>
      <c r="K402" s="145">
        <f t="shared" si="16"/>
        <v>0</v>
      </c>
      <c r="L402" s="66" t="str">
        <f t="shared" si="17"/>
        <v>(ｵﾉ)</v>
      </c>
      <c r="M402" s="169"/>
      <c r="N402" s="34" t="s">
        <v>6181</v>
      </c>
      <c r="O402" s="34" t="s">
        <v>6151</v>
      </c>
      <c r="P402" s="383"/>
      <c r="Q402" s="380"/>
      <c r="R402" s="380"/>
      <c r="S402" s="384"/>
      <c r="T402" s="380"/>
      <c r="U402" s="380"/>
      <c r="V402" s="385"/>
      <c r="W402" s="379"/>
      <c r="X402" s="381"/>
    </row>
    <row r="403" spans="1:24" ht="12.75" customHeight="1" x14ac:dyDescent="0.2">
      <c r="A403" s="76"/>
      <c r="B403" s="1115"/>
      <c r="C403" s="1100"/>
      <c r="D403" s="1114"/>
      <c r="E403" s="1117"/>
      <c r="F403" s="176" t="s">
        <v>6146</v>
      </c>
      <c r="G403" s="150">
        <f>IF(総括表!$B$4=総括表!$Q$4,基礎データ貼付用シート!E1631)</f>
        <v>0</v>
      </c>
      <c r="H403" s="147" t="s">
        <v>5201</v>
      </c>
      <c r="I403" s="854">
        <v>0.35</v>
      </c>
      <c r="J403" s="147" t="s">
        <v>5202</v>
      </c>
      <c r="K403" s="145">
        <f t="shared" si="16"/>
        <v>0</v>
      </c>
      <c r="L403" s="66" t="str">
        <f t="shared" si="17"/>
        <v>(ｵﾊ)</v>
      </c>
      <c r="M403" s="169"/>
      <c r="N403" s="34" t="s">
        <v>6181</v>
      </c>
      <c r="O403" s="34" t="s">
        <v>6152</v>
      </c>
      <c r="P403" s="383"/>
      <c r="Q403" s="380"/>
      <c r="R403" s="380"/>
      <c r="S403" s="384"/>
      <c r="T403" s="380"/>
      <c r="U403" s="380"/>
      <c r="V403" s="385"/>
      <c r="W403" s="379"/>
      <c r="X403" s="381"/>
    </row>
    <row r="404" spans="1:24" ht="12.75" customHeight="1" x14ac:dyDescent="0.2">
      <c r="A404" s="76"/>
      <c r="B404" s="1115"/>
      <c r="C404" s="1100"/>
      <c r="D404" s="1114"/>
      <c r="E404" s="1118"/>
      <c r="F404" s="176" t="s">
        <v>6147</v>
      </c>
      <c r="G404" s="150">
        <f>IF(総括表!$B$4=総括表!$Q$4,基礎データ貼付用シート!E1632)</f>
        <v>0</v>
      </c>
      <c r="H404" s="147" t="s">
        <v>5201</v>
      </c>
      <c r="I404" s="854">
        <v>0.70199999999999996</v>
      </c>
      <c r="J404" s="147" t="s">
        <v>5202</v>
      </c>
      <c r="K404" s="145">
        <f t="shared" si="16"/>
        <v>0</v>
      </c>
      <c r="L404" s="66" t="str">
        <f t="shared" si="17"/>
        <v>(ｵﾋ)</v>
      </c>
      <c r="M404" s="169"/>
      <c r="N404" s="34" t="s">
        <v>6181</v>
      </c>
      <c r="O404" s="34" t="s">
        <v>6153</v>
      </c>
      <c r="P404" s="383"/>
      <c r="Q404" s="380"/>
      <c r="R404" s="380"/>
      <c r="S404" s="384"/>
      <c r="T404" s="380"/>
      <c r="U404" s="380"/>
      <c r="V404" s="385"/>
      <c r="W404" s="379"/>
      <c r="X404" s="381"/>
    </row>
    <row r="405" spans="1:24" ht="12.75" customHeight="1" x14ac:dyDescent="0.2">
      <c r="A405" s="76"/>
      <c r="B405" s="1115"/>
      <c r="C405" s="1100"/>
      <c r="D405" s="1114"/>
      <c r="E405" s="1119" t="s">
        <v>6208</v>
      </c>
      <c r="F405" s="177" t="s">
        <v>6085</v>
      </c>
      <c r="G405" s="150">
        <f>IF(総括表!$B$4=総括表!$Q$4,基礎データ貼付用シート!E1630)</f>
        <v>0</v>
      </c>
      <c r="H405" s="147" t="s">
        <v>5201</v>
      </c>
      <c r="I405" s="854">
        <v>0.312</v>
      </c>
      <c r="J405" s="70" t="s">
        <v>5202</v>
      </c>
      <c r="K405" s="145">
        <f t="shared" si="16"/>
        <v>0</v>
      </c>
      <c r="L405" s="66" t="str">
        <f t="shared" si="17"/>
        <v>(ｵﾌ)</v>
      </c>
      <c r="M405" s="169"/>
      <c r="N405" s="34" t="s">
        <v>6181</v>
      </c>
      <c r="O405" s="34" t="s">
        <v>6154</v>
      </c>
      <c r="P405" s="383"/>
      <c r="Q405" s="380"/>
      <c r="R405" s="380"/>
      <c r="S405" s="384"/>
      <c r="T405" s="380"/>
      <c r="U405" s="380"/>
      <c r="V405" s="385"/>
      <c r="W405" s="379"/>
      <c r="X405" s="381"/>
    </row>
    <row r="406" spans="1:24" ht="12.75" customHeight="1" x14ac:dyDescent="0.2">
      <c r="A406" s="76"/>
      <c r="B406" s="1115"/>
      <c r="C406" s="1098"/>
      <c r="D406" s="1114"/>
      <c r="E406" s="1120"/>
      <c r="F406" s="176" t="s">
        <v>6147</v>
      </c>
      <c r="G406" s="150">
        <f>IF(総括表!$B$4=総括表!$Q$4,基礎データ貼付用シート!E1633)</f>
        <v>0</v>
      </c>
      <c r="H406" s="147" t="s">
        <v>5201</v>
      </c>
      <c r="I406" s="854">
        <v>0.46800000000000003</v>
      </c>
      <c r="J406" s="147" t="s">
        <v>5202</v>
      </c>
      <c r="K406" s="145">
        <f t="shared" si="16"/>
        <v>0</v>
      </c>
      <c r="L406" s="66" t="str">
        <f t="shared" si="17"/>
        <v>(ｵﾍ)</v>
      </c>
      <c r="M406" s="169"/>
      <c r="N406" s="34" t="s">
        <v>6181</v>
      </c>
      <c r="O406" s="34" t="s">
        <v>6155</v>
      </c>
      <c r="P406" s="383"/>
      <c r="Q406" s="380"/>
      <c r="R406" s="380"/>
      <c r="S406" s="384"/>
      <c r="T406" s="380"/>
      <c r="U406" s="380"/>
      <c r="V406" s="385"/>
      <c r="W406" s="379"/>
      <c r="X406" s="381"/>
    </row>
    <row r="407" spans="1:24" ht="12.75" customHeight="1" x14ac:dyDescent="0.2">
      <c r="A407" s="76"/>
      <c r="B407" s="1115">
        <v>36</v>
      </c>
      <c r="C407" s="1097" t="s">
        <v>6222</v>
      </c>
      <c r="D407" s="1114" t="s">
        <v>6203</v>
      </c>
      <c r="E407" s="1116" t="s">
        <v>6092</v>
      </c>
      <c r="F407" s="175" t="s">
        <v>6085</v>
      </c>
      <c r="G407" s="150" t="b">
        <f>IF(総括表!$B$4=総括表!$Q$5,基礎データ貼付用シート!E1623)</f>
        <v>0</v>
      </c>
      <c r="H407" s="147" t="s">
        <v>5201</v>
      </c>
      <c r="I407" s="854">
        <v>0.25</v>
      </c>
      <c r="J407" s="70" t="s">
        <v>5202</v>
      </c>
      <c r="K407" s="145">
        <f t="shared" si="16"/>
        <v>0</v>
      </c>
      <c r="L407" s="66" t="str">
        <f t="shared" si="17"/>
        <v>(ｵﾎ)</v>
      </c>
      <c r="M407" s="169"/>
      <c r="N407" s="34" t="s">
        <v>6181</v>
      </c>
      <c r="O407" s="34" t="s">
        <v>6157</v>
      </c>
      <c r="P407" s="383"/>
      <c r="Q407" s="380"/>
      <c r="R407" s="380"/>
      <c r="S407" s="384"/>
      <c r="T407" s="380"/>
      <c r="U407" s="380"/>
      <c r="V407" s="385"/>
      <c r="W407" s="379"/>
      <c r="X407" s="381"/>
    </row>
    <row r="408" spans="1:24" ht="12.75" customHeight="1" x14ac:dyDescent="0.2">
      <c r="A408" s="76"/>
      <c r="B408" s="1115"/>
      <c r="C408" s="1100"/>
      <c r="D408" s="1114"/>
      <c r="E408" s="1117"/>
      <c r="F408" s="176" t="s">
        <v>6146</v>
      </c>
      <c r="G408" s="150" t="b">
        <f>IF(総括表!$B$4=総括表!$Q$5,基礎データ貼付用シート!E1625)</f>
        <v>0</v>
      </c>
      <c r="H408" s="147" t="s">
        <v>5201</v>
      </c>
      <c r="I408" s="854">
        <v>0.45</v>
      </c>
      <c r="J408" s="147" t="s">
        <v>5202</v>
      </c>
      <c r="K408" s="145">
        <f t="shared" si="16"/>
        <v>0</v>
      </c>
      <c r="L408" s="66" t="str">
        <f t="shared" si="17"/>
        <v>(ｵﾏ)</v>
      </c>
      <c r="M408" s="169"/>
      <c r="N408" s="34" t="s">
        <v>6181</v>
      </c>
      <c r="O408" s="34" t="s">
        <v>6158</v>
      </c>
      <c r="P408" s="383"/>
      <c r="Q408" s="380"/>
      <c r="R408" s="380"/>
      <c r="S408" s="384"/>
      <c r="T408" s="380"/>
      <c r="U408" s="380"/>
      <c r="V408" s="385"/>
      <c r="W408" s="379"/>
      <c r="X408" s="381"/>
    </row>
    <row r="409" spans="1:24" ht="12.75" customHeight="1" x14ac:dyDescent="0.2">
      <c r="A409" s="76"/>
      <c r="B409" s="1115"/>
      <c r="C409" s="1100"/>
      <c r="D409" s="1114"/>
      <c r="E409" s="1118"/>
      <c r="F409" s="176" t="s">
        <v>6147</v>
      </c>
      <c r="G409" s="150" t="b">
        <f>IF(総括表!$B$4=総括表!$Q$5,基礎データ貼付用シート!E1626)</f>
        <v>0</v>
      </c>
      <c r="H409" s="147" t="s">
        <v>5201</v>
      </c>
      <c r="I409" s="854">
        <v>0.9</v>
      </c>
      <c r="J409" s="147" t="s">
        <v>5202</v>
      </c>
      <c r="K409" s="145">
        <f t="shared" si="16"/>
        <v>0</v>
      </c>
      <c r="L409" s="66" t="str">
        <f t="shared" si="17"/>
        <v>(ｵﾐ)</v>
      </c>
      <c r="M409" s="169"/>
      <c r="N409" s="34" t="s">
        <v>6181</v>
      </c>
      <c r="O409" s="34" t="s">
        <v>6159</v>
      </c>
      <c r="P409" s="383"/>
      <c r="Q409" s="380"/>
      <c r="R409" s="380"/>
      <c r="S409" s="384"/>
      <c r="T409" s="380"/>
      <c r="U409" s="380"/>
      <c r="V409" s="385"/>
      <c r="W409" s="379"/>
      <c r="X409" s="381"/>
    </row>
    <row r="410" spans="1:24" ht="12.75" customHeight="1" x14ac:dyDescent="0.2">
      <c r="A410" s="76"/>
      <c r="B410" s="1115"/>
      <c r="C410" s="1100"/>
      <c r="D410" s="1114"/>
      <c r="E410" s="1116" t="s">
        <v>6208</v>
      </c>
      <c r="F410" s="177" t="s">
        <v>6085</v>
      </c>
      <c r="G410" s="150" t="b">
        <f>IF(総括表!$B$4=総括表!$Q$5,基礎データ貼付用シート!E1624)</f>
        <v>0</v>
      </c>
      <c r="H410" s="147" t="s">
        <v>5201</v>
      </c>
      <c r="I410" s="854">
        <v>0.4</v>
      </c>
      <c r="J410" s="70" t="s">
        <v>5202</v>
      </c>
      <c r="K410" s="145">
        <f t="shared" si="16"/>
        <v>0</v>
      </c>
      <c r="L410" s="66" t="str">
        <f t="shared" si="17"/>
        <v>(ｵﾑ)</v>
      </c>
      <c r="M410" s="169"/>
      <c r="N410" s="34" t="s">
        <v>6181</v>
      </c>
      <c r="O410" s="34" t="s">
        <v>6160</v>
      </c>
      <c r="P410" s="383"/>
      <c r="Q410" s="380"/>
      <c r="R410" s="380"/>
      <c r="S410" s="384"/>
      <c r="T410" s="380"/>
      <c r="U410" s="380"/>
      <c r="V410" s="385"/>
      <c r="W410" s="379"/>
      <c r="X410" s="381"/>
    </row>
    <row r="411" spans="1:24" ht="12.75" customHeight="1" x14ac:dyDescent="0.2">
      <c r="A411" s="76"/>
      <c r="B411" s="1115"/>
      <c r="C411" s="1100"/>
      <c r="D411" s="1114"/>
      <c r="E411" s="1118"/>
      <c r="F411" s="176" t="s">
        <v>6147</v>
      </c>
      <c r="G411" s="150" t="b">
        <f>IF(総括表!$B$4=総括表!$Q$5,基礎データ貼付用シート!E1627)</f>
        <v>0</v>
      </c>
      <c r="H411" s="147" t="s">
        <v>5201</v>
      </c>
      <c r="I411" s="854">
        <v>0.6</v>
      </c>
      <c r="J411" s="147" t="s">
        <v>5202</v>
      </c>
      <c r="K411" s="145">
        <f t="shared" si="16"/>
        <v>0</v>
      </c>
      <c r="L411" s="66" t="str">
        <f t="shared" si="17"/>
        <v>(ｵﾒ)</v>
      </c>
      <c r="M411" s="169"/>
      <c r="N411" s="34" t="s">
        <v>6181</v>
      </c>
      <c r="O411" s="34" t="s">
        <v>6161</v>
      </c>
      <c r="P411" s="383"/>
      <c r="Q411" s="380"/>
      <c r="R411" s="380"/>
      <c r="S411" s="384"/>
      <c r="T411" s="380"/>
      <c r="U411" s="380"/>
      <c r="V411" s="385"/>
      <c r="W411" s="379"/>
      <c r="X411" s="381"/>
    </row>
    <row r="412" spans="1:24" ht="12.75" customHeight="1" x14ac:dyDescent="0.2">
      <c r="A412" s="76"/>
      <c r="B412" s="1115"/>
      <c r="C412" s="1100"/>
      <c r="D412" s="1114" t="s">
        <v>6209</v>
      </c>
      <c r="E412" s="1116" t="s">
        <v>6092</v>
      </c>
      <c r="F412" s="175" t="s">
        <v>6085</v>
      </c>
      <c r="G412" s="150" t="b">
        <f>IF(総括表!$B$4=総括表!$Q$5,基礎データ貼付用シート!E1629)</f>
        <v>0</v>
      </c>
      <c r="H412" s="147" t="s">
        <v>5201</v>
      </c>
      <c r="I412" s="854">
        <v>0.20100000000000001</v>
      </c>
      <c r="J412" s="70" t="s">
        <v>5202</v>
      </c>
      <c r="K412" s="145">
        <f t="shared" si="16"/>
        <v>0</v>
      </c>
      <c r="L412" s="66" t="str">
        <f t="shared" si="17"/>
        <v>(ｵﾓ)</v>
      </c>
      <c r="M412" s="169"/>
      <c r="N412" s="34" t="s">
        <v>6181</v>
      </c>
      <c r="O412" s="34" t="s">
        <v>6162</v>
      </c>
      <c r="P412" s="383"/>
      <c r="Q412" s="380"/>
      <c r="R412" s="380"/>
      <c r="S412" s="384"/>
      <c r="T412" s="380"/>
      <c r="U412" s="380"/>
      <c r="V412" s="385"/>
      <c r="W412" s="379"/>
      <c r="X412" s="381"/>
    </row>
    <row r="413" spans="1:24" ht="12.75" customHeight="1" x14ac:dyDescent="0.2">
      <c r="A413" s="76"/>
      <c r="B413" s="1115"/>
      <c r="C413" s="1100"/>
      <c r="D413" s="1114"/>
      <c r="E413" s="1117"/>
      <c r="F413" s="176" t="s">
        <v>6146</v>
      </c>
      <c r="G413" s="150" t="b">
        <f>IF(総括表!$B$4=総括表!$Q$5,基礎データ貼付用シート!E1631)</f>
        <v>0</v>
      </c>
      <c r="H413" s="147" t="s">
        <v>5201</v>
      </c>
      <c r="I413" s="854">
        <v>0.36199999999999999</v>
      </c>
      <c r="J413" s="147" t="s">
        <v>5202</v>
      </c>
      <c r="K413" s="145">
        <f t="shared" si="16"/>
        <v>0</v>
      </c>
      <c r="L413" s="66" t="str">
        <f t="shared" si="17"/>
        <v>(ｵﾔ)</v>
      </c>
      <c r="M413" s="169"/>
      <c r="N413" s="34" t="s">
        <v>6181</v>
      </c>
      <c r="O413" s="34" t="s">
        <v>6163</v>
      </c>
      <c r="P413" s="383"/>
      <c r="Q413" s="380"/>
      <c r="R413" s="380"/>
      <c r="S413" s="384"/>
      <c r="T413" s="380"/>
      <c r="U413" s="380"/>
      <c r="V413" s="385"/>
      <c r="W413" s="379"/>
      <c r="X413" s="381"/>
    </row>
    <row r="414" spans="1:24" ht="12.75" customHeight="1" x14ac:dyDescent="0.2">
      <c r="A414" s="76"/>
      <c r="B414" s="1115"/>
      <c r="C414" s="1100"/>
      <c r="D414" s="1114"/>
      <c r="E414" s="1118"/>
      <c r="F414" s="176" t="s">
        <v>6147</v>
      </c>
      <c r="G414" s="150" t="b">
        <f>IF(総括表!$B$4=総括表!$Q$5,基礎データ貼付用シート!E1632)</f>
        <v>0</v>
      </c>
      <c r="H414" s="147" t="s">
        <v>5201</v>
      </c>
      <c r="I414" s="854">
        <v>0.72399999999999998</v>
      </c>
      <c r="J414" s="147" t="s">
        <v>5202</v>
      </c>
      <c r="K414" s="145">
        <f t="shared" si="16"/>
        <v>0</v>
      </c>
      <c r="L414" s="66" t="str">
        <f t="shared" si="17"/>
        <v>(ｵﾕ)</v>
      </c>
      <c r="M414" s="169"/>
      <c r="N414" s="34" t="s">
        <v>6181</v>
      </c>
      <c r="O414" s="34" t="s">
        <v>6165</v>
      </c>
      <c r="P414" s="383"/>
      <c r="Q414" s="380"/>
      <c r="R414" s="380"/>
      <c r="S414" s="384"/>
      <c r="T414" s="380"/>
      <c r="U414" s="380"/>
      <c r="V414" s="385"/>
      <c r="W414" s="379"/>
      <c r="X414" s="381"/>
    </row>
    <row r="415" spans="1:24" ht="12.75" customHeight="1" x14ac:dyDescent="0.2">
      <c r="A415" s="76"/>
      <c r="B415" s="1115"/>
      <c r="C415" s="1100"/>
      <c r="D415" s="1114"/>
      <c r="E415" s="1119" t="s">
        <v>6208</v>
      </c>
      <c r="F415" s="177" t="s">
        <v>6085</v>
      </c>
      <c r="G415" s="150" t="b">
        <f>IF(総括表!$B$4=総括表!$Q$5,基礎データ貼付用シート!E1630)</f>
        <v>0</v>
      </c>
      <c r="H415" s="147" t="s">
        <v>5201</v>
      </c>
      <c r="I415" s="854">
        <v>0.32200000000000001</v>
      </c>
      <c r="J415" s="70" t="s">
        <v>5202</v>
      </c>
      <c r="K415" s="145">
        <f t="shared" si="16"/>
        <v>0</v>
      </c>
      <c r="L415" s="66" t="str">
        <f t="shared" si="17"/>
        <v>(ｵﾖ)</v>
      </c>
      <c r="M415" s="169"/>
      <c r="N415" s="34" t="s">
        <v>6181</v>
      </c>
      <c r="O415" s="34" t="s">
        <v>6166</v>
      </c>
      <c r="P415" s="383"/>
      <c r="Q415" s="380"/>
      <c r="R415" s="380"/>
      <c r="S415" s="384"/>
      <c r="T415" s="380"/>
      <c r="U415" s="380"/>
      <c r="V415" s="385"/>
      <c r="W415" s="379"/>
      <c r="X415" s="381"/>
    </row>
    <row r="416" spans="1:24" ht="12.75" customHeight="1" x14ac:dyDescent="0.2">
      <c r="A416" s="76"/>
      <c r="B416" s="1115"/>
      <c r="C416" s="1098"/>
      <c r="D416" s="1114"/>
      <c r="E416" s="1120"/>
      <c r="F416" s="176" t="s">
        <v>6147</v>
      </c>
      <c r="G416" s="150" t="b">
        <f>IF(総括表!$B$4=総括表!$Q$5,基礎データ貼付用シート!E1633)</f>
        <v>0</v>
      </c>
      <c r="H416" s="147" t="s">
        <v>5201</v>
      </c>
      <c r="I416" s="854">
        <v>0.48199999999999998</v>
      </c>
      <c r="J416" s="147" t="s">
        <v>5202</v>
      </c>
      <c r="K416" s="145">
        <f t="shared" si="16"/>
        <v>0</v>
      </c>
      <c r="L416" s="66" t="str">
        <f t="shared" si="17"/>
        <v>(ｵﾗ)</v>
      </c>
      <c r="M416" s="169"/>
      <c r="N416" s="34" t="s">
        <v>6181</v>
      </c>
      <c r="O416" s="34" t="s">
        <v>6167</v>
      </c>
      <c r="P416" s="383"/>
      <c r="Q416" s="380"/>
      <c r="R416" s="380"/>
      <c r="S416" s="384"/>
      <c r="T416" s="380"/>
      <c r="U416" s="380"/>
      <c r="V416" s="385"/>
      <c r="W416" s="379"/>
      <c r="X416" s="381"/>
    </row>
    <row r="417" spans="1:24" ht="12.75" customHeight="1" x14ac:dyDescent="0.2">
      <c r="A417" s="76"/>
      <c r="B417" s="1099">
        <v>37</v>
      </c>
      <c r="C417" s="1097" t="s">
        <v>6223</v>
      </c>
      <c r="D417" s="1101" t="s">
        <v>6203</v>
      </c>
      <c r="E417" s="277" t="s">
        <v>6092</v>
      </c>
      <c r="F417" s="175" t="s">
        <v>6085</v>
      </c>
      <c r="G417" s="150">
        <f>IF(総括表!$B$4=総括表!$Q$4,基礎データ貼付用シート!E1635)</f>
        <v>0</v>
      </c>
      <c r="H417" s="147" t="s">
        <v>5201</v>
      </c>
      <c r="I417" s="854">
        <v>0.25</v>
      </c>
      <c r="J417" s="70" t="s">
        <v>5202</v>
      </c>
      <c r="K417" s="145">
        <f t="shared" ref="K417:K433" si="18">ROUND(G417*I417,0)</f>
        <v>0</v>
      </c>
      <c r="L417" s="66" t="str">
        <f t="shared" ref="L417:L440" si="19">$N$141&amp;N417&amp;O417&amp;$O$141</f>
        <v>(ｵﾘ)</v>
      </c>
      <c r="M417" s="169"/>
      <c r="N417" s="34" t="s">
        <v>6181</v>
      </c>
      <c r="O417" s="34" t="s">
        <v>6168</v>
      </c>
      <c r="P417" s="383"/>
      <c r="Q417" s="380"/>
      <c r="R417" s="380"/>
      <c r="S417" s="384"/>
      <c r="T417" s="380"/>
      <c r="U417" s="380"/>
      <c r="V417" s="385"/>
      <c r="W417" s="379"/>
      <c r="X417" s="381"/>
    </row>
    <row r="418" spans="1:24" ht="12.75" customHeight="1" x14ac:dyDescent="0.2">
      <c r="A418" s="76"/>
      <c r="B418" s="1095"/>
      <c r="C418" s="1100"/>
      <c r="D418" s="1048"/>
      <c r="E418" s="277" t="s">
        <v>6208</v>
      </c>
      <c r="F418" s="177" t="s">
        <v>6085</v>
      </c>
      <c r="G418" s="150">
        <f>IF(総括表!$B$4=総括表!$Q$4,基礎データ貼付用シート!E1636)</f>
        <v>0</v>
      </c>
      <c r="H418" s="147" t="s">
        <v>5201</v>
      </c>
      <c r="I418" s="854">
        <v>0.4</v>
      </c>
      <c r="J418" s="70" t="s">
        <v>5202</v>
      </c>
      <c r="K418" s="145">
        <f t="shared" si="18"/>
        <v>0</v>
      </c>
      <c r="L418" s="66" t="str">
        <f t="shared" si="19"/>
        <v>(ｵﾙ)</v>
      </c>
      <c r="M418" s="169"/>
      <c r="N418" s="34" t="s">
        <v>6181</v>
      </c>
      <c r="O418" s="34" t="s">
        <v>6224</v>
      </c>
      <c r="P418" s="383"/>
      <c r="Q418" s="380"/>
      <c r="R418" s="380"/>
      <c r="S418" s="384"/>
      <c r="T418" s="380"/>
      <c r="U418" s="380"/>
      <c r="V418" s="385"/>
      <c r="W418" s="379"/>
      <c r="X418" s="381"/>
    </row>
    <row r="419" spans="1:24" ht="12.75" customHeight="1" x14ac:dyDescent="0.2">
      <c r="A419" s="76"/>
      <c r="B419" s="1095"/>
      <c r="C419" s="1100"/>
      <c r="D419" s="1049"/>
      <c r="E419" s="277" t="s">
        <v>6225</v>
      </c>
      <c r="F419" s="177" t="s">
        <v>6085</v>
      </c>
      <c r="G419" s="150">
        <f>IF(総括表!$B$4=総括表!$Q$4,基礎データ貼付用シート!E1637)</f>
        <v>0</v>
      </c>
      <c r="H419" s="147" t="s">
        <v>5201</v>
      </c>
      <c r="I419" s="854">
        <v>0.7</v>
      </c>
      <c r="J419" s="70" t="s">
        <v>5202</v>
      </c>
      <c r="K419" s="145">
        <f t="shared" si="18"/>
        <v>0</v>
      </c>
      <c r="L419" s="66" t="str">
        <f t="shared" si="19"/>
        <v>(ｵﾚ)</v>
      </c>
      <c r="M419" s="169"/>
      <c r="N419" s="34" t="s">
        <v>6181</v>
      </c>
      <c r="O419" s="34" t="s">
        <v>6226</v>
      </c>
      <c r="P419" s="383"/>
      <c r="Q419" s="380"/>
      <c r="R419" s="380"/>
      <c r="S419" s="384"/>
      <c r="T419" s="380"/>
      <c r="U419" s="380"/>
      <c r="V419" s="385"/>
      <c r="W419" s="379"/>
      <c r="X419" s="381"/>
    </row>
    <row r="420" spans="1:24" ht="12.75" customHeight="1" x14ac:dyDescent="0.2">
      <c r="A420" s="76"/>
      <c r="B420" s="1095"/>
      <c r="C420" s="1100"/>
      <c r="D420" s="1101" t="s">
        <v>6209</v>
      </c>
      <c r="E420" s="277" t="s">
        <v>6092</v>
      </c>
      <c r="F420" s="175" t="s">
        <v>6085</v>
      </c>
      <c r="G420" s="150">
        <f>IF(総括表!$B$4=総括表!$Q$4,基礎データ貼付用シート!E1639)</f>
        <v>0</v>
      </c>
      <c r="H420" s="147" t="s">
        <v>5201</v>
      </c>
      <c r="I420" s="854">
        <v>0.223</v>
      </c>
      <c r="J420" s="70" t="s">
        <v>5202</v>
      </c>
      <c r="K420" s="145">
        <f t="shared" si="18"/>
        <v>0</v>
      </c>
      <c r="L420" s="66" t="str">
        <f t="shared" si="19"/>
        <v>(ｵﾛ)</v>
      </c>
      <c r="M420" s="169"/>
      <c r="N420" s="34" t="s">
        <v>6181</v>
      </c>
      <c r="O420" s="34" t="s">
        <v>6227</v>
      </c>
      <c r="P420" s="383"/>
      <c r="Q420" s="380"/>
      <c r="R420" s="380"/>
      <c r="S420" s="384"/>
      <c r="T420" s="380"/>
      <c r="U420" s="380"/>
      <c r="V420" s="385"/>
      <c r="W420" s="379"/>
      <c r="X420" s="381"/>
    </row>
    <row r="421" spans="1:24" ht="12.75" customHeight="1" x14ac:dyDescent="0.2">
      <c r="A421" s="76"/>
      <c r="B421" s="1095"/>
      <c r="C421" s="1100"/>
      <c r="D421" s="1048"/>
      <c r="E421" s="278" t="s">
        <v>6208</v>
      </c>
      <c r="F421" s="177" t="s">
        <v>6085</v>
      </c>
      <c r="G421" s="150">
        <f>IF(総括表!$B$4=総括表!$Q$4,基礎データ貼付用シート!E1640)</f>
        <v>0</v>
      </c>
      <c r="H421" s="147" t="s">
        <v>5201</v>
      </c>
      <c r="I421" s="854">
        <v>0.35599999999999998</v>
      </c>
      <c r="J421" s="70" t="s">
        <v>5202</v>
      </c>
      <c r="K421" s="145">
        <f t="shared" si="18"/>
        <v>0</v>
      </c>
      <c r="L421" s="66" t="str">
        <f t="shared" si="19"/>
        <v>(ｵﾜ)</v>
      </c>
      <c r="M421" s="169"/>
      <c r="N421" s="34" t="s">
        <v>6181</v>
      </c>
      <c r="O421" s="34" t="s">
        <v>6228</v>
      </c>
      <c r="P421" s="383"/>
      <c r="Q421" s="380"/>
      <c r="R421" s="380"/>
      <c r="S421" s="384"/>
      <c r="T421" s="380"/>
      <c r="U421" s="380"/>
      <c r="V421" s="385"/>
      <c r="W421" s="379"/>
      <c r="X421" s="381"/>
    </row>
    <row r="422" spans="1:24" ht="12.75" customHeight="1" x14ac:dyDescent="0.2">
      <c r="A422" s="76"/>
      <c r="B422" s="1096"/>
      <c r="C422" s="1098"/>
      <c r="D422" s="1049"/>
      <c r="E422" s="277" t="s">
        <v>6225</v>
      </c>
      <c r="F422" s="177" t="s">
        <v>6085</v>
      </c>
      <c r="G422" s="150">
        <f>IF(総括表!$B$4=総括表!$Q$4,基礎データ貼付用シート!E1641)</f>
        <v>0</v>
      </c>
      <c r="H422" s="147" t="s">
        <v>5201</v>
      </c>
      <c r="I422" s="854">
        <v>0.623</v>
      </c>
      <c r="J422" s="70" t="s">
        <v>5202</v>
      </c>
      <c r="K422" s="145">
        <f>ROUND(G422*I422,0)</f>
        <v>0</v>
      </c>
      <c r="L422" s="66" t="str">
        <f t="shared" si="19"/>
        <v>(ｵｦ)</v>
      </c>
      <c r="M422" s="169"/>
      <c r="N422" s="34" t="s">
        <v>6181</v>
      </c>
      <c r="O422" s="34" t="s">
        <v>6229</v>
      </c>
      <c r="P422" s="383"/>
      <c r="Q422" s="380"/>
      <c r="R422" s="380"/>
      <c r="S422" s="384"/>
      <c r="T422" s="380"/>
      <c r="U422" s="380"/>
      <c r="V422" s="385"/>
      <c r="W422" s="379"/>
      <c r="X422" s="381"/>
    </row>
    <row r="423" spans="1:24" ht="12.75" customHeight="1" x14ac:dyDescent="0.2">
      <c r="A423" s="76"/>
      <c r="B423" s="1099">
        <v>38</v>
      </c>
      <c r="C423" s="1102" t="s">
        <v>6230</v>
      </c>
      <c r="D423" s="1101" t="s">
        <v>6203</v>
      </c>
      <c r="E423" s="277" t="s">
        <v>6092</v>
      </c>
      <c r="F423" s="175" t="s">
        <v>6085</v>
      </c>
      <c r="G423" s="150" t="b">
        <f>IF(総括表!$B$4=総括表!$Q$5,基礎データ貼付用シート!E1635)</f>
        <v>0</v>
      </c>
      <c r="H423" s="147" t="s">
        <v>5201</v>
      </c>
      <c r="I423" s="854">
        <v>0.25</v>
      </c>
      <c r="J423" s="70" t="s">
        <v>5202</v>
      </c>
      <c r="K423" s="145">
        <f t="shared" si="18"/>
        <v>0</v>
      </c>
      <c r="L423" s="66" t="str">
        <f t="shared" si="19"/>
        <v>(ｵﾝ)</v>
      </c>
      <c r="M423" s="169"/>
      <c r="N423" s="34" t="s">
        <v>6181</v>
      </c>
      <c r="O423" s="34" t="s">
        <v>6231</v>
      </c>
      <c r="P423" s="383"/>
      <c r="Q423" s="380"/>
      <c r="R423" s="380"/>
      <c r="S423" s="384"/>
      <c r="T423" s="380"/>
      <c r="U423" s="380"/>
      <c r="V423" s="385"/>
      <c r="W423" s="379"/>
      <c r="X423" s="381"/>
    </row>
    <row r="424" spans="1:24" ht="12.75" customHeight="1" x14ac:dyDescent="0.2">
      <c r="A424" s="76"/>
      <c r="B424" s="1095"/>
      <c r="C424" s="1103"/>
      <c r="D424" s="1048"/>
      <c r="E424" s="277" t="s">
        <v>6208</v>
      </c>
      <c r="F424" s="177" t="s">
        <v>6085</v>
      </c>
      <c r="G424" s="150" t="b">
        <f>IF(総括表!$B$4=総括表!$Q$5,基礎データ貼付用シート!E1636)</f>
        <v>0</v>
      </c>
      <c r="H424" s="147" t="s">
        <v>5201</v>
      </c>
      <c r="I424" s="854">
        <v>0.4</v>
      </c>
      <c r="J424" s="70" t="s">
        <v>5202</v>
      </c>
      <c r="K424" s="145">
        <f t="shared" si="18"/>
        <v>0</v>
      </c>
      <c r="L424" s="66" t="str">
        <f t="shared" si="19"/>
        <v>(ｶｱ)</v>
      </c>
      <c r="M424" s="169"/>
      <c r="N424" s="34" t="s">
        <v>6232</v>
      </c>
      <c r="O424" s="34" t="s">
        <v>6233</v>
      </c>
      <c r="P424" s="383"/>
      <c r="Q424" s="380"/>
      <c r="R424" s="380"/>
      <c r="S424" s="384"/>
      <c r="T424" s="380"/>
      <c r="U424" s="380"/>
      <c r="V424" s="385"/>
      <c r="W424" s="379"/>
      <c r="X424" s="381"/>
    </row>
    <row r="425" spans="1:24" ht="12.75" customHeight="1" x14ac:dyDescent="0.2">
      <c r="A425" s="76"/>
      <c r="B425" s="1095"/>
      <c r="C425" s="1103"/>
      <c r="D425" s="1049"/>
      <c r="E425" s="277" t="s">
        <v>6225</v>
      </c>
      <c r="F425" s="177" t="s">
        <v>6085</v>
      </c>
      <c r="G425" s="150" t="b">
        <f>IF(総括表!$B$4=総括表!$Q$5,基礎データ貼付用シート!E1637)</f>
        <v>0</v>
      </c>
      <c r="H425" s="147" t="s">
        <v>5201</v>
      </c>
      <c r="I425" s="854">
        <v>0.7</v>
      </c>
      <c r="J425" s="70" t="s">
        <v>5202</v>
      </c>
      <c r="K425" s="145">
        <f>ROUND(G425*I425,0)</f>
        <v>0</v>
      </c>
      <c r="L425" s="66" t="str">
        <f t="shared" si="19"/>
        <v>(ｶｲ)</v>
      </c>
      <c r="M425" s="169"/>
      <c r="N425" s="34" t="s">
        <v>6232</v>
      </c>
      <c r="O425" s="34" t="s">
        <v>6234</v>
      </c>
      <c r="P425" s="383"/>
      <c r="Q425" s="380"/>
      <c r="R425" s="380"/>
      <c r="S425" s="384"/>
      <c r="T425" s="380"/>
      <c r="U425" s="380"/>
      <c r="V425" s="385"/>
      <c r="W425" s="379"/>
      <c r="X425" s="381"/>
    </row>
    <row r="426" spans="1:24" ht="12.75" customHeight="1" x14ac:dyDescent="0.2">
      <c r="A426" s="76"/>
      <c r="B426" s="1095"/>
      <c r="C426" s="1103"/>
      <c r="D426" s="1101" t="s">
        <v>6209</v>
      </c>
      <c r="E426" s="277" t="s">
        <v>6092</v>
      </c>
      <c r="F426" s="175" t="s">
        <v>6085</v>
      </c>
      <c r="G426" s="150" t="b">
        <f>IF(総括表!$B$4=総括表!$Q$5,基礎データ貼付用シート!E1639)</f>
        <v>0</v>
      </c>
      <c r="H426" s="147" t="s">
        <v>5201</v>
      </c>
      <c r="I426" s="854">
        <v>0.23100000000000001</v>
      </c>
      <c r="J426" s="70" t="s">
        <v>5202</v>
      </c>
      <c r="K426" s="145">
        <f t="shared" si="18"/>
        <v>0</v>
      </c>
      <c r="L426" s="66" t="str">
        <f t="shared" si="19"/>
        <v>(ｶｳ)</v>
      </c>
      <c r="M426" s="169"/>
      <c r="N426" s="34" t="s">
        <v>6232</v>
      </c>
      <c r="O426" s="34" t="s">
        <v>6235</v>
      </c>
      <c r="P426" s="383"/>
      <c r="Q426" s="380"/>
      <c r="R426" s="380"/>
      <c r="S426" s="384"/>
      <c r="T426" s="380"/>
      <c r="U426" s="380"/>
      <c r="V426" s="385"/>
      <c r="W426" s="379"/>
      <c r="X426" s="381"/>
    </row>
    <row r="427" spans="1:24" ht="12.75" customHeight="1" x14ac:dyDescent="0.2">
      <c r="A427" s="76"/>
      <c r="B427" s="1095"/>
      <c r="C427" s="1103"/>
      <c r="D427" s="1048"/>
      <c r="E427" s="277" t="s">
        <v>6208</v>
      </c>
      <c r="F427" s="177" t="s">
        <v>6085</v>
      </c>
      <c r="G427" s="150" t="b">
        <f>IF(総括表!$B$4=総括表!$Q$5,基礎データ貼付用シート!E1640)</f>
        <v>0</v>
      </c>
      <c r="H427" s="147" t="s">
        <v>5201</v>
      </c>
      <c r="I427" s="854">
        <v>0.37</v>
      </c>
      <c r="J427" s="70" t="s">
        <v>5202</v>
      </c>
      <c r="K427" s="145">
        <f t="shared" si="18"/>
        <v>0</v>
      </c>
      <c r="L427" s="66" t="str">
        <f t="shared" si="19"/>
        <v>(ｶｴ)</v>
      </c>
      <c r="M427" s="169"/>
      <c r="N427" s="34" t="s">
        <v>6232</v>
      </c>
      <c r="O427" s="34" t="s">
        <v>6236</v>
      </c>
      <c r="P427" s="383"/>
      <c r="Q427" s="380"/>
      <c r="R427" s="380"/>
      <c r="S427" s="384"/>
      <c r="T427" s="380"/>
      <c r="U427" s="380"/>
      <c r="V427" s="385"/>
      <c r="W427" s="379"/>
      <c r="X427" s="381"/>
    </row>
    <row r="428" spans="1:24" ht="12.75" customHeight="1" x14ac:dyDescent="0.2">
      <c r="A428" s="76"/>
      <c r="B428" s="1096"/>
      <c r="C428" s="1104"/>
      <c r="D428" s="1049"/>
      <c r="E428" s="279" t="s">
        <v>6225</v>
      </c>
      <c r="F428" s="177" t="s">
        <v>6085</v>
      </c>
      <c r="G428" s="150" t="b">
        <f>IF(総括表!$B$4=総括表!$Q$5,基礎データ貼付用シート!E1641)</f>
        <v>0</v>
      </c>
      <c r="H428" s="147" t="s">
        <v>5201</v>
      </c>
      <c r="I428" s="854">
        <v>0.64700000000000002</v>
      </c>
      <c r="J428" s="70" t="s">
        <v>5202</v>
      </c>
      <c r="K428" s="145">
        <f t="shared" si="18"/>
        <v>0</v>
      </c>
      <c r="L428" s="66" t="str">
        <f t="shared" si="19"/>
        <v>(ｶｵ)</v>
      </c>
      <c r="M428" s="169"/>
      <c r="N428" s="34" t="s">
        <v>6232</v>
      </c>
      <c r="O428" s="34" t="s">
        <v>6237</v>
      </c>
      <c r="P428" s="383"/>
      <c r="Q428" s="380"/>
      <c r="R428" s="380"/>
      <c r="S428" s="384"/>
      <c r="T428" s="380"/>
      <c r="U428" s="380"/>
      <c r="V428" s="385"/>
      <c r="W428" s="379"/>
      <c r="X428" s="381"/>
    </row>
    <row r="429" spans="1:24" ht="12.75" customHeight="1" x14ac:dyDescent="0.2">
      <c r="A429" s="76"/>
      <c r="B429" s="1099">
        <v>39</v>
      </c>
      <c r="C429" s="1097" t="s">
        <v>6238</v>
      </c>
      <c r="D429" s="1101" t="s">
        <v>6203</v>
      </c>
      <c r="E429" s="277" t="s">
        <v>6092</v>
      </c>
      <c r="F429" s="175" t="s">
        <v>6085</v>
      </c>
      <c r="G429" s="150">
        <f>IF(総括表!$B$4=総括表!$Q$4,基礎データ貼付用シート!E1643)</f>
        <v>0</v>
      </c>
      <c r="H429" s="147" t="s">
        <v>5201</v>
      </c>
      <c r="I429" s="854">
        <v>0.25</v>
      </c>
      <c r="J429" s="70" t="s">
        <v>5202</v>
      </c>
      <c r="K429" s="145">
        <f t="shared" si="18"/>
        <v>0</v>
      </c>
      <c r="L429" s="66" t="str">
        <f t="shared" si="19"/>
        <v>(ｶｶ)</v>
      </c>
      <c r="M429" s="526"/>
      <c r="N429" s="1510" t="s">
        <v>6232</v>
      </c>
      <c r="O429" s="1510" t="s">
        <v>6182</v>
      </c>
      <c r="P429" s="383"/>
      <c r="Q429" s="380"/>
      <c r="R429" s="380"/>
      <c r="S429" s="384"/>
      <c r="T429" s="380"/>
      <c r="U429" s="380"/>
      <c r="V429" s="385"/>
      <c r="W429" s="379"/>
      <c r="X429" s="381"/>
    </row>
    <row r="430" spans="1:24" ht="12.75" customHeight="1" x14ac:dyDescent="0.2">
      <c r="A430" s="76"/>
      <c r="B430" s="1095"/>
      <c r="C430" s="1100"/>
      <c r="D430" s="1048"/>
      <c r="E430" s="277" t="s">
        <v>6208</v>
      </c>
      <c r="F430" s="177" t="s">
        <v>6085</v>
      </c>
      <c r="G430" s="150">
        <f>IF(総括表!$B$4=総括表!$Q$4,基礎データ貼付用シート!E1644)</f>
        <v>0</v>
      </c>
      <c r="H430" s="147" t="s">
        <v>5201</v>
      </c>
      <c r="I430" s="854">
        <v>0.4</v>
      </c>
      <c r="J430" s="70" t="s">
        <v>5202</v>
      </c>
      <c r="K430" s="145">
        <f t="shared" si="18"/>
        <v>0</v>
      </c>
      <c r="L430" s="66" t="str">
        <f t="shared" si="19"/>
        <v>(ｶｷ)</v>
      </c>
      <c r="M430" s="526"/>
      <c r="N430" s="1510" t="s">
        <v>6232</v>
      </c>
      <c r="O430" s="1510" t="s">
        <v>6183</v>
      </c>
      <c r="P430" s="383"/>
      <c r="Q430" s="380"/>
      <c r="R430" s="380"/>
      <c r="S430" s="384"/>
      <c r="T430" s="380"/>
      <c r="U430" s="380"/>
      <c r="V430" s="385"/>
      <c r="W430" s="379"/>
      <c r="X430" s="381"/>
    </row>
    <row r="431" spans="1:24" ht="12.75" customHeight="1" x14ac:dyDescent="0.2">
      <c r="A431" s="76"/>
      <c r="B431" s="1095"/>
      <c r="C431" s="1100"/>
      <c r="D431" s="1049"/>
      <c r="E431" s="277" t="s">
        <v>6225</v>
      </c>
      <c r="F431" s="177" t="s">
        <v>6085</v>
      </c>
      <c r="G431" s="150">
        <f>IF(総括表!$B$4=総括表!$Q$4,基礎データ貼付用シート!E1645)</f>
        <v>0</v>
      </c>
      <c r="H431" s="147" t="s">
        <v>5201</v>
      </c>
      <c r="I431" s="854">
        <v>0.7</v>
      </c>
      <c r="J431" s="70" t="s">
        <v>5202</v>
      </c>
      <c r="K431" s="145">
        <f t="shared" si="18"/>
        <v>0</v>
      </c>
      <c r="L431" s="66" t="str">
        <f t="shared" si="19"/>
        <v>(ｶｸ)</v>
      </c>
      <c r="M431" s="526"/>
      <c r="N431" s="1510" t="s">
        <v>6232</v>
      </c>
      <c r="O431" s="1510" t="s">
        <v>6184</v>
      </c>
      <c r="P431" s="383"/>
      <c r="Q431" s="380"/>
      <c r="R431" s="380"/>
      <c r="S431" s="384"/>
      <c r="T431" s="380"/>
      <c r="U431" s="380"/>
      <c r="V431" s="385"/>
      <c r="W431" s="379"/>
      <c r="X431" s="381"/>
    </row>
    <row r="432" spans="1:24" ht="12.75" customHeight="1" x14ac:dyDescent="0.2">
      <c r="A432" s="76"/>
      <c r="B432" s="1095"/>
      <c r="C432" s="1100"/>
      <c r="D432" s="1101" t="s">
        <v>6209</v>
      </c>
      <c r="E432" s="277" t="s">
        <v>6092</v>
      </c>
      <c r="F432" s="175" t="s">
        <v>6085</v>
      </c>
      <c r="G432" s="150">
        <f>IF(総括表!$B$4=総括表!$Q$4,基礎データ貼付用シート!E1647)</f>
        <v>0</v>
      </c>
      <c r="H432" s="147" t="s">
        <v>5201</v>
      </c>
      <c r="I432" s="854">
        <v>0.25</v>
      </c>
      <c r="J432" s="70" t="s">
        <v>5202</v>
      </c>
      <c r="K432" s="145">
        <f t="shared" si="18"/>
        <v>0</v>
      </c>
      <c r="L432" s="66" t="str">
        <f t="shared" si="19"/>
        <v>(ｶｹ)</v>
      </c>
      <c r="M432" s="526"/>
      <c r="N432" s="1510" t="s">
        <v>6232</v>
      </c>
      <c r="O432" s="1510" t="s">
        <v>6185</v>
      </c>
      <c r="P432" s="383"/>
      <c r="Q432" s="380"/>
      <c r="R432" s="380"/>
      <c r="S432" s="384"/>
      <c r="T432" s="380"/>
      <c r="U432" s="380"/>
      <c r="V432" s="385"/>
      <c r="W432" s="379"/>
      <c r="X432" s="381"/>
    </row>
    <row r="433" spans="1:24" ht="12.75" customHeight="1" x14ac:dyDescent="0.2">
      <c r="A433" s="76"/>
      <c r="B433" s="1095"/>
      <c r="C433" s="1100"/>
      <c r="D433" s="1048"/>
      <c r="E433" s="278" t="s">
        <v>6208</v>
      </c>
      <c r="F433" s="177" t="s">
        <v>6085</v>
      </c>
      <c r="G433" s="150">
        <f>IF(総括表!$B$4=総括表!$Q$4,基礎データ貼付用シート!E1648)</f>
        <v>0</v>
      </c>
      <c r="H433" s="147" t="s">
        <v>5201</v>
      </c>
      <c r="I433" s="854">
        <v>0.4</v>
      </c>
      <c r="J433" s="70" t="s">
        <v>5202</v>
      </c>
      <c r="K433" s="145">
        <f t="shared" si="18"/>
        <v>0</v>
      </c>
      <c r="L433" s="66" t="str">
        <f t="shared" si="19"/>
        <v>(ｶｺ)</v>
      </c>
      <c r="M433" s="526"/>
      <c r="N433" s="1510" t="s">
        <v>6232</v>
      </c>
      <c r="O433" s="1510" t="s">
        <v>6186</v>
      </c>
      <c r="P433" s="383"/>
      <c r="Q433" s="380"/>
      <c r="R433" s="380"/>
      <c r="S433" s="384"/>
      <c r="T433" s="380"/>
      <c r="U433" s="380"/>
      <c r="V433" s="385"/>
      <c r="W433" s="379"/>
      <c r="X433" s="381"/>
    </row>
    <row r="434" spans="1:24" ht="12.75" customHeight="1" x14ac:dyDescent="0.2">
      <c r="A434" s="76"/>
      <c r="B434" s="1096"/>
      <c r="C434" s="1098"/>
      <c r="D434" s="1049"/>
      <c r="E434" s="277" t="s">
        <v>6225</v>
      </c>
      <c r="F434" s="177" t="s">
        <v>6085</v>
      </c>
      <c r="G434" s="150">
        <f>IF(総括表!$B$4=総括表!$Q$4,基礎データ貼付用シート!E1649)</f>
        <v>0</v>
      </c>
      <c r="H434" s="147" t="s">
        <v>5201</v>
      </c>
      <c r="I434" s="854">
        <v>0.7</v>
      </c>
      <c r="J434" s="70" t="s">
        <v>5202</v>
      </c>
      <c r="K434" s="145">
        <f>ROUND(G434*I434,0)</f>
        <v>0</v>
      </c>
      <c r="L434" s="66" t="str">
        <f t="shared" si="19"/>
        <v>(ｶｻ)</v>
      </c>
      <c r="M434" s="526"/>
      <c r="N434" s="1510" t="s">
        <v>6232</v>
      </c>
      <c r="O434" s="1510" t="s">
        <v>6187</v>
      </c>
      <c r="P434" s="383"/>
      <c r="Q434" s="380"/>
      <c r="R434" s="380"/>
      <c r="S434" s="384"/>
      <c r="T434" s="380"/>
      <c r="U434" s="380"/>
      <c r="V434" s="385"/>
      <c r="W434" s="379"/>
      <c r="X434" s="381"/>
    </row>
    <row r="435" spans="1:24" ht="12.75" customHeight="1" x14ac:dyDescent="0.2">
      <c r="A435" s="76"/>
      <c r="B435" s="1099">
        <v>40</v>
      </c>
      <c r="C435" s="1102" t="s">
        <v>6239</v>
      </c>
      <c r="D435" s="1101" t="s">
        <v>6203</v>
      </c>
      <c r="E435" s="277" t="s">
        <v>6092</v>
      </c>
      <c r="F435" s="175" t="s">
        <v>6085</v>
      </c>
      <c r="G435" s="150" t="b">
        <f>IF(総括表!$B$4=総括表!$Q$5,基礎データ貼付用シート!E1643)</f>
        <v>0</v>
      </c>
      <c r="H435" s="147" t="s">
        <v>5201</v>
      </c>
      <c r="I435" s="854">
        <v>0.25</v>
      </c>
      <c r="J435" s="70" t="s">
        <v>5202</v>
      </c>
      <c r="K435" s="145">
        <f t="shared" ref="K435:K436" si="20">ROUND(G435*I435,0)</f>
        <v>0</v>
      </c>
      <c r="L435" s="66" t="str">
        <f t="shared" si="19"/>
        <v>(ｶｼ)</v>
      </c>
      <c r="M435" s="526"/>
      <c r="N435" s="1510" t="s">
        <v>6232</v>
      </c>
      <c r="O435" s="1510" t="s">
        <v>6190</v>
      </c>
      <c r="P435" s="383"/>
      <c r="Q435" s="380"/>
      <c r="R435" s="380"/>
      <c r="S435" s="384"/>
      <c r="T435" s="380"/>
      <c r="U435" s="380"/>
      <c r="V435" s="385"/>
      <c r="W435" s="379"/>
      <c r="X435" s="381"/>
    </row>
    <row r="436" spans="1:24" ht="12.75" customHeight="1" x14ac:dyDescent="0.2">
      <c r="A436" s="76"/>
      <c r="B436" s="1095"/>
      <c r="C436" s="1103"/>
      <c r="D436" s="1048"/>
      <c r="E436" s="277" t="s">
        <v>6208</v>
      </c>
      <c r="F436" s="177" t="s">
        <v>6085</v>
      </c>
      <c r="G436" s="150" t="b">
        <f>IF(総括表!$B$4=総括表!$Q$5,基礎データ貼付用シート!E1644)</f>
        <v>0</v>
      </c>
      <c r="H436" s="147" t="s">
        <v>5201</v>
      </c>
      <c r="I436" s="854">
        <v>0.4</v>
      </c>
      <c r="J436" s="70" t="s">
        <v>5202</v>
      </c>
      <c r="K436" s="145">
        <f t="shared" si="20"/>
        <v>0</v>
      </c>
      <c r="L436" s="66" t="str">
        <f t="shared" si="19"/>
        <v>(ｶｽ)</v>
      </c>
      <c r="M436" s="526"/>
      <c r="N436" s="1510" t="s">
        <v>6232</v>
      </c>
      <c r="O436" s="1510" t="s">
        <v>6191</v>
      </c>
      <c r="P436" s="383"/>
      <c r="Q436" s="380"/>
      <c r="R436" s="380"/>
      <c r="S436" s="384"/>
      <c r="T436" s="380"/>
      <c r="U436" s="380"/>
      <c r="V436" s="385"/>
      <c r="W436" s="379"/>
      <c r="X436" s="381"/>
    </row>
    <row r="437" spans="1:24" ht="12.75" customHeight="1" x14ac:dyDescent="0.2">
      <c r="A437" s="76"/>
      <c r="B437" s="1095"/>
      <c r="C437" s="1103"/>
      <c r="D437" s="1049"/>
      <c r="E437" s="277" t="s">
        <v>6225</v>
      </c>
      <c r="F437" s="177" t="s">
        <v>6085</v>
      </c>
      <c r="G437" s="150" t="b">
        <f>IF(総括表!$B$4=総括表!$Q$5,基礎データ貼付用シート!E1645)</f>
        <v>0</v>
      </c>
      <c r="H437" s="147" t="s">
        <v>5201</v>
      </c>
      <c r="I437" s="854">
        <v>0.7</v>
      </c>
      <c r="J437" s="70" t="s">
        <v>5202</v>
      </c>
      <c r="K437" s="145">
        <f>ROUND(G437*I437,0)</f>
        <v>0</v>
      </c>
      <c r="L437" s="66" t="str">
        <f t="shared" si="19"/>
        <v>(ｶｾ)</v>
      </c>
      <c r="M437" s="526"/>
      <c r="N437" s="1510" t="s">
        <v>6232</v>
      </c>
      <c r="O437" s="1510" t="s">
        <v>6192</v>
      </c>
      <c r="P437" s="383"/>
      <c r="Q437" s="380"/>
      <c r="R437" s="380"/>
      <c r="S437" s="384"/>
      <c r="T437" s="380"/>
      <c r="U437" s="380"/>
      <c r="V437" s="385"/>
      <c r="W437" s="379"/>
      <c r="X437" s="381"/>
    </row>
    <row r="438" spans="1:24" ht="12.75" customHeight="1" x14ac:dyDescent="0.2">
      <c r="A438" s="76"/>
      <c r="B438" s="1095"/>
      <c r="C438" s="1103"/>
      <c r="D438" s="1101" t="s">
        <v>6209</v>
      </c>
      <c r="E438" s="277" t="s">
        <v>6092</v>
      </c>
      <c r="F438" s="175" t="s">
        <v>6085</v>
      </c>
      <c r="G438" s="150" t="b">
        <f>IF(総括表!$B$4=総括表!$Q$5,基礎データ貼付用シート!E1647)</f>
        <v>0</v>
      </c>
      <c r="H438" s="147" t="s">
        <v>5201</v>
      </c>
      <c r="I438" s="854">
        <v>0.25</v>
      </c>
      <c r="J438" s="70" t="s">
        <v>5202</v>
      </c>
      <c r="K438" s="145">
        <f t="shared" ref="K438:K445" si="21">ROUND(G438*I438,0)</f>
        <v>0</v>
      </c>
      <c r="L438" s="66" t="str">
        <f t="shared" si="19"/>
        <v>(ｶｿ)</v>
      </c>
      <c r="M438" s="526"/>
      <c r="N438" s="1510" t="s">
        <v>6232</v>
      </c>
      <c r="O438" s="1510" t="s">
        <v>6193</v>
      </c>
      <c r="P438" s="383"/>
      <c r="Q438" s="380"/>
      <c r="R438" s="380"/>
      <c r="S438" s="384"/>
      <c r="T438" s="380"/>
      <c r="U438" s="380"/>
      <c r="V438" s="385"/>
      <c r="W438" s="379"/>
      <c r="X438" s="381"/>
    </row>
    <row r="439" spans="1:24" ht="12.75" customHeight="1" x14ac:dyDescent="0.2">
      <c r="A439" s="76"/>
      <c r="B439" s="1095"/>
      <c r="C439" s="1103"/>
      <c r="D439" s="1048"/>
      <c r="E439" s="277" t="s">
        <v>6208</v>
      </c>
      <c r="F439" s="177" t="s">
        <v>6085</v>
      </c>
      <c r="G439" s="150" t="b">
        <f>IF(総括表!$B$4=総括表!$Q$5,基礎データ貼付用シート!E1648)</f>
        <v>0</v>
      </c>
      <c r="H439" s="147" t="s">
        <v>5201</v>
      </c>
      <c r="I439" s="854">
        <v>0.4</v>
      </c>
      <c r="J439" s="70" t="s">
        <v>5202</v>
      </c>
      <c r="K439" s="145">
        <f t="shared" si="21"/>
        <v>0</v>
      </c>
      <c r="L439" s="66" t="str">
        <f t="shared" si="19"/>
        <v>(ｶﾀ)</v>
      </c>
      <c r="M439" s="526"/>
      <c r="N439" s="1510" t="s">
        <v>6232</v>
      </c>
      <c r="O439" s="1510" t="s">
        <v>6194</v>
      </c>
      <c r="P439" s="383"/>
      <c r="Q439" s="380"/>
      <c r="R439" s="380"/>
      <c r="S439" s="384"/>
      <c r="T439" s="380"/>
      <c r="U439" s="380"/>
      <c r="V439" s="385"/>
      <c r="W439" s="379"/>
      <c r="X439" s="381"/>
    </row>
    <row r="440" spans="1:24" ht="12.75" customHeight="1" x14ac:dyDescent="0.2">
      <c r="A440" s="76"/>
      <c r="B440" s="1096"/>
      <c r="C440" s="1104"/>
      <c r="D440" s="1049"/>
      <c r="E440" s="279" t="s">
        <v>6225</v>
      </c>
      <c r="F440" s="177" t="s">
        <v>6085</v>
      </c>
      <c r="G440" s="150" t="b">
        <f>IF(総括表!$B$4=総括表!$Q$5,基礎データ貼付用シート!E1649)</f>
        <v>0</v>
      </c>
      <c r="H440" s="147" t="s">
        <v>5201</v>
      </c>
      <c r="I440" s="854">
        <v>0.7</v>
      </c>
      <c r="J440" s="70" t="s">
        <v>5202</v>
      </c>
      <c r="K440" s="145">
        <f t="shared" si="21"/>
        <v>0</v>
      </c>
      <c r="L440" s="66" t="str">
        <f t="shared" si="19"/>
        <v>(ｶﾁ)</v>
      </c>
      <c r="M440" s="526"/>
      <c r="N440" s="1510" t="s">
        <v>6232</v>
      </c>
      <c r="O440" s="1510" t="s">
        <v>6195</v>
      </c>
      <c r="P440" s="383"/>
      <c r="Q440" s="380"/>
      <c r="R440" s="380"/>
      <c r="S440" s="384"/>
      <c r="T440" s="380"/>
      <c r="U440" s="380"/>
      <c r="V440" s="385"/>
      <c r="W440" s="379"/>
      <c r="X440" s="381"/>
    </row>
    <row r="441" spans="1:24" ht="12.75" customHeight="1" x14ac:dyDescent="0.2">
      <c r="A441" s="76"/>
      <c r="B441" s="1099">
        <v>41</v>
      </c>
      <c r="C441" s="1097" t="s">
        <v>6240</v>
      </c>
      <c r="D441" s="1101" t="s">
        <v>6203</v>
      </c>
      <c r="E441" s="277" t="s">
        <v>6092</v>
      </c>
      <c r="F441" s="175" t="s">
        <v>6085</v>
      </c>
      <c r="G441" s="150">
        <f>IF(総括表!$B$4=総括表!$Q$4,基礎データ貼付用シート!E1651)</f>
        <v>0</v>
      </c>
      <c r="H441" s="147" t="s">
        <v>5201</v>
      </c>
      <c r="I441" s="854">
        <v>0.25</v>
      </c>
      <c r="J441" s="70" t="s">
        <v>5202</v>
      </c>
      <c r="K441" s="145">
        <f t="shared" si="21"/>
        <v>0</v>
      </c>
      <c r="L441" s="66" t="str">
        <f t="shared" ref="L441:L452" si="22">$N$141&amp;N441&amp;O441&amp;$O$141</f>
        <v>(ｶﾂ)</v>
      </c>
      <c r="M441" s="526"/>
      <c r="N441" s="1510" t="s">
        <v>6232</v>
      </c>
      <c r="O441" s="1510" t="s">
        <v>6196</v>
      </c>
      <c r="P441" s="383"/>
      <c r="Q441" s="380"/>
      <c r="R441" s="380"/>
      <c r="S441" s="384"/>
      <c r="T441" s="380"/>
      <c r="U441" s="380"/>
      <c r="V441" s="385"/>
      <c r="W441" s="379"/>
      <c r="X441" s="381"/>
    </row>
    <row r="442" spans="1:24" ht="12.75" customHeight="1" x14ac:dyDescent="0.2">
      <c r="A442" s="76"/>
      <c r="B442" s="1095"/>
      <c r="C442" s="1100"/>
      <c r="D442" s="1048"/>
      <c r="E442" s="277" t="s">
        <v>6208</v>
      </c>
      <c r="F442" s="177" t="s">
        <v>6085</v>
      </c>
      <c r="G442" s="150">
        <f>IF(総括表!$B$4=総括表!$Q$4,基礎データ貼付用シート!E1652)</f>
        <v>0</v>
      </c>
      <c r="H442" s="147" t="s">
        <v>5201</v>
      </c>
      <c r="I442" s="854">
        <v>0.4</v>
      </c>
      <c r="J442" s="70" t="s">
        <v>5202</v>
      </c>
      <c r="K442" s="145">
        <f t="shared" si="21"/>
        <v>0</v>
      </c>
      <c r="L442" s="66" t="str">
        <f t="shared" si="22"/>
        <v>(ｶﾃ)</v>
      </c>
      <c r="M442" s="526"/>
      <c r="N442" s="1510" t="s">
        <v>6232</v>
      </c>
      <c r="O442" s="1510" t="s">
        <v>6198</v>
      </c>
      <c r="P442" s="383"/>
      <c r="Q442" s="380"/>
      <c r="R442" s="380"/>
      <c r="S442" s="384"/>
      <c r="T442" s="380"/>
      <c r="U442" s="380"/>
      <c r="V442" s="385"/>
      <c r="W442" s="379"/>
      <c r="X442" s="381"/>
    </row>
    <row r="443" spans="1:24" ht="12.75" customHeight="1" x14ac:dyDescent="0.2">
      <c r="A443" s="76"/>
      <c r="B443" s="1095"/>
      <c r="C443" s="1100"/>
      <c r="D443" s="1049"/>
      <c r="E443" s="277" t="s">
        <v>6225</v>
      </c>
      <c r="F443" s="177" t="s">
        <v>6085</v>
      </c>
      <c r="G443" s="150">
        <f>IF(総括表!$B$4=総括表!$Q$4,基礎データ貼付用シート!E1653)</f>
        <v>0</v>
      </c>
      <c r="H443" s="147" t="s">
        <v>5201</v>
      </c>
      <c r="I443" s="854">
        <v>0.7</v>
      </c>
      <c r="J443" s="70" t="s">
        <v>5202</v>
      </c>
      <c r="K443" s="145">
        <f t="shared" si="21"/>
        <v>0</v>
      </c>
      <c r="L443" s="66" t="str">
        <f t="shared" si="22"/>
        <v>(ｶﾄ)</v>
      </c>
      <c r="M443" s="526"/>
      <c r="N443" s="1510" t="s">
        <v>6232</v>
      </c>
      <c r="O443" s="1510" t="s">
        <v>6199</v>
      </c>
      <c r="P443" s="383"/>
      <c r="Q443" s="380"/>
      <c r="R443" s="380"/>
      <c r="S443" s="384"/>
      <c r="T443" s="380"/>
      <c r="U443" s="380"/>
      <c r="V443" s="385"/>
      <c r="W443" s="379"/>
      <c r="X443" s="381"/>
    </row>
    <row r="444" spans="1:24" ht="12.75" customHeight="1" x14ac:dyDescent="0.2">
      <c r="A444" s="76"/>
      <c r="B444" s="1095"/>
      <c r="C444" s="1100"/>
      <c r="D444" s="1101" t="s">
        <v>6209</v>
      </c>
      <c r="E444" s="277" t="s">
        <v>6092</v>
      </c>
      <c r="F444" s="175" t="s">
        <v>6085</v>
      </c>
      <c r="G444" s="150">
        <f>IF(総括表!$B$4=総括表!$Q$4,基礎データ貼付用シート!E1655)</f>
        <v>0</v>
      </c>
      <c r="H444" s="147" t="s">
        <v>5201</v>
      </c>
      <c r="I444" s="854">
        <v>0.25</v>
      </c>
      <c r="J444" s="70" t="s">
        <v>5202</v>
      </c>
      <c r="K444" s="145">
        <f t="shared" si="21"/>
        <v>0</v>
      </c>
      <c r="L444" s="66" t="str">
        <f t="shared" si="22"/>
        <v>(ｶﾅ)</v>
      </c>
      <c r="M444" s="526"/>
      <c r="N444" s="1510" t="s">
        <v>6232</v>
      </c>
      <c r="O444" s="1510" t="s">
        <v>6200</v>
      </c>
      <c r="P444" s="383"/>
      <c r="Q444" s="380"/>
      <c r="R444" s="380"/>
      <c r="S444" s="384"/>
      <c r="T444" s="380"/>
      <c r="U444" s="380"/>
      <c r="V444" s="385"/>
      <c r="W444" s="379"/>
      <c r="X444" s="381"/>
    </row>
    <row r="445" spans="1:24" ht="12.75" customHeight="1" x14ac:dyDescent="0.2">
      <c r="A445" s="76"/>
      <c r="B445" s="1095"/>
      <c r="C445" s="1100"/>
      <c r="D445" s="1048"/>
      <c r="E445" s="278" t="s">
        <v>6208</v>
      </c>
      <c r="F445" s="177" t="s">
        <v>6085</v>
      </c>
      <c r="G445" s="150">
        <f>IF(総括表!$B$4=総括表!$Q$4,基礎データ貼付用シート!E1656)</f>
        <v>0</v>
      </c>
      <c r="H445" s="147" t="s">
        <v>5201</v>
      </c>
      <c r="I445" s="854">
        <v>0.4</v>
      </c>
      <c r="J445" s="70" t="s">
        <v>5202</v>
      </c>
      <c r="K445" s="145">
        <f t="shared" si="21"/>
        <v>0</v>
      </c>
      <c r="L445" s="66" t="str">
        <f t="shared" si="22"/>
        <v>(ｶﾆ)</v>
      </c>
      <c r="M445" s="526"/>
      <c r="N445" s="1510" t="s">
        <v>6232</v>
      </c>
      <c r="O445" s="1510" t="s">
        <v>6201</v>
      </c>
      <c r="P445" s="383"/>
      <c r="Q445" s="380"/>
      <c r="R445" s="380"/>
      <c r="S445" s="384"/>
      <c r="T445" s="380"/>
      <c r="U445" s="380"/>
      <c r="V445" s="385"/>
      <c r="W445" s="379"/>
      <c r="X445" s="381"/>
    </row>
    <row r="446" spans="1:24" ht="12.75" customHeight="1" x14ac:dyDescent="0.2">
      <c r="A446" s="76"/>
      <c r="B446" s="1096"/>
      <c r="C446" s="1098"/>
      <c r="D446" s="1049"/>
      <c r="E446" s="277" t="s">
        <v>6225</v>
      </c>
      <c r="F446" s="177" t="s">
        <v>6085</v>
      </c>
      <c r="G446" s="150">
        <f>IF(総括表!$B$4=総括表!$Q$4,基礎データ貼付用シート!E1657)</f>
        <v>0</v>
      </c>
      <c r="H446" s="147" t="s">
        <v>5201</v>
      </c>
      <c r="I446" s="854">
        <v>0.7</v>
      </c>
      <c r="J446" s="70" t="s">
        <v>5202</v>
      </c>
      <c r="K446" s="145">
        <f>ROUND(G446*I446,0)</f>
        <v>0</v>
      </c>
      <c r="L446" s="66" t="str">
        <f t="shared" si="22"/>
        <v>(ｶﾇ)</v>
      </c>
      <c r="M446" s="526"/>
      <c r="N446" s="1510" t="s">
        <v>6232</v>
      </c>
      <c r="O446" s="1510" t="s">
        <v>6149</v>
      </c>
      <c r="P446" s="383"/>
      <c r="Q446" s="380"/>
      <c r="R446" s="380"/>
      <c r="S446" s="384"/>
      <c r="T446" s="380"/>
      <c r="U446" s="380"/>
      <c r="V446" s="385"/>
      <c r="W446" s="379"/>
      <c r="X446" s="381"/>
    </row>
    <row r="447" spans="1:24" ht="12.75" customHeight="1" x14ac:dyDescent="0.2">
      <c r="A447" s="76"/>
      <c r="B447" s="1099">
        <v>42</v>
      </c>
      <c r="C447" s="1102" t="s">
        <v>6241</v>
      </c>
      <c r="D447" s="1101" t="s">
        <v>6203</v>
      </c>
      <c r="E447" s="277" t="s">
        <v>6092</v>
      </c>
      <c r="F447" s="175" t="s">
        <v>6085</v>
      </c>
      <c r="G447" s="150" t="b">
        <f>IF(総括表!$B$4=総括表!$Q$5,基礎データ貼付用シート!E1651)</f>
        <v>0</v>
      </c>
      <c r="H447" s="147" t="s">
        <v>5201</v>
      </c>
      <c r="I447" s="854">
        <v>0.25</v>
      </c>
      <c r="J447" s="70" t="s">
        <v>5202</v>
      </c>
      <c r="K447" s="145">
        <f t="shared" ref="K447:K448" si="23">ROUND(G447*I447,0)</f>
        <v>0</v>
      </c>
      <c r="L447" s="66" t="str">
        <f t="shared" si="22"/>
        <v>(ｶﾈ)</v>
      </c>
      <c r="M447" s="526"/>
      <c r="N447" s="1510" t="s">
        <v>6232</v>
      </c>
      <c r="O447" s="1510" t="s">
        <v>6150</v>
      </c>
      <c r="P447" s="383"/>
      <c r="Q447" s="380"/>
      <c r="R447" s="380"/>
      <c r="S447" s="384"/>
      <c r="T447" s="380"/>
      <c r="U447" s="380"/>
      <c r="V447" s="385"/>
      <c r="W447" s="379"/>
      <c r="X447" s="381"/>
    </row>
    <row r="448" spans="1:24" ht="12.75" customHeight="1" x14ac:dyDescent="0.2">
      <c r="A448" s="76"/>
      <c r="B448" s="1095"/>
      <c r="C448" s="1103"/>
      <c r="D448" s="1048"/>
      <c r="E448" s="277" t="s">
        <v>6208</v>
      </c>
      <c r="F448" s="177" t="s">
        <v>6085</v>
      </c>
      <c r="G448" s="150" t="b">
        <f>IF(総括表!$B$4=総括表!$Q$5,基礎データ貼付用シート!E1652)</f>
        <v>0</v>
      </c>
      <c r="H448" s="147" t="s">
        <v>5201</v>
      </c>
      <c r="I448" s="854">
        <v>0.4</v>
      </c>
      <c r="J448" s="70" t="s">
        <v>5202</v>
      </c>
      <c r="K448" s="145">
        <f t="shared" si="23"/>
        <v>0</v>
      </c>
      <c r="L448" s="66" t="str">
        <f t="shared" si="22"/>
        <v>(ｶﾉ)</v>
      </c>
      <c r="M448" s="526"/>
      <c r="N448" s="1510" t="s">
        <v>6232</v>
      </c>
      <c r="O448" s="1510" t="s">
        <v>6151</v>
      </c>
      <c r="P448" s="383"/>
      <c r="Q448" s="380"/>
      <c r="R448" s="380"/>
      <c r="S448" s="384"/>
      <c r="T448" s="380"/>
      <c r="U448" s="380"/>
      <c r="V448" s="385"/>
      <c r="W448" s="379"/>
      <c r="X448" s="381"/>
    </row>
    <row r="449" spans="1:24" ht="12.75" customHeight="1" x14ac:dyDescent="0.2">
      <c r="A449" s="76"/>
      <c r="B449" s="1095"/>
      <c r="C449" s="1103"/>
      <c r="D449" s="1049"/>
      <c r="E449" s="277" t="s">
        <v>6225</v>
      </c>
      <c r="F449" s="177" t="s">
        <v>6085</v>
      </c>
      <c r="G449" s="150" t="b">
        <f>IF(総括表!$B$4=総括表!$Q$5,基礎データ貼付用シート!E1653)</f>
        <v>0</v>
      </c>
      <c r="H449" s="147" t="s">
        <v>5201</v>
      </c>
      <c r="I449" s="854">
        <v>0.7</v>
      </c>
      <c r="J449" s="70" t="s">
        <v>5202</v>
      </c>
      <c r="K449" s="145">
        <f>ROUND(G449*I449,0)</f>
        <v>0</v>
      </c>
      <c r="L449" s="66" t="str">
        <f t="shared" si="22"/>
        <v>(ｶﾊ)</v>
      </c>
      <c r="M449" s="526"/>
      <c r="N449" s="1510" t="s">
        <v>6232</v>
      </c>
      <c r="O449" s="1510" t="s">
        <v>6152</v>
      </c>
      <c r="P449" s="383"/>
      <c r="Q449" s="380"/>
      <c r="R449" s="380"/>
      <c r="S449" s="384"/>
      <c r="T449" s="380"/>
      <c r="U449" s="380"/>
      <c r="V449" s="385"/>
      <c r="W449" s="379"/>
      <c r="X449" s="381"/>
    </row>
    <row r="450" spans="1:24" ht="12.75" customHeight="1" x14ac:dyDescent="0.2">
      <c r="A450" s="76"/>
      <c r="B450" s="1095"/>
      <c r="C450" s="1103"/>
      <c r="D450" s="1101" t="s">
        <v>6209</v>
      </c>
      <c r="E450" s="277" t="s">
        <v>6092</v>
      </c>
      <c r="F450" s="175" t="s">
        <v>6085</v>
      </c>
      <c r="G450" s="150" t="b">
        <f>IF(総括表!$B$4=総括表!$Q$5,基礎データ貼付用シート!E1655)</f>
        <v>0</v>
      </c>
      <c r="H450" s="147" t="s">
        <v>5201</v>
      </c>
      <c r="I450" s="854">
        <v>0.25</v>
      </c>
      <c r="J450" s="70" t="s">
        <v>5202</v>
      </c>
      <c r="K450" s="145">
        <f t="shared" ref="K450:K452" si="24">ROUND(G450*I450,0)</f>
        <v>0</v>
      </c>
      <c r="L450" s="66" t="str">
        <f t="shared" si="22"/>
        <v>(ｶﾋ)</v>
      </c>
      <c r="M450" s="526"/>
      <c r="N450" s="1510" t="s">
        <v>6232</v>
      </c>
      <c r="O450" s="1510" t="s">
        <v>6153</v>
      </c>
      <c r="P450" s="383"/>
      <c r="Q450" s="380"/>
      <c r="R450" s="380"/>
      <c r="S450" s="384"/>
      <c r="T450" s="380"/>
      <c r="U450" s="380"/>
      <c r="V450" s="385"/>
      <c r="W450" s="379"/>
      <c r="X450" s="381"/>
    </row>
    <row r="451" spans="1:24" ht="12.75" customHeight="1" x14ac:dyDescent="0.2">
      <c r="A451" s="76"/>
      <c r="B451" s="1095"/>
      <c r="C451" s="1103"/>
      <c r="D451" s="1048"/>
      <c r="E451" s="277" t="s">
        <v>6208</v>
      </c>
      <c r="F451" s="177" t="s">
        <v>6085</v>
      </c>
      <c r="G451" s="150" t="b">
        <f>IF(総括表!$B$4=総括表!$Q$5,基礎データ貼付用シート!E1656)</f>
        <v>0</v>
      </c>
      <c r="H451" s="147" t="s">
        <v>5201</v>
      </c>
      <c r="I451" s="854">
        <v>0.4</v>
      </c>
      <c r="J451" s="70" t="s">
        <v>5202</v>
      </c>
      <c r="K451" s="145">
        <f t="shared" si="24"/>
        <v>0</v>
      </c>
      <c r="L451" s="66" t="str">
        <f t="shared" si="22"/>
        <v>(ｶﾌ)</v>
      </c>
      <c r="M451" s="526"/>
      <c r="N451" s="1510" t="s">
        <v>6232</v>
      </c>
      <c r="O451" s="1510" t="s">
        <v>6154</v>
      </c>
      <c r="P451" s="383"/>
      <c r="Q451" s="380"/>
      <c r="R451" s="380"/>
      <c r="S451" s="384"/>
      <c r="T451" s="380"/>
      <c r="U451" s="380"/>
      <c r="V451" s="385"/>
      <c r="W451" s="379"/>
      <c r="X451" s="381"/>
    </row>
    <row r="452" spans="1:24" ht="12.75" customHeight="1" thickBot="1" x14ac:dyDescent="0.25">
      <c r="A452" s="76"/>
      <c r="B452" s="1096"/>
      <c r="C452" s="1104"/>
      <c r="D452" s="1049"/>
      <c r="E452" s="279" t="s">
        <v>6225</v>
      </c>
      <c r="F452" s="177" t="s">
        <v>6085</v>
      </c>
      <c r="G452" s="150" t="b">
        <f>IF(総括表!$B$4=総括表!$Q$5,基礎データ貼付用シート!E1656)</f>
        <v>0</v>
      </c>
      <c r="H452" s="147" t="s">
        <v>5201</v>
      </c>
      <c r="I452" s="854">
        <v>0.7</v>
      </c>
      <c r="J452" s="70" t="s">
        <v>5202</v>
      </c>
      <c r="K452" s="145">
        <f t="shared" si="24"/>
        <v>0</v>
      </c>
      <c r="L452" s="66" t="str">
        <f t="shared" si="22"/>
        <v>(ｶﾍ)</v>
      </c>
      <c r="M452" s="526"/>
      <c r="N452" s="1510" t="s">
        <v>6232</v>
      </c>
      <c r="O452" s="1510" t="s">
        <v>6242</v>
      </c>
      <c r="P452" s="383"/>
      <c r="Q452" s="380"/>
      <c r="R452" s="380"/>
      <c r="S452" s="384"/>
      <c r="T452" s="380"/>
      <c r="U452" s="380"/>
      <c r="V452" s="385"/>
      <c r="W452" s="379"/>
      <c r="X452" s="381"/>
    </row>
    <row r="453" spans="1:24" ht="23.25" customHeight="1" x14ac:dyDescent="0.2">
      <c r="A453" s="76"/>
      <c r="B453" s="154"/>
      <c r="C453" s="66"/>
      <c r="D453" s="68"/>
      <c r="E453" s="178"/>
      <c r="F453" s="179"/>
      <c r="G453" s="29"/>
      <c r="H453" s="68"/>
      <c r="I453" s="985" t="s">
        <v>6243</v>
      </c>
      <c r="J453" s="986"/>
      <c r="K453" s="657"/>
      <c r="L453" s="76"/>
      <c r="M453" s="169"/>
      <c r="N453" s="1510"/>
      <c r="O453" s="1510"/>
      <c r="P453" s="383"/>
      <c r="Q453" s="380"/>
      <c r="R453" s="380"/>
      <c r="S453" s="384"/>
      <c r="T453" s="380"/>
      <c r="U453" s="380"/>
      <c r="V453" s="385"/>
      <c r="W453" s="379"/>
      <c r="X453" s="381"/>
    </row>
    <row r="454" spans="1:24" ht="19.5" customHeight="1" thickBot="1" x14ac:dyDescent="0.25">
      <c r="A454" s="76"/>
      <c r="B454" s="76"/>
      <c r="C454" s="76"/>
      <c r="D454" s="76"/>
      <c r="E454" s="76"/>
      <c r="F454" s="88"/>
      <c r="G454" s="89"/>
      <c r="H454" s="76"/>
      <c r="I454" s="983" t="s">
        <v>5259</v>
      </c>
      <c r="J454" s="984"/>
      <c r="K454" s="189">
        <f>SUM(K142:K452)</f>
        <v>0</v>
      </c>
      <c r="L454" s="66" t="s">
        <v>5295</v>
      </c>
      <c r="M454" s="1" t="s">
        <v>5573</v>
      </c>
      <c r="P454" s="383"/>
      <c r="Q454" s="1125"/>
      <c r="R454" s="1125"/>
      <c r="S454" s="384"/>
      <c r="T454" s="1124"/>
      <c r="U454" s="1124"/>
      <c r="V454" s="386"/>
      <c r="W454" s="380"/>
      <c r="X454" s="381"/>
    </row>
    <row r="455" spans="1:24" ht="14" x14ac:dyDescent="0.2">
      <c r="A455" s="76"/>
      <c r="B455" s="154"/>
      <c r="C455" s="68"/>
      <c r="D455" s="68"/>
      <c r="E455" s="170"/>
      <c r="F455" s="171"/>
      <c r="G455" s="29"/>
      <c r="H455" s="68"/>
      <c r="I455" s="87"/>
      <c r="J455" s="68"/>
      <c r="K455" s="29"/>
      <c r="L455" s="66"/>
      <c r="M455" s="169"/>
      <c r="P455" s="383"/>
      <c r="Q455" s="380"/>
      <c r="R455" s="380"/>
      <c r="S455" s="384"/>
      <c r="T455" s="380"/>
      <c r="U455" s="380"/>
      <c r="V455" s="385"/>
      <c r="W455" s="379"/>
      <c r="X455" s="381"/>
    </row>
    <row r="456" spans="1:24" ht="14" x14ac:dyDescent="0.2">
      <c r="A456" s="76"/>
      <c r="B456" s="154"/>
      <c r="C456" s="68"/>
      <c r="D456" s="68"/>
      <c r="E456" s="170"/>
      <c r="F456" s="171"/>
      <c r="G456" s="29"/>
      <c r="H456" s="68"/>
      <c r="I456" s="87"/>
      <c r="J456" s="68"/>
      <c r="K456" s="29"/>
      <c r="L456" s="66"/>
      <c r="M456" s="169"/>
      <c r="P456" s="383"/>
      <c r="Q456" s="380"/>
      <c r="R456" s="380"/>
      <c r="S456" s="384"/>
      <c r="T456" s="380"/>
      <c r="U456" s="380"/>
      <c r="V456" s="385"/>
      <c r="W456" s="379"/>
      <c r="X456" s="381"/>
    </row>
    <row r="457" spans="1:24" ht="19.5" customHeight="1" x14ac:dyDescent="0.2">
      <c r="A457" s="77">
        <v>7</v>
      </c>
      <c r="B457" s="76" t="s">
        <v>6244</v>
      </c>
      <c r="C457" s="76"/>
      <c r="D457" s="76"/>
      <c r="E457" s="76"/>
      <c r="F457" s="88"/>
      <c r="G457" s="29"/>
      <c r="H457" s="68"/>
      <c r="I457" s="87"/>
      <c r="J457" s="68"/>
      <c r="K457" s="29"/>
      <c r="L457" s="76"/>
      <c r="M457" s="169"/>
      <c r="P457" s="383"/>
      <c r="Q457" s="380"/>
      <c r="R457" s="380"/>
      <c r="S457" s="384"/>
      <c r="T457" s="380"/>
      <c r="U457" s="380"/>
      <c r="V457" s="385"/>
      <c r="W457" s="379"/>
      <c r="X457" s="381"/>
    </row>
    <row r="458" spans="1:24" ht="11.25" customHeight="1" x14ac:dyDescent="0.2">
      <c r="A458" s="78"/>
      <c r="B458" s="76"/>
      <c r="C458" s="76"/>
      <c r="D458" s="76"/>
      <c r="E458" s="76"/>
      <c r="F458" s="88"/>
      <c r="G458" s="89"/>
      <c r="H458" s="76"/>
      <c r="I458" s="79"/>
      <c r="J458" s="76"/>
      <c r="K458" s="89"/>
      <c r="L458" s="76"/>
      <c r="M458" s="169"/>
      <c r="P458" s="383"/>
      <c r="Q458" s="1125"/>
      <c r="R458" s="1125"/>
      <c r="S458" s="384"/>
      <c r="T458" s="1128"/>
      <c r="U458" s="1128"/>
      <c r="V458" s="386"/>
      <c r="W458" s="387"/>
      <c r="X458" s="381"/>
    </row>
    <row r="459" spans="1:24" ht="23.25" customHeight="1" x14ac:dyDescent="0.2">
      <c r="A459" s="76"/>
      <c r="B459" s="237">
        <v>1</v>
      </c>
      <c r="C459" s="564" t="s">
        <v>6245</v>
      </c>
      <c r="D459" s="1107" t="s">
        <v>6083</v>
      </c>
      <c r="E459" s="1107"/>
      <c r="F459" s="1107"/>
      <c r="G459" s="150">
        <f>IF(総括表!$B$4=総括表!$Q$4,基礎データ貼付用シート!E1659)</f>
        <v>0</v>
      </c>
      <c r="H459" s="147" t="s">
        <v>5201</v>
      </c>
      <c r="I459" s="854">
        <v>0.27800000000000002</v>
      </c>
      <c r="J459" s="70" t="s">
        <v>5724</v>
      </c>
      <c r="K459" s="145">
        <f t="shared" ref="K459:K488" si="25">ROUND(G459*I459,0)</f>
        <v>0</v>
      </c>
      <c r="L459" s="66" t="str">
        <f>$N$141&amp;N459&amp;O459&amp;$O$141</f>
        <v>(ｱ)</v>
      </c>
      <c r="M459" s="169"/>
      <c r="N459" s="34" t="s">
        <v>6086</v>
      </c>
      <c r="P459" s="383"/>
      <c r="Q459" s="1125"/>
      <c r="R459" s="1125"/>
      <c r="S459" s="384"/>
      <c r="T459" s="1124"/>
      <c r="U459" s="1124"/>
      <c r="V459" s="386"/>
      <c r="W459" s="380"/>
      <c r="X459" s="381"/>
    </row>
    <row r="460" spans="1:24" ht="23.25" customHeight="1" x14ac:dyDescent="0.2">
      <c r="A460" s="76"/>
      <c r="B460" s="237">
        <v>2</v>
      </c>
      <c r="C460" s="564" t="s">
        <v>6246</v>
      </c>
      <c r="D460" s="1107" t="s">
        <v>6083</v>
      </c>
      <c r="E460" s="1107"/>
      <c r="F460" s="1107"/>
      <c r="G460" s="150" t="b">
        <f>IF(総括表!$B$4=総括表!$Q$5,基礎データ貼付用シート!E1659)</f>
        <v>0</v>
      </c>
      <c r="H460" s="147" t="s">
        <v>5201</v>
      </c>
      <c r="I460" s="854">
        <v>0.24099999999999999</v>
      </c>
      <c r="J460" s="70" t="s">
        <v>5724</v>
      </c>
      <c r="K460" s="145">
        <f t="shared" si="25"/>
        <v>0</v>
      </c>
      <c r="L460" s="66" t="str">
        <f t="shared" ref="L460:L488" si="26">$N$141&amp;N460&amp;O460&amp;$O$141</f>
        <v>(ｲ)</v>
      </c>
      <c r="M460" s="169"/>
      <c r="N460" s="34" t="s">
        <v>6177</v>
      </c>
      <c r="P460" s="383"/>
      <c r="Q460" s="1125"/>
      <c r="R460" s="1125"/>
      <c r="S460" s="384"/>
      <c r="T460" s="1124"/>
      <c r="U460" s="1124"/>
      <c r="V460" s="386"/>
      <c r="W460" s="380"/>
      <c r="X460" s="381"/>
    </row>
    <row r="461" spans="1:24" ht="23.25" customHeight="1" x14ac:dyDescent="0.2">
      <c r="A461" s="76"/>
      <c r="B461" s="237">
        <v>3</v>
      </c>
      <c r="C461" s="564" t="s">
        <v>6247</v>
      </c>
      <c r="D461" s="1107" t="s">
        <v>6083</v>
      </c>
      <c r="E461" s="1107"/>
      <c r="F461" s="1107"/>
      <c r="G461" s="150">
        <f>IF(総括表!$B$4=総括表!$Q$4,基礎データ貼付用シート!E1660)</f>
        <v>0</v>
      </c>
      <c r="H461" s="147" t="s">
        <v>5201</v>
      </c>
      <c r="I461" s="854">
        <v>0.30599999999999999</v>
      </c>
      <c r="J461" s="70" t="s">
        <v>5724</v>
      </c>
      <c r="K461" s="145">
        <f t="shared" si="25"/>
        <v>0</v>
      </c>
      <c r="L461" s="66" t="str">
        <f t="shared" si="26"/>
        <v>(ｳ)</v>
      </c>
      <c r="M461" s="169"/>
      <c r="N461" s="34" t="s">
        <v>6178</v>
      </c>
      <c r="P461" s="383"/>
      <c r="Q461" s="1125"/>
      <c r="R461" s="1125"/>
      <c r="S461" s="384"/>
      <c r="T461" s="1124"/>
      <c r="U461" s="1124"/>
      <c r="V461" s="386"/>
      <c r="W461" s="380"/>
      <c r="X461" s="381"/>
    </row>
    <row r="462" spans="1:24" ht="23.25" customHeight="1" x14ac:dyDescent="0.2">
      <c r="A462" s="76"/>
      <c r="B462" s="237">
        <v>4</v>
      </c>
      <c r="C462" s="564" t="s">
        <v>6248</v>
      </c>
      <c r="D462" s="1107" t="s">
        <v>6083</v>
      </c>
      <c r="E462" s="1107"/>
      <c r="F462" s="1107"/>
      <c r="G462" s="150" t="b">
        <f>IF(総括表!$B$4=総括表!$Q$5,基礎データ貼付用シート!E1660)</f>
        <v>0</v>
      </c>
      <c r="H462" s="147" t="s">
        <v>5201</v>
      </c>
      <c r="I462" s="854">
        <v>0.27500000000000002</v>
      </c>
      <c r="J462" s="70" t="s">
        <v>5724</v>
      </c>
      <c r="K462" s="145">
        <f t="shared" si="25"/>
        <v>0</v>
      </c>
      <c r="L462" s="66" t="str">
        <f t="shared" si="26"/>
        <v>(ｴ)</v>
      </c>
      <c r="M462" s="169"/>
      <c r="N462" s="34" t="s">
        <v>6179</v>
      </c>
      <c r="O462" s="382"/>
      <c r="P462" s="383"/>
      <c r="Q462" s="1125"/>
      <c r="R462" s="1125"/>
      <c r="S462" s="384"/>
      <c r="T462" s="1124"/>
      <c r="U462" s="1124"/>
      <c r="V462" s="386"/>
      <c r="W462" s="380"/>
      <c r="X462" s="381"/>
    </row>
    <row r="463" spans="1:24" ht="23.25" customHeight="1" x14ac:dyDescent="0.2">
      <c r="A463" s="76"/>
      <c r="B463" s="237">
        <v>5</v>
      </c>
      <c r="C463" s="564" t="s">
        <v>6249</v>
      </c>
      <c r="D463" s="1107" t="s">
        <v>6083</v>
      </c>
      <c r="E463" s="1107"/>
      <c r="F463" s="1107"/>
      <c r="G463" s="150">
        <f>IF(総括表!$B$4=総括表!$Q$4,基礎データ貼付用シート!E1661)</f>
        <v>0</v>
      </c>
      <c r="H463" s="147" t="s">
        <v>5201</v>
      </c>
      <c r="I463" s="854">
        <v>0.32300000000000001</v>
      </c>
      <c r="J463" s="70" t="s">
        <v>5724</v>
      </c>
      <c r="K463" s="145">
        <f t="shared" si="25"/>
        <v>0</v>
      </c>
      <c r="L463" s="66" t="str">
        <f t="shared" si="26"/>
        <v>(ｵ)</v>
      </c>
      <c r="M463" s="169"/>
      <c r="N463" s="34" t="s">
        <v>6181</v>
      </c>
      <c r="O463" s="382"/>
      <c r="P463" s="383"/>
      <c r="Q463" s="1125"/>
      <c r="R463" s="1125"/>
      <c r="S463" s="384"/>
      <c r="T463" s="1124"/>
      <c r="U463" s="1124"/>
      <c r="V463" s="386"/>
      <c r="W463" s="380"/>
      <c r="X463" s="381"/>
    </row>
    <row r="464" spans="1:24" ht="23.25" customHeight="1" x14ac:dyDescent="0.2">
      <c r="A464" s="76"/>
      <c r="B464" s="237">
        <v>6</v>
      </c>
      <c r="C464" s="564" t="s">
        <v>6250</v>
      </c>
      <c r="D464" s="1107" t="s">
        <v>6083</v>
      </c>
      <c r="E464" s="1107"/>
      <c r="F464" s="1107"/>
      <c r="G464" s="150" t="b">
        <f>IF(総括表!$B$4=総括表!$Q$5,基礎データ貼付用シート!E1661)</f>
        <v>0</v>
      </c>
      <c r="H464" s="147" t="s">
        <v>5201</v>
      </c>
      <c r="I464" s="854">
        <v>0.29499999999999998</v>
      </c>
      <c r="J464" s="70" t="s">
        <v>5724</v>
      </c>
      <c r="K464" s="145">
        <f t="shared" si="25"/>
        <v>0</v>
      </c>
      <c r="L464" s="66" t="str">
        <f t="shared" si="26"/>
        <v>(ｶ)</v>
      </c>
      <c r="M464" s="76"/>
      <c r="N464" s="34" t="s">
        <v>6094</v>
      </c>
      <c r="O464" s="382"/>
      <c r="P464" s="383"/>
      <c r="Q464" s="1125"/>
      <c r="R464" s="1125"/>
      <c r="S464" s="384"/>
      <c r="T464" s="1124"/>
      <c r="U464" s="1124"/>
      <c r="V464" s="386"/>
      <c r="W464" s="380"/>
      <c r="X464" s="381"/>
    </row>
    <row r="465" spans="1:24" ht="23.25" customHeight="1" x14ac:dyDescent="0.2">
      <c r="A465" s="76"/>
      <c r="B465" s="237">
        <v>7</v>
      </c>
      <c r="C465" s="564" t="s">
        <v>6251</v>
      </c>
      <c r="D465" s="1107" t="s">
        <v>6083</v>
      </c>
      <c r="E465" s="1107"/>
      <c r="F465" s="1107"/>
      <c r="G465" s="150">
        <f>IF(総括表!$B$4=総括表!$Q$4,基礎データ貼付用シート!E1662)</f>
        <v>0</v>
      </c>
      <c r="H465" s="147" t="s">
        <v>5201</v>
      </c>
      <c r="I465" s="854">
        <v>0.34</v>
      </c>
      <c r="J465" s="70" t="s">
        <v>5724</v>
      </c>
      <c r="K465" s="145">
        <f t="shared" si="25"/>
        <v>0</v>
      </c>
      <c r="L465" s="66" t="str">
        <f t="shared" si="26"/>
        <v>(ｷ)</v>
      </c>
      <c r="M465" s="76"/>
      <c r="N465" s="34" t="s">
        <v>6183</v>
      </c>
      <c r="O465" s="382"/>
      <c r="P465" s="383"/>
      <c r="Q465" s="1125"/>
      <c r="R465" s="1125"/>
      <c r="S465" s="384"/>
      <c r="T465" s="1124"/>
      <c r="U465" s="1124"/>
      <c r="V465" s="386"/>
      <c r="W465" s="380"/>
      <c r="X465" s="381"/>
    </row>
    <row r="466" spans="1:24" ht="23.25" customHeight="1" x14ac:dyDescent="0.2">
      <c r="A466" s="76"/>
      <c r="B466" s="237">
        <v>8</v>
      </c>
      <c r="C466" s="564" t="s">
        <v>6252</v>
      </c>
      <c r="D466" s="1107" t="s">
        <v>6083</v>
      </c>
      <c r="E466" s="1107"/>
      <c r="F466" s="1107"/>
      <c r="G466" s="150" t="b">
        <f>IF(総括表!$B$4=総括表!$Q$5,基礎データ貼付用シート!E1662)</f>
        <v>0</v>
      </c>
      <c r="H466" s="147" t="s">
        <v>5201</v>
      </c>
      <c r="I466" s="854">
        <v>0.314</v>
      </c>
      <c r="J466" s="70" t="s">
        <v>5724</v>
      </c>
      <c r="K466" s="145">
        <f t="shared" si="25"/>
        <v>0</v>
      </c>
      <c r="L466" s="66" t="str">
        <f t="shared" si="26"/>
        <v>(ｸ)</v>
      </c>
      <c r="M466" s="76"/>
      <c r="N466" s="34" t="s">
        <v>6253</v>
      </c>
      <c r="O466" s="382"/>
      <c r="P466" s="383"/>
      <c r="Q466" s="1125"/>
      <c r="R466" s="1125"/>
      <c r="S466" s="384"/>
      <c r="T466" s="1124"/>
      <c r="U466" s="1124"/>
      <c r="V466" s="386"/>
      <c r="W466" s="380"/>
      <c r="X466" s="381"/>
    </row>
    <row r="467" spans="1:24" ht="23.25" customHeight="1" x14ac:dyDescent="0.2">
      <c r="A467" s="76"/>
      <c r="B467" s="237">
        <v>9</v>
      </c>
      <c r="C467" s="564" t="s">
        <v>6254</v>
      </c>
      <c r="D467" s="1107" t="s">
        <v>6083</v>
      </c>
      <c r="E467" s="1107"/>
      <c r="F467" s="1107"/>
      <c r="G467" s="150">
        <f>IF(総括表!$B$4=総括表!$Q$4,基礎データ貼付用シート!E1663)</f>
        <v>0</v>
      </c>
      <c r="H467" s="147" t="s">
        <v>5201</v>
      </c>
      <c r="I467" s="854">
        <v>0.35699999999999998</v>
      </c>
      <c r="J467" s="70" t="s">
        <v>5724</v>
      </c>
      <c r="K467" s="145">
        <f t="shared" si="25"/>
        <v>0</v>
      </c>
      <c r="L467" s="66" t="str">
        <f t="shared" si="26"/>
        <v>(ｹ)</v>
      </c>
      <c r="M467" s="76"/>
      <c r="N467" s="34" t="s">
        <v>6255</v>
      </c>
      <c r="O467" s="382"/>
      <c r="P467" s="383"/>
      <c r="Q467" s="1125"/>
      <c r="R467" s="1125"/>
      <c r="S467" s="384"/>
      <c r="T467" s="1124"/>
      <c r="U467" s="1124"/>
      <c r="V467" s="386"/>
      <c r="W467" s="380"/>
      <c r="X467" s="381"/>
    </row>
    <row r="468" spans="1:24" ht="24" customHeight="1" x14ac:dyDescent="0.2">
      <c r="A468" s="76"/>
      <c r="B468" s="237">
        <v>10</v>
      </c>
      <c r="C468" s="564" t="s">
        <v>6256</v>
      </c>
      <c r="D468" s="1107" t="s">
        <v>6083</v>
      </c>
      <c r="E468" s="1107"/>
      <c r="F468" s="1107"/>
      <c r="G468" s="150" t="b">
        <f>IF(総括表!$B$4=総括表!$Q$5,基礎データ貼付用シート!E1663)</f>
        <v>0</v>
      </c>
      <c r="H468" s="147" t="s">
        <v>5201</v>
      </c>
      <c r="I468" s="854">
        <v>0.33100000000000002</v>
      </c>
      <c r="J468" s="70" t="s">
        <v>5724</v>
      </c>
      <c r="K468" s="145">
        <f t="shared" si="25"/>
        <v>0</v>
      </c>
      <c r="L468" s="66" t="str">
        <f t="shared" si="26"/>
        <v>(ｺ)</v>
      </c>
      <c r="M468" s="76"/>
      <c r="N468" s="34" t="s">
        <v>6257</v>
      </c>
      <c r="O468" s="382"/>
      <c r="P468" s="383"/>
      <c r="Q468" s="1125"/>
      <c r="R468" s="1125"/>
      <c r="S468" s="384"/>
      <c r="T468" s="1124"/>
      <c r="U468" s="1124"/>
      <c r="V468" s="386"/>
      <c r="W468" s="380"/>
      <c r="X468" s="381"/>
    </row>
    <row r="469" spans="1:24" ht="24" customHeight="1" x14ac:dyDescent="0.2">
      <c r="A469" s="76"/>
      <c r="B469" s="237">
        <v>11</v>
      </c>
      <c r="C469" s="564" t="s">
        <v>6258</v>
      </c>
      <c r="D469" s="1107" t="s">
        <v>6083</v>
      </c>
      <c r="E469" s="1107"/>
      <c r="F469" s="1107"/>
      <c r="G469" s="150">
        <f>IF(総括表!$B$4=総括表!$Q$4,基礎データ貼付用シート!E1664)</f>
        <v>0</v>
      </c>
      <c r="H469" s="147" t="s">
        <v>5201</v>
      </c>
      <c r="I469" s="854">
        <v>0.376</v>
      </c>
      <c r="J469" s="70" t="s">
        <v>5724</v>
      </c>
      <c r="K469" s="145">
        <f t="shared" si="25"/>
        <v>0</v>
      </c>
      <c r="L469" s="66" t="str">
        <f t="shared" si="26"/>
        <v>(ｻ)</v>
      </c>
      <c r="M469" s="76"/>
      <c r="N469" s="34" t="s">
        <v>6187</v>
      </c>
      <c r="O469" s="382"/>
      <c r="P469" s="383"/>
      <c r="Q469" s="1125"/>
      <c r="R469" s="1125"/>
      <c r="S469" s="384"/>
      <c r="T469" s="1124"/>
      <c r="U469" s="1124"/>
      <c r="V469" s="386"/>
      <c r="W469" s="380"/>
      <c r="X469" s="381"/>
    </row>
    <row r="470" spans="1:24" ht="24" customHeight="1" x14ac:dyDescent="0.2">
      <c r="A470" s="76"/>
      <c r="B470" s="237">
        <v>12</v>
      </c>
      <c r="C470" s="564" t="s">
        <v>6259</v>
      </c>
      <c r="D470" s="1107" t="s">
        <v>6083</v>
      </c>
      <c r="E470" s="1107"/>
      <c r="F470" s="1107"/>
      <c r="G470" s="150" t="b">
        <f>IF(総括表!$B$4=総括表!$Q$5,基礎データ貼付用シート!E1664)</f>
        <v>0</v>
      </c>
      <c r="H470" s="147" t="s">
        <v>5201</v>
      </c>
      <c r="I470" s="854">
        <v>0.35399999999999998</v>
      </c>
      <c r="J470" s="70" t="s">
        <v>5724</v>
      </c>
      <c r="K470" s="145">
        <f t="shared" si="25"/>
        <v>0</v>
      </c>
      <c r="L470" s="66" t="str">
        <f t="shared" si="26"/>
        <v>(ｽ)</v>
      </c>
      <c r="M470" s="76"/>
      <c r="N470" s="34" t="s">
        <v>6191</v>
      </c>
      <c r="O470" s="382"/>
      <c r="P470" s="383"/>
      <c r="Q470" s="1125"/>
      <c r="R470" s="1125"/>
      <c r="S470" s="384"/>
      <c r="T470" s="1124"/>
      <c r="U470" s="1124"/>
      <c r="V470" s="386"/>
      <c r="W470" s="380"/>
      <c r="X470" s="381"/>
    </row>
    <row r="471" spans="1:24" ht="24" customHeight="1" x14ac:dyDescent="0.2">
      <c r="A471" s="76"/>
      <c r="B471" s="237">
        <v>13</v>
      </c>
      <c r="C471" s="564" t="s">
        <v>6260</v>
      </c>
      <c r="D471" s="1107" t="s">
        <v>6083</v>
      </c>
      <c r="E471" s="1107"/>
      <c r="F471" s="1107"/>
      <c r="G471" s="150">
        <f>IF(総括表!$B$4=総括表!$Q$4,基礎データ貼付用シート!E1665)</f>
        <v>0</v>
      </c>
      <c r="H471" s="147" t="s">
        <v>5201</v>
      </c>
      <c r="I471" s="854">
        <v>0.39300000000000002</v>
      </c>
      <c r="J471" s="70" t="s">
        <v>5724</v>
      </c>
      <c r="K471" s="145">
        <f t="shared" si="25"/>
        <v>0</v>
      </c>
      <c r="L471" s="66" t="str">
        <f t="shared" si="26"/>
        <v>(ｿ)</v>
      </c>
      <c r="M471" s="76"/>
      <c r="N471" s="34" t="s">
        <v>6193</v>
      </c>
      <c r="O471" s="382"/>
      <c r="P471" s="383"/>
      <c r="Q471" s="1125"/>
      <c r="R471" s="1125"/>
      <c r="S471" s="384"/>
      <c r="T471" s="1124"/>
      <c r="U471" s="1124"/>
      <c r="V471" s="386"/>
      <c r="W471" s="380"/>
      <c r="X471" s="381"/>
    </row>
    <row r="472" spans="1:24" ht="24" customHeight="1" x14ac:dyDescent="0.2">
      <c r="A472" s="76"/>
      <c r="B472" s="237">
        <v>14</v>
      </c>
      <c r="C472" s="564" t="s">
        <v>6261</v>
      </c>
      <c r="D472" s="1107" t="s">
        <v>6083</v>
      </c>
      <c r="E472" s="1107"/>
      <c r="F472" s="1107"/>
      <c r="G472" s="150" t="b">
        <f>IF(総括表!$B$4=総括表!$Q$5,基礎データ貼付用シート!E1665)</f>
        <v>0</v>
      </c>
      <c r="H472" s="147" t="s">
        <v>5201</v>
      </c>
      <c r="I472" s="854">
        <v>0.373</v>
      </c>
      <c r="J472" s="70" t="s">
        <v>5724</v>
      </c>
      <c r="K472" s="145">
        <f t="shared" si="25"/>
        <v>0</v>
      </c>
      <c r="L472" s="66" t="str">
        <f t="shared" si="26"/>
        <v>(ﾁ)</v>
      </c>
      <c r="M472" s="76"/>
      <c r="N472" s="34" t="s">
        <v>6195</v>
      </c>
      <c r="O472" s="382"/>
      <c r="P472" s="383"/>
      <c r="Q472" s="1125"/>
      <c r="R472" s="1125"/>
      <c r="S472" s="384"/>
      <c r="T472" s="1124"/>
      <c r="U472" s="1124"/>
      <c r="V472" s="386"/>
      <c r="W472" s="380"/>
      <c r="X472" s="381"/>
    </row>
    <row r="473" spans="1:24" ht="15" customHeight="1" x14ac:dyDescent="0.2">
      <c r="A473" s="76"/>
      <c r="B473" s="1105">
        <v>15</v>
      </c>
      <c r="C473" s="1106" t="s">
        <v>6262</v>
      </c>
      <c r="D473" s="1107" t="s">
        <v>6083</v>
      </c>
      <c r="E473" s="1107"/>
      <c r="F473" s="1107"/>
      <c r="G473" s="150">
        <f>IF(総括表!$B$4=総括表!$Q$4,基礎データ貼付用シート!E1666)</f>
        <v>0</v>
      </c>
      <c r="H473" s="147" t="s">
        <v>5201</v>
      </c>
      <c r="I473" s="854">
        <v>0.40799999999999997</v>
      </c>
      <c r="J473" s="70" t="s">
        <v>5724</v>
      </c>
      <c r="K473" s="145">
        <f t="shared" si="25"/>
        <v>0</v>
      </c>
      <c r="L473" s="66" t="str">
        <f t="shared" si="26"/>
        <v>(ﾃ)</v>
      </c>
      <c r="M473" s="76"/>
      <c r="N473" s="34" t="s">
        <v>6198</v>
      </c>
      <c r="O473" s="382"/>
      <c r="P473" s="383"/>
      <c r="Q473" s="380"/>
      <c r="R473" s="380"/>
      <c r="S473" s="384"/>
      <c r="T473" s="380"/>
      <c r="U473" s="380"/>
      <c r="V473" s="385"/>
      <c r="W473" s="379"/>
      <c r="X473" s="381"/>
    </row>
    <row r="474" spans="1:24" ht="15" customHeight="1" x14ac:dyDescent="0.2">
      <c r="A474" s="76"/>
      <c r="B474" s="1105"/>
      <c r="C474" s="1013"/>
      <c r="D474" s="1107" t="s">
        <v>6263</v>
      </c>
      <c r="E474" s="1107"/>
      <c r="F474" s="1107"/>
      <c r="G474" s="150">
        <f>IF(総括表!$B$4=総括表!$Q$4,基礎データ貼付用シート!E1667)</f>
        <v>0</v>
      </c>
      <c r="H474" s="147" t="s">
        <v>5201</v>
      </c>
      <c r="I474" s="854">
        <v>5.6000000000000001E-2</v>
      </c>
      <c r="J474" s="70" t="s">
        <v>5724</v>
      </c>
      <c r="K474" s="145">
        <f t="shared" si="25"/>
        <v>0</v>
      </c>
      <c r="L474" s="66" t="str">
        <f t="shared" si="26"/>
        <v>(ﾄ)</v>
      </c>
      <c r="M474" s="76"/>
      <c r="N474" s="34" t="s">
        <v>6199</v>
      </c>
      <c r="O474" s="382"/>
      <c r="P474" s="383"/>
      <c r="Q474" s="380"/>
      <c r="R474" s="380"/>
      <c r="S474" s="384"/>
      <c r="T474" s="380"/>
      <c r="U474" s="380"/>
      <c r="V474" s="385"/>
      <c r="W474" s="379"/>
      <c r="X474" s="381"/>
    </row>
    <row r="475" spans="1:24" ht="15" customHeight="1" x14ac:dyDescent="0.2">
      <c r="A475" s="76"/>
      <c r="B475" s="1105">
        <v>16</v>
      </c>
      <c r="C475" s="1106" t="s">
        <v>6264</v>
      </c>
      <c r="D475" s="1107" t="s">
        <v>6083</v>
      </c>
      <c r="E475" s="1107"/>
      <c r="F475" s="1107"/>
      <c r="G475" s="150" t="b">
        <f>IF(総括表!$B$4=総括表!$Q$5,基礎データ貼付用シート!E1666)</f>
        <v>0</v>
      </c>
      <c r="H475" s="147" t="s">
        <v>5201</v>
      </c>
      <c r="I475" s="854">
        <v>0.39100000000000001</v>
      </c>
      <c r="J475" s="70" t="s">
        <v>5724</v>
      </c>
      <c r="K475" s="145">
        <f t="shared" si="25"/>
        <v>0</v>
      </c>
      <c r="L475" s="66" t="str">
        <f t="shared" si="26"/>
        <v>(ﾅ)</v>
      </c>
      <c r="M475" s="76"/>
      <c r="N475" s="34" t="s">
        <v>6200</v>
      </c>
      <c r="O475" s="382"/>
      <c r="P475" s="383"/>
      <c r="Q475" s="380"/>
      <c r="R475" s="380"/>
      <c r="S475" s="384"/>
      <c r="T475" s="380"/>
      <c r="U475" s="380"/>
      <c r="V475" s="385"/>
      <c r="W475" s="379"/>
      <c r="X475" s="381"/>
    </row>
    <row r="476" spans="1:24" ht="15" customHeight="1" x14ac:dyDescent="0.2">
      <c r="A476" s="76"/>
      <c r="B476" s="1105"/>
      <c r="C476" s="1013"/>
      <c r="D476" s="1107" t="s">
        <v>6263</v>
      </c>
      <c r="E476" s="1107"/>
      <c r="F476" s="1107"/>
      <c r="G476" s="150" t="b">
        <f>IF(総括表!$B$4=総括表!$Q$5,基礎データ貼付用シート!E1667)</f>
        <v>0</v>
      </c>
      <c r="H476" s="147" t="s">
        <v>5201</v>
      </c>
      <c r="I476" s="854">
        <v>5.6000000000000001E-2</v>
      </c>
      <c r="J476" s="70" t="s">
        <v>5724</v>
      </c>
      <c r="K476" s="145">
        <f t="shared" si="25"/>
        <v>0</v>
      </c>
      <c r="L476" s="66" t="str">
        <f t="shared" si="26"/>
        <v>(ﾆ)</v>
      </c>
      <c r="M476" s="76"/>
      <c r="N476" s="34" t="s">
        <v>6201</v>
      </c>
      <c r="O476" s="382"/>
      <c r="P476" s="383"/>
      <c r="Q476" s="380"/>
      <c r="R476" s="380"/>
      <c r="S476" s="384"/>
      <c r="T476" s="380"/>
      <c r="U476" s="380"/>
      <c r="V476" s="385"/>
      <c r="W476" s="379"/>
      <c r="X476" s="381"/>
    </row>
    <row r="477" spans="1:24" ht="15" customHeight="1" x14ac:dyDescent="0.2">
      <c r="A477" s="76"/>
      <c r="B477" s="1105">
        <v>17</v>
      </c>
      <c r="C477" s="1106" t="s">
        <v>6265</v>
      </c>
      <c r="D477" s="1107" t="s">
        <v>6083</v>
      </c>
      <c r="E477" s="1107"/>
      <c r="F477" s="1107"/>
      <c r="G477" s="150">
        <f>IF(総括表!$B$4=総括表!$Q$4,基礎データ貼付用シート!E1668)</f>
        <v>0</v>
      </c>
      <c r="H477" s="147" t="s">
        <v>5201</v>
      </c>
      <c r="I477" s="854">
        <v>0.443</v>
      </c>
      <c r="J477" s="70" t="s">
        <v>5724</v>
      </c>
      <c r="K477" s="145">
        <f t="shared" si="25"/>
        <v>0</v>
      </c>
      <c r="L477" s="66" t="str">
        <f t="shared" si="26"/>
        <v>(ﾇ)</v>
      </c>
      <c r="M477" s="76"/>
      <c r="N477" s="34" t="s">
        <v>6113</v>
      </c>
      <c r="O477" s="382"/>
      <c r="P477" s="383"/>
      <c r="Q477" s="380"/>
      <c r="R477" s="380"/>
      <c r="S477" s="384"/>
      <c r="T477" s="380"/>
      <c r="U477" s="380"/>
      <c r="V477" s="385"/>
      <c r="W477" s="379"/>
      <c r="X477" s="381"/>
    </row>
    <row r="478" spans="1:24" ht="15" customHeight="1" x14ac:dyDescent="0.2">
      <c r="A478" s="76"/>
      <c r="B478" s="1105"/>
      <c r="C478" s="1013"/>
      <c r="D478" s="1107" t="s">
        <v>6263</v>
      </c>
      <c r="E478" s="1107"/>
      <c r="F478" s="1107"/>
      <c r="G478" s="150">
        <f>IF(総括表!$B$4=総括表!$Q$4,基礎データ貼付用シート!E1669)</f>
        <v>0</v>
      </c>
      <c r="H478" s="147" t="s">
        <v>5201</v>
      </c>
      <c r="I478" s="854">
        <v>0.111</v>
      </c>
      <c r="J478" s="70" t="s">
        <v>5724</v>
      </c>
      <c r="K478" s="145">
        <f t="shared" si="25"/>
        <v>0</v>
      </c>
      <c r="L478" s="66" t="str">
        <f t="shared" si="26"/>
        <v>(ﾈ)</v>
      </c>
      <c r="M478" s="76"/>
      <c r="N478" s="34" t="s">
        <v>6114</v>
      </c>
      <c r="O478" s="382"/>
      <c r="P478" s="383"/>
      <c r="Q478" s="380"/>
      <c r="R478" s="380"/>
      <c r="S478" s="384"/>
      <c r="T478" s="380"/>
      <c r="U478" s="380"/>
      <c r="V478" s="385"/>
      <c r="W478" s="379"/>
      <c r="X478" s="381"/>
    </row>
    <row r="479" spans="1:24" ht="15" customHeight="1" x14ac:dyDescent="0.2">
      <c r="A479" s="76"/>
      <c r="B479" s="1105">
        <v>18</v>
      </c>
      <c r="C479" s="1106" t="s">
        <v>6266</v>
      </c>
      <c r="D479" s="1107" t="s">
        <v>6083</v>
      </c>
      <c r="E479" s="1107"/>
      <c r="F479" s="1107"/>
      <c r="G479" s="150" t="b">
        <f>IF(総括表!$B$4=総括表!$Q$5,基礎データ貼付用シート!E1668)</f>
        <v>0</v>
      </c>
      <c r="H479" s="147" t="s">
        <v>5201</v>
      </c>
      <c r="I479" s="854">
        <v>0.443</v>
      </c>
      <c r="J479" s="70" t="s">
        <v>5724</v>
      </c>
      <c r="K479" s="145">
        <f t="shared" si="25"/>
        <v>0</v>
      </c>
      <c r="L479" s="66" t="str">
        <f t="shared" si="26"/>
        <v>(ﾉ)</v>
      </c>
      <c r="M479" s="76"/>
      <c r="N479" s="34" t="s">
        <v>6267</v>
      </c>
      <c r="O479" s="382"/>
      <c r="P479" s="383"/>
      <c r="Q479" s="380"/>
      <c r="R479" s="380"/>
      <c r="S479" s="384"/>
      <c r="T479" s="380"/>
      <c r="U479" s="380"/>
      <c r="V479" s="385"/>
      <c r="W479" s="379"/>
      <c r="X479" s="381"/>
    </row>
    <row r="480" spans="1:24" ht="15" customHeight="1" x14ac:dyDescent="0.2">
      <c r="A480" s="76"/>
      <c r="B480" s="1105"/>
      <c r="C480" s="1013"/>
      <c r="D480" s="1107" t="s">
        <v>6263</v>
      </c>
      <c r="E480" s="1107"/>
      <c r="F480" s="1107"/>
      <c r="G480" s="150" t="b">
        <f>IF(総括表!$B$4=総括表!$Q$5,基礎データ貼付用シート!E1669)</f>
        <v>0</v>
      </c>
      <c r="H480" s="147" t="s">
        <v>5201</v>
      </c>
      <c r="I480" s="854">
        <v>0.11700000000000001</v>
      </c>
      <c r="J480" s="70" t="s">
        <v>5724</v>
      </c>
      <c r="K480" s="145">
        <f t="shared" si="25"/>
        <v>0</v>
      </c>
      <c r="L480" s="66" t="str">
        <f t="shared" si="26"/>
        <v>(ﾊ)</v>
      </c>
      <c r="M480" s="76"/>
      <c r="N480" s="34" t="s">
        <v>6268</v>
      </c>
      <c r="O480" s="382"/>
      <c r="P480" s="383"/>
      <c r="Q480" s="380"/>
      <c r="R480" s="380"/>
      <c r="S480" s="384"/>
      <c r="T480" s="380"/>
      <c r="U480" s="380"/>
      <c r="V480" s="385"/>
      <c r="W480" s="379"/>
      <c r="X480" s="381"/>
    </row>
    <row r="481" spans="1:24" ht="15" customHeight="1" x14ac:dyDescent="0.2">
      <c r="A481" s="76"/>
      <c r="B481" s="1105">
        <v>19</v>
      </c>
      <c r="C481" s="1106" t="s">
        <v>6269</v>
      </c>
      <c r="D481" s="1107" t="s">
        <v>6083</v>
      </c>
      <c r="E481" s="1107"/>
      <c r="F481" s="1107"/>
      <c r="G481" s="150">
        <f>IF(総括表!$B$4=総括表!$Q$4,基礎データ貼付用シート!E1670)</f>
        <v>0</v>
      </c>
      <c r="H481" s="147" t="s">
        <v>5201</v>
      </c>
      <c r="I481" s="854">
        <v>0.46200000000000002</v>
      </c>
      <c r="J481" s="70" t="s">
        <v>5724</v>
      </c>
      <c r="K481" s="145">
        <f t="shared" si="25"/>
        <v>0</v>
      </c>
      <c r="L481" s="66" t="str">
        <f t="shared" si="26"/>
        <v>(ﾋ)</v>
      </c>
      <c r="M481" s="76"/>
      <c r="N481" s="34" t="s">
        <v>6118</v>
      </c>
      <c r="O481" s="382"/>
      <c r="P481" s="383"/>
      <c r="Q481" s="380"/>
      <c r="R481" s="380"/>
      <c r="S481" s="384"/>
      <c r="T481" s="380"/>
      <c r="U481" s="380"/>
      <c r="V481" s="385"/>
      <c r="W481" s="379"/>
      <c r="X481" s="381"/>
    </row>
    <row r="482" spans="1:24" ht="15" customHeight="1" x14ac:dyDescent="0.2">
      <c r="A482" s="76"/>
      <c r="B482" s="1105"/>
      <c r="C482" s="1013"/>
      <c r="D482" s="1107" t="s">
        <v>6263</v>
      </c>
      <c r="E482" s="1107"/>
      <c r="F482" s="1107"/>
      <c r="G482" s="150">
        <f>IF(総括表!$B$4=総括表!$Q$4,基礎データ貼付用シート!E1671)</f>
        <v>0</v>
      </c>
      <c r="H482" s="147" t="s">
        <v>5201</v>
      </c>
      <c r="I482" s="854">
        <v>0.16700000000000001</v>
      </c>
      <c r="J482" s="70" t="s">
        <v>5724</v>
      </c>
      <c r="K482" s="145">
        <f t="shared" si="25"/>
        <v>0</v>
      </c>
      <c r="L482" s="66" t="str">
        <f t="shared" si="26"/>
        <v>(ﾌ)</v>
      </c>
      <c r="M482" s="76"/>
      <c r="N482" s="34" t="s">
        <v>6119</v>
      </c>
      <c r="O482" s="382"/>
      <c r="P482" s="383"/>
      <c r="Q482" s="380"/>
      <c r="R482" s="380"/>
      <c r="S482" s="384"/>
      <c r="T482" s="380"/>
      <c r="U482" s="380"/>
      <c r="V482" s="385"/>
      <c r="W482" s="379"/>
      <c r="X482" s="381"/>
    </row>
    <row r="483" spans="1:24" ht="15" customHeight="1" x14ac:dyDescent="0.2">
      <c r="A483" s="76"/>
      <c r="B483" s="1105">
        <v>20</v>
      </c>
      <c r="C483" s="1106" t="s">
        <v>6270</v>
      </c>
      <c r="D483" s="1107" t="s">
        <v>6083</v>
      </c>
      <c r="E483" s="1107"/>
      <c r="F483" s="1107"/>
      <c r="G483" s="150" t="b">
        <f>IF(総括表!$B$4=総括表!$Q$5,基礎データ貼付用シート!E1670)</f>
        <v>0</v>
      </c>
      <c r="H483" s="147" t="s">
        <v>5201</v>
      </c>
      <c r="I483" s="854">
        <v>0.46200000000000002</v>
      </c>
      <c r="J483" s="70" t="s">
        <v>5724</v>
      </c>
      <c r="K483" s="145">
        <f t="shared" si="25"/>
        <v>0</v>
      </c>
      <c r="L483" s="66" t="str">
        <f t="shared" si="26"/>
        <v>(ﾍ)</v>
      </c>
      <c r="M483" s="76"/>
      <c r="N483" s="34" t="s">
        <v>6242</v>
      </c>
      <c r="O483" s="382"/>
      <c r="P483" s="383"/>
      <c r="Q483" s="380"/>
      <c r="R483" s="380"/>
      <c r="S483" s="384"/>
      <c r="T483" s="380"/>
      <c r="U483" s="380"/>
      <c r="V483" s="385"/>
      <c r="W483" s="379"/>
      <c r="X483" s="381"/>
    </row>
    <row r="484" spans="1:24" ht="15" customHeight="1" x14ac:dyDescent="0.2">
      <c r="A484" s="76"/>
      <c r="B484" s="1105"/>
      <c r="C484" s="1013"/>
      <c r="D484" s="1107" t="s">
        <v>6263</v>
      </c>
      <c r="E484" s="1107"/>
      <c r="F484" s="1107"/>
      <c r="G484" s="150" t="b">
        <f>IF(総括表!$B$4=総括表!$Q$5,基礎データ貼付用シート!E1671)</f>
        <v>0</v>
      </c>
      <c r="H484" s="147" t="s">
        <v>5201</v>
      </c>
      <c r="I484" s="857">
        <v>0.17599999999999999</v>
      </c>
      <c r="J484" s="147" t="s">
        <v>5724</v>
      </c>
      <c r="K484" s="148">
        <f t="shared" si="25"/>
        <v>0</v>
      </c>
      <c r="L484" s="66" t="str">
        <f t="shared" si="26"/>
        <v>(ﾎ)</v>
      </c>
      <c r="M484" s="76"/>
      <c r="N484" s="34" t="s">
        <v>6271</v>
      </c>
      <c r="O484" s="382"/>
      <c r="P484" s="383"/>
      <c r="Q484" s="380"/>
      <c r="R484" s="380"/>
      <c r="S484" s="384"/>
      <c r="T484" s="380"/>
      <c r="U484" s="380"/>
      <c r="V484" s="385"/>
      <c r="W484" s="379"/>
      <c r="X484" s="381"/>
    </row>
    <row r="485" spans="1:24" ht="15" customHeight="1" x14ac:dyDescent="0.2">
      <c r="A485" s="76"/>
      <c r="B485" s="1105">
        <v>21</v>
      </c>
      <c r="C485" s="1106" t="s">
        <v>6272</v>
      </c>
      <c r="D485" s="1107" t="s">
        <v>6083</v>
      </c>
      <c r="E485" s="1107"/>
      <c r="F485" s="1107"/>
      <c r="G485" s="150">
        <f>IF(総括表!$B$4=総括表!$Q$4,基礎データ貼付用シート!E1672)</f>
        <v>0</v>
      </c>
      <c r="H485" s="147" t="s">
        <v>5201</v>
      </c>
      <c r="I485" s="854">
        <v>0.5</v>
      </c>
      <c r="J485" s="70" t="s">
        <v>5724</v>
      </c>
      <c r="K485" s="145">
        <f t="shared" si="25"/>
        <v>0</v>
      </c>
      <c r="L485" s="66" t="str">
        <f t="shared" si="26"/>
        <v>(ﾏ)</v>
      </c>
      <c r="M485" s="76"/>
      <c r="N485" s="34" t="s">
        <v>6273</v>
      </c>
      <c r="O485" s="382"/>
      <c r="P485" s="383"/>
      <c r="Q485" s="380"/>
      <c r="R485" s="380"/>
      <c r="S485" s="384"/>
      <c r="T485" s="380"/>
      <c r="U485" s="380"/>
      <c r="V485" s="385"/>
      <c r="W485" s="379"/>
      <c r="X485" s="381"/>
    </row>
    <row r="486" spans="1:24" ht="15" customHeight="1" x14ac:dyDescent="0.2">
      <c r="A486" s="76"/>
      <c r="B486" s="1105"/>
      <c r="C486" s="1013"/>
      <c r="D486" s="1107" t="s">
        <v>6263</v>
      </c>
      <c r="E486" s="1107"/>
      <c r="F486" s="1107"/>
      <c r="G486" s="150">
        <f>IF(総括表!$B$4=総括表!$Q$4,基礎データ貼付用シート!E1673)</f>
        <v>0</v>
      </c>
      <c r="H486" s="147" t="s">
        <v>5201</v>
      </c>
      <c r="I486" s="854">
        <v>0.222</v>
      </c>
      <c r="J486" s="70" t="s">
        <v>5724</v>
      </c>
      <c r="K486" s="145">
        <f t="shared" si="25"/>
        <v>0</v>
      </c>
      <c r="L486" s="66" t="str">
        <f t="shared" si="26"/>
        <v>(ﾐ)</v>
      </c>
      <c r="M486" s="76"/>
      <c r="N486" s="34" t="s">
        <v>6274</v>
      </c>
      <c r="O486" s="382"/>
      <c r="P486" s="383"/>
      <c r="Q486" s="380"/>
      <c r="R486" s="380"/>
      <c r="S486" s="384"/>
      <c r="T486" s="380"/>
      <c r="U486" s="380"/>
      <c r="V486" s="385"/>
      <c r="W486" s="379"/>
      <c r="X486" s="381"/>
    </row>
    <row r="487" spans="1:24" ht="15" customHeight="1" x14ac:dyDescent="0.2">
      <c r="A487" s="76"/>
      <c r="B487" s="1105">
        <v>22</v>
      </c>
      <c r="C487" s="1106" t="s">
        <v>6275</v>
      </c>
      <c r="D487" s="1107" t="s">
        <v>6083</v>
      </c>
      <c r="E487" s="1107"/>
      <c r="F487" s="1107"/>
      <c r="G487" s="150" t="b">
        <f>IF(総括表!$B$4=総括表!$Q$5,基礎データ貼付用シート!E1672)</f>
        <v>0</v>
      </c>
      <c r="H487" s="147" t="s">
        <v>5201</v>
      </c>
      <c r="I487" s="854">
        <v>0.5</v>
      </c>
      <c r="J487" s="70" t="s">
        <v>5724</v>
      </c>
      <c r="K487" s="145">
        <f t="shared" si="25"/>
        <v>0</v>
      </c>
      <c r="L487" s="66" t="str">
        <f t="shared" si="26"/>
        <v>(ﾑ)</v>
      </c>
      <c r="M487" s="76"/>
      <c r="N487" s="34" t="s">
        <v>6276</v>
      </c>
      <c r="O487" s="382"/>
      <c r="P487" s="383"/>
      <c r="Q487" s="380"/>
      <c r="R487" s="380"/>
      <c r="S487" s="384"/>
      <c r="T487" s="380"/>
      <c r="U487" s="380"/>
      <c r="V487" s="385"/>
      <c r="W487" s="379"/>
      <c r="X487" s="381"/>
    </row>
    <row r="488" spans="1:24" ht="15" customHeight="1" x14ac:dyDescent="0.2">
      <c r="A488" s="76"/>
      <c r="B488" s="1105"/>
      <c r="C488" s="1013"/>
      <c r="D488" s="1107" t="s">
        <v>6263</v>
      </c>
      <c r="E488" s="1107"/>
      <c r="F488" s="1107"/>
      <c r="G488" s="150" t="b">
        <f>IF(総括表!$B$4=総括表!$Q$5,基礎データ貼付用シート!E1673)</f>
        <v>0</v>
      </c>
      <c r="H488" s="147" t="s">
        <v>5201</v>
      </c>
      <c r="I488" s="857">
        <v>0.23599999999999999</v>
      </c>
      <c r="J488" s="147" t="s">
        <v>5724</v>
      </c>
      <c r="K488" s="148">
        <f t="shared" si="25"/>
        <v>0</v>
      </c>
      <c r="L488" s="66" t="str">
        <f t="shared" si="26"/>
        <v>(ﾒ)</v>
      </c>
      <c r="M488" s="76"/>
      <c r="N488" s="34" t="s">
        <v>6277</v>
      </c>
      <c r="O488" s="382"/>
      <c r="P488" s="383"/>
      <c r="Q488" s="380"/>
      <c r="R488" s="380"/>
      <c r="S488" s="384"/>
      <c r="T488" s="380"/>
      <c r="U488" s="380"/>
      <c r="V488" s="385"/>
      <c r="W488" s="379"/>
      <c r="X488" s="381"/>
    </row>
    <row r="489" spans="1:24" ht="15" customHeight="1" x14ac:dyDescent="0.2">
      <c r="A489" s="76"/>
      <c r="B489" s="1105">
        <v>23</v>
      </c>
      <c r="C489" s="1106" t="s">
        <v>6278</v>
      </c>
      <c r="D489" s="1107" t="s">
        <v>6083</v>
      </c>
      <c r="E489" s="1107"/>
      <c r="F489" s="1107"/>
      <c r="G489" s="150">
        <f>IF(総括表!$B$4=総括表!$Q$4,基礎データ貼付用シート!E1674)</f>
        <v>0</v>
      </c>
      <c r="H489" s="147" t="s">
        <v>5201</v>
      </c>
      <c r="I489" s="854">
        <v>0.5</v>
      </c>
      <c r="J489" s="70" t="s">
        <v>5724</v>
      </c>
      <c r="K489" s="145">
        <f t="shared" ref="K489:K500" si="27">ROUND(G489*I489,0)</f>
        <v>0</v>
      </c>
      <c r="L489" s="66" t="str">
        <f t="shared" ref="L489:L500" si="28">$N$141&amp;N489&amp;O489&amp;$O$141</f>
        <v>(ﾓ)</v>
      </c>
      <c r="M489" s="76"/>
      <c r="N489" s="34" t="s">
        <v>6279</v>
      </c>
      <c r="O489" s="382"/>
      <c r="P489" s="383"/>
      <c r="Q489" s="380"/>
      <c r="R489" s="380"/>
      <c r="S489" s="384"/>
      <c r="T489" s="380"/>
      <c r="U489" s="380"/>
      <c r="V489" s="385"/>
      <c r="W489" s="379"/>
      <c r="X489" s="381"/>
    </row>
    <row r="490" spans="1:24" ht="15" customHeight="1" x14ac:dyDescent="0.2">
      <c r="A490" s="76"/>
      <c r="B490" s="1105"/>
      <c r="C490" s="1013"/>
      <c r="D490" s="1107" t="s">
        <v>6263</v>
      </c>
      <c r="E490" s="1107"/>
      <c r="F490" s="1107"/>
      <c r="G490" s="150">
        <f>IF(総括表!$B$4=総括表!$Q$4,基礎データ貼付用シート!E1675)</f>
        <v>0</v>
      </c>
      <c r="H490" s="147" t="s">
        <v>5201</v>
      </c>
      <c r="I490" s="854">
        <v>0.27800000000000002</v>
      </c>
      <c r="J490" s="70" t="s">
        <v>5724</v>
      </c>
      <c r="K490" s="145">
        <f t="shared" si="27"/>
        <v>0</v>
      </c>
      <c r="L490" s="66" t="str">
        <f t="shared" si="28"/>
        <v>(ﾔ)</v>
      </c>
      <c r="M490" s="76"/>
      <c r="N490" s="34" t="s">
        <v>6163</v>
      </c>
      <c r="O490" s="382"/>
      <c r="P490" s="383"/>
      <c r="Q490" s="380"/>
      <c r="R490" s="380"/>
      <c r="S490" s="384"/>
      <c r="T490" s="380"/>
      <c r="U490" s="380"/>
      <c r="V490" s="385"/>
      <c r="W490" s="379"/>
      <c r="X490" s="381"/>
    </row>
    <row r="491" spans="1:24" ht="15" customHeight="1" x14ac:dyDescent="0.2">
      <c r="A491" s="76"/>
      <c r="B491" s="1105">
        <v>24</v>
      </c>
      <c r="C491" s="1106" t="s">
        <v>6280</v>
      </c>
      <c r="D491" s="1107" t="s">
        <v>6083</v>
      </c>
      <c r="E491" s="1107"/>
      <c r="F491" s="1107"/>
      <c r="G491" s="150" t="b">
        <f>IF(総括表!$B$4=総括表!$Q$5,基礎データ貼付用シート!E1674)</f>
        <v>0</v>
      </c>
      <c r="H491" s="147" t="s">
        <v>5201</v>
      </c>
      <c r="I491" s="854">
        <v>0.5</v>
      </c>
      <c r="J491" s="70" t="s">
        <v>5724</v>
      </c>
      <c r="K491" s="145">
        <f t="shared" si="27"/>
        <v>0</v>
      </c>
      <c r="L491" s="66" t="str">
        <f t="shared" si="28"/>
        <v>(ﾕ)</v>
      </c>
      <c r="M491" s="76"/>
      <c r="N491" s="34" t="s">
        <v>6165</v>
      </c>
      <c r="O491" s="382"/>
      <c r="P491" s="383"/>
      <c r="Q491" s="380"/>
      <c r="R491" s="380"/>
      <c r="S491" s="384"/>
      <c r="T491" s="380"/>
      <c r="U491" s="380"/>
      <c r="V491" s="385"/>
      <c r="W491" s="379"/>
      <c r="X491" s="381"/>
    </row>
    <row r="492" spans="1:24" ht="15" customHeight="1" x14ac:dyDescent="0.2">
      <c r="A492" s="76"/>
      <c r="B492" s="1105"/>
      <c r="C492" s="1013"/>
      <c r="D492" s="1107" t="s">
        <v>6263</v>
      </c>
      <c r="E492" s="1107"/>
      <c r="F492" s="1107"/>
      <c r="G492" s="150" t="b">
        <f>IF(総括表!$B$4=総括表!$Q$5,基礎データ貼付用シート!E1675)</f>
        <v>0</v>
      </c>
      <c r="H492" s="147" t="s">
        <v>5201</v>
      </c>
      <c r="I492" s="857">
        <v>0.29599999999999999</v>
      </c>
      <c r="J492" s="147" t="s">
        <v>5724</v>
      </c>
      <c r="K492" s="148">
        <f t="shared" si="27"/>
        <v>0</v>
      </c>
      <c r="L492" s="66" t="str">
        <f t="shared" si="28"/>
        <v>(ﾖ)</v>
      </c>
      <c r="M492" s="76"/>
      <c r="N492" s="34" t="s">
        <v>6166</v>
      </c>
      <c r="O492" s="382"/>
      <c r="P492" s="383"/>
      <c r="Q492" s="380"/>
      <c r="R492" s="380"/>
      <c r="S492" s="384"/>
      <c r="T492" s="380"/>
      <c r="U492" s="380"/>
      <c r="V492" s="385"/>
      <c r="W492" s="379"/>
      <c r="X492" s="381"/>
    </row>
    <row r="493" spans="1:24" ht="15" customHeight="1" x14ac:dyDescent="0.2">
      <c r="A493" s="76"/>
      <c r="B493" s="1105">
        <v>25</v>
      </c>
      <c r="C493" s="1106" t="s">
        <v>6281</v>
      </c>
      <c r="D493" s="1107" t="s">
        <v>6083</v>
      </c>
      <c r="E493" s="1107"/>
      <c r="F493" s="1107"/>
      <c r="G493" s="150">
        <f>IF(総括表!$B$4=総括表!$Q$4,基礎データ貼付用シート!E1676)</f>
        <v>0</v>
      </c>
      <c r="H493" s="147" t="s">
        <v>5201</v>
      </c>
      <c r="I493" s="854">
        <v>0.5</v>
      </c>
      <c r="J493" s="70" t="s">
        <v>5724</v>
      </c>
      <c r="K493" s="145">
        <f t="shared" si="27"/>
        <v>0</v>
      </c>
      <c r="L493" s="66" t="str">
        <f>$N$141&amp;N493&amp;O493&amp;$O$141</f>
        <v>(ﾗ)</v>
      </c>
      <c r="M493" s="76"/>
      <c r="N493" s="34" t="s">
        <v>6167</v>
      </c>
      <c r="O493" s="382"/>
      <c r="P493" s="383"/>
      <c r="Q493" s="380"/>
      <c r="R493" s="380"/>
      <c r="S493" s="384"/>
      <c r="T493" s="380"/>
      <c r="U493" s="380"/>
      <c r="V493" s="385"/>
      <c r="W493" s="379"/>
      <c r="X493" s="381"/>
    </row>
    <row r="494" spans="1:24" ht="15" customHeight="1" x14ac:dyDescent="0.2">
      <c r="A494" s="76"/>
      <c r="B494" s="1105"/>
      <c r="C494" s="1013"/>
      <c r="D494" s="1107" t="s">
        <v>6263</v>
      </c>
      <c r="E494" s="1107"/>
      <c r="F494" s="1107"/>
      <c r="G494" s="150">
        <f>IF(総括表!$B$4=総括表!$Q$4,基礎データ貼付用シート!E1677)</f>
        <v>0</v>
      </c>
      <c r="H494" s="147" t="s">
        <v>5201</v>
      </c>
      <c r="I494" s="854">
        <v>0.33300000000000002</v>
      </c>
      <c r="J494" s="70" t="s">
        <v>5724</v>
      </c>
      <c r="K494" s="145">
        <f t="shared" si="27"/>
        <v>0</v>
      </c>
      <c r="L494" s="66" t="str">
        <f t="shared" si="28"/>
        <v>(ﾘ)</v>
      </c>
      <c r="M494" s="76"/>
      <c r="N494" s="34" t="s">
        <v>6168</v>
      </c>
      <c r="O494" s="382"/>
      <c r="P494" s="383"/>
      <c r="Q494" s="380"/>
      <c r="R494" s="380"/>
      <c r="S494" s="384"/>
      <c r="T494" s="380"/>
      <c r="U494" s="380"/>
      <c r="V494" s="385"/>
      <c r="W494" s="379"/>
      <c r="X494" s="381"/>
    </row>
    <row r="495" spans="1:24" ht="15" customHeight="1" x14ac:dyDescent="0.2">
      <c r="A495" s="76"/>
      <c r="B495" s="1105">
        <v>26</v>
      </c>
      <c r="C495" s="1106" t="s">
        <v>6282</v>
      </c>
      <c r="D495" s="1107" t="s">
        <v>6083</v>
      </c>
      <c r="E495" s="1107"/>
      <c r="F495" s="1107"/>
      <c r="G495" s="150" t="b">
        <f>IF(総括表!$B$4=総括表!$Q$5,基礎データ貼付用シート!E1676)</f>
        <v>0</v>
      </c>
      <c r="H495" s="147" t="s">
        <v>5201</v>
      </c>
      <c r="I495" s="854">
        <v>0.5</v>
      </c>
      <c r="J495" s="70" t="s">
        <v>5724</v>
      </c>
      <c r="K495" s="145">
        <f t="shared" si="27"/>
        <v>0</v>
      </c>
      <c r="L495" s="66" t="str">
        <f t="shared" si="28"/>
        <v>(ﾙ)</v>
      </c>
      <c r="M495" s="76"/>
      <c r="N495" s="34" t="s">
        <v>6169</v>
      </c>
      <c r="O495" s="382"/>
      <c r="P495" s="383"/>
      <c r="Q495" s="380"/>
      <c r="R495" s="380"/>
      <c r="S495" s="384"/>
      <c r="T495" s="380"/>
      <c r="U495" s="380"/>
      <c r="V495" s="385"/>
      <c r="W495" s="379"/>
      <c r="X495" s="381"/>
    </row>
    <row r="496" spans="1:24" ht="15" customHeight="1" x14ac:dyDescent="0.2">
      <c r="A496" s="76"/>
      <c r="B496" s="1105"/>
      <c r="C496" s="1013"/>
      <c r="D496" s="1107" t="s">
        <v>6263</v>
      </c>
      <c r="E496" s="1107"/>
      <c r="F496" s="1107"/>
      <c r="G496" s="150" t="b">
        <f>IF(総括表!$B$4=総括表!$Q$5,基礎データ貼付用シート!E1677)</f>
        <v>0</v>
      </c>
      <c r="H496" s="147" t="s">
        <v>5201</v>
      </c>
      <c r="I496" s="857">
        <v>0.35399999999999998</v>
      </c>
      <c r="J496" s="147" t="s">
        <v>5724</v>
      </c>
      <c r="K496" s="148">
        <f t="shared" si="27"/>
        <v>0</v>
      </c>
      <c r="L496" s="66" t="str">
        <f t="shared" si="28"/>
        <v>(ﾚ)</v>
      </c>
      <c r="M496" s="76"/>
      <c r="N496" s="34" t="s">
        <v>6170</v>
      </c>
      <c r="O496" s="382"/>
      <c r="P496" s="383"/>
      <c r="Q496" s="380"/>
      <c r="R496" s="380"/>
      <c r="S496" s="384"/>
      <c r="T496" s="380"/>
      <c r="U496" s="380"/>
      <c r="V496" s="385"/>
      <c r="W496" s="379"/>
      <c r="X496" s="381"/>
    </row>
    <row r="497" spans="1:25" ht="15" customHeight="1" x14ac:dyDescent="0.2">
      <c r="A497" s="76"/>
      <c r="B497" s="1105">
        <v>27</v>
      </c>
      <c r="C497" s="1106" t="s">
        <v>6283</v>
      </c>
      <c r="D497" s="1107" t="s">
        <v>6083</v>
      </c>
      <c r="E497" s="1107"/>
      <c r="F497" s="1107"/>
      <c r="G497" s="150">
        <f>IF(総括表!$B$4=総括表!$Q$4,基礎データ貼付用シート!E1678)</f>
        <v>0</v>
      </c>
      <c r="H497" s="147" t="s">
        <v>5201</v>
      </c>
      <c r="I497" s="854">
        <v>0.5</v>
      </c>
      <c r="J497" s="70" t="s">
        <v>5724</v>
      </c>
      <c r="K497" s="145">
        <f t="shared" si="27"/>
        <v>0</v>
      </c>
      <c r="L497" s="66" t="str">
        <f t="shared" si="28"/>
        <v>(ﾛ)</v>
      </c>
      <c r="M497" s="76"/>
      <c r="N497" s="34" t="s">
        <v>6171</v>
      </c>
      <c r="O497" s="382"/>
      <c r="P497" s="383"/>
      <c r="Q497" s="380"/>
      <c r="R497" s="380"/>
      <c r="S497" s="384"/>
      <c r="T497" s="380"/>
      <c r="U497" s="380"/>
      <c r="V497" s="385"/>
      <c r="W497" s="379"/>
      <c r="X497" s="381"/>
    </row>
    <row r="498" spans="1:25" ht="15" customHeight="1" x14ac:dyDescent="0.2">
      <c r="A498" s="76"/>
      <c r="B498" s="1105"/>
      <c r="C498" s="1013"/>
      <c r="D498" s="1107" t="s">
        <v>6263</v>
      </c>
      <c r="E498" s="1107"/>
      <c r="F498" s="1107"/>
      <c r="G498" s="150">
        <f>IF(総括表!$B$4=総括表!$Q$4,基礎データ貼付用シート!E1679)</f>
        <v>0</v>
      </c>
      <c r="H498" s="147" t="s">
        <v>5201</v>
      </c>
      <c r="I498" s="854">
        <v>0.39</v>
      </c>
      <c r="J498" s="70" t="s">
        <v>5724</v>
      </c>
      <c r="K498" s="145">
        <f t="shared" si="27"/>
        <v>0</v>
      </c>
      <c r="L498" s="66" t="str">
        <f t="shared" si="28"/>
        <v>(ﾜ)</v>
      </c>
      <c r="M498" s="76"/>
      <c r="N498" s="34" t="s">
        <v>6173</v>
      </c>
      <c r="O498" s="382"/>
      <c r="P498" s="383"/>
      <c r="Q498" s="380"/>
      <c r="R498" s="380"/>
      <c r="S498" s="384"/>
      <c r="T498" s="380"/>
      <c r="U498" s="380"/>
      <c r="V498" s="385"/>
      <c r="W498" s="379"/>
      <c r="X498" s="381"/>
    </row>
    <row r="499" spans="1:25" ht="15" customHeight="1" x14ac:dyDescent="0.2">
      <c r="A499" s="76"/>
      <c r="B499" s="1105">
        <v>28</v>
      </c>
      <c r="C499" s="1106" t="s">
        <v>6284</v>
      </c>
      <c r="D499" s="1107" t="s">
        <v>6083</v>
      </c>
      <c r="E499" s="1107"/>
      <c r="F499" s="1107"/>
      <c r="G499" s="150" t="b">
        <f>IF(総括表!$B$4=総括表!$Q$5,基礎データ貼付用シート!E1678)</f>
        <v>0</v>
      </c>
      <c r="H499" s="147" t="s">
        <v>5201</v>
      </c>
      <c r="I499" s="854">
        <v>0.5</v>
      </c>
      <c r="J499" s="70" t="s">
        <v>5724</v>
      </c>
      <c r="K499" s="145">
        <f t="shared" si="27"/>
        <v>0</v>
      </c>
      <c r="L499" s="66" t="str">
        <f t="shared" si="28"/>
        <v>(ｦ)</v>
      </c>
      <c r="M499" s="76"/>
      <c r="N499" s="34" t="s">
        <v>6174</v>
      </c>
      <c r="O499" s="382"/>
      <c r="P499" s="383"/>
      <c r="Q499" s="380"/>
      <c r="R499" s="380"/>
      <c r="S499" s="384"/>
      <c r="T499" s="380"/>
      <c r="U499" s="380"/>
      <c r="V499" s="385"/>
      <c r="W499" s="379"/>
      <c r="X499" s="381"/>
    </row>
    <row r="500" spans="1:25" ht="15" customHeight="1" thickBot="1" x14ac:dyDescent="0.25">
      <c r="A500" s="76"/>
      <c r="B500" s="1105"/>
      <c r="C500" s="1013"/>
      <c r="D500" s="1107" t="s">
        <v>6263</v>
      </c>
      <c r="E500" s="1107"/>
      <c r="F500" s="1107"/>
      <c r="G500" s="150" t="b">
        <f>IF(総括表!$B$4=総括表!$Q$5,基礎データ貼付用シート!E1679)</f>
        <v>0</v>
      </c>
      <c r="H500" s="147" t="s">
        <v>5201</v>
      </c>
      <c r="I500" s="857">
        <v>0.40200000000000002</v>
      </c>
      <c r="J500" s="147" t="s">
        <v>5724</v>
      </c>
      <c r="K500" s="148">
        <f t="shared" si="27"/>
        <v>0</v>
      </c>
      <c r="L500" s="66" t="str">
        <f t="shared" si="28"/>
        <v>(ﾝ)</v>
      </c>
      <c r="M500" s="76"/>
      <c r="N500" s="34" t="s">
        <v>6231</v>
      </c>
      <c r="O500" s="382"/>
      <c r="P500" s="388"/>
      <c r="Q500" s="380"/>
      <c r="R500" s="380"/>
      <c r="S500" s="384"/>
      <c r="T500" s="380"/>
      <c r="U500" s="380"/>
      <c r="V500" s="385"/>
      <c r="W500" s="379"/>
      <c r="X500" s="381"/>
    </row>
    <row r="501" spans="1:25" ht="15" customHeight="1" x14ac:dyDescent="0.2">
      <c r="A501" s="76"/>
      <c r="B501" s="154"/>
      <c r="C501" s="68"/>
      <c r="D501" s="178"/>
      <c r="E501" s="178"/>
      <c r="F501" s="178"/>
      <c r="G501" s="29"/>
      <c r="H501" s="68"/>
      <c r="I501" s="985" t="s">
        <v>6285</v>
      </c>
      <c r="J501" s="986"/>
      <c r="K501" s="657"/>
      <c r="L501" s="66"/>
      <c r="M501" s="76"/>
      <c r="N501" s="53"/>
      <c r="O501" s="389"/>
      <c r="P501" s="383"/>
      <c r="Q501" s="380"/>
      <c r="R501" s="380"/>
      <c r="S501" s="384"/>
      <c r="T501" s="380"/>
      <c r="U501" s="380"/>
      <c r="V501" s="385"/>
      <c r="W501" s="379"/>
      <c r="X501" s="381"/>
    </row>
    <row r="502" spans="1:25" ht="13.5" customHeight="1" thickBot="1" x14ac:dyDescent="0.25">
      <c r="A502" s="76"/>
      <c r="B502" s="154"/>
      <c r="C502" s="68"/>
      <c r="D502" s="178"/>
      <c r="E502" s="178"/>
      <c r="F502" s="178"/>
      <c r="G502" s="29"/>
      <c r="H502" s="68"/>
      <c r="I502" s="983" t="s">
        <v>5259</v>
      </c>
      <c r="J502" s="984"/>
      <c r="K502" s="189">
        <f>SUM(K459:K500)</f>
        <v>0</v>
      </c>
      <c r="L502" s="66" t="s">
        <v>5297</v>
      </c>
      <c r="M502" s="1" t="s">
        <v>5573</v>
      </c>
      <c r="N502" s="53"/>
      <c r="O502" s="389"/>
      <c r="P502" s="383"/>
      <c r="Q502" s="380"/>
      <c r="R502" s="380"/>
      <c r="S502" s="384"/>
      <c r="T502" s="380"/>
      <c r="U502" s="380"/>
      <c r="V502" s="385"/>
      <c r="W502" s="379"/>
      <c r="X502" s="381"/>
    </row>
    <row r="503" spans="1:25" ht="19.5" customHeight="1" x14ac:dyDescent="0.2">
      <c r="A503" s="157">
        <v>8</v>
      </c>
      <c r="B503" s="71" t="s">
        <v>6286</v>
      </c>
      <c r="C503" s="76"/>
      <c r="D503" s="76"/>
      <c r="E503" s="76"/>
      <c r="F503" s="76"/>
      <c r="G503" s="89"/>
      <c r="H503" s="76"/>
      <c r="I503" s="79"/>
      <c r="J503" s="76"/>
      <c r="K503" s="89"/>
      <c r="L503" s="76"/>
      <c r="M503" s="76"/>
      <c r="O503" s="1126"/>
      <c r="P503" s="383"/>
      <c r="Q503" s="380"/>
      <c r="R503" s="380"/>
      <c r="S503" s="384"/>
      <c r="T503" s="1124"/>
      <c r="U503" s="1124"/>
      <c r="V503" s="385"/>
      <c r="W503" s="379"/>
      <c r="X503" s="381"/>
    </row>
    <row r="504" spans="1:25" ht="11.25" customHeight="1" x14ac:dyDescent="0.2">
      <c r="A504" s="77"/>
      <c r="B504" s="76"/>
      <c r="C504" s="76"/>
      <c r="D504" s="76"/>
      <c r="E504" s="76"/>
      <c r="F504" s="88"/>
      <c r="G504" s="89"/>
      <c r="H504" s="76"/>
      <c r="I504" s="79"/>
      <c r="J504" s="76"/>
      <c r="K504" s="137"/>
      <c r="L504" s="76"/>
      <c r="M504" s="76"/>
      <c r="O504" s="1126"/>
      <c r="P504" s="378"/>
      <c r="Q504" s="379"/>
      <c r="R504" s="379"/>
      <c r="S504" s="379"/>
      <c r="T504" s="379"/>
      <c r="U504" s="379"/>
      <c r="V504" s="379"/>
      <c r="W504" s="380"/>
      <c r="X504" s="381"/>
    </row>
    <row r="505" spans="1:25" ht="19.5" customHeight="1" thickBot="1" x14ac:dyDescent="0.25">
      <c r="A505" s="77"/>
      <c r="B505" s="1006" t="s">
        <v>6287</v>
      </c>
      <c r="C505" s="1006"/>
      <c r="D505" s="1006"/>
      <c r="E505" s="1006"/>
      <c r="F505" s="1006"/>
      <c r="G505" s="90"/>
      <c r="H505" s="71"/>
      <c r="I505" s="71" t="s">
        <v>5328</v>
      </c>
      <c r="J505" s="71"/>
      <c r="K505" s="90"/>
      <c r="L505" s="71"/>
      <c r="M505" s="76"/>
      <c r="O505" s="1126"/>
      <c r="P505" s="378"/>
      <c r="Q505" s="378"/>
      <c r="R505" s="379"/>
      <c r="S505" s="379"/>
      <c r="T505" s="379"/>
      <c r="U505" s="379"/>
      <c r="V505" s="379"/>
      <c r="W505" s="379"/>
      <c r="X505" s="380"/>
      <c r="Y505" s="381"/>
    </row>
    <row r="506" spans="1:25" ht="19.5" customHeight="1" thickTop="1" thickBot="1" x14ac:dyDescent="0.25">
      <c r="A506" s="77"/>
      <c r="B506" s="1006"/>
      <c r="C506" s="1006"/>
      <c r="D506" s="1006"/>
      <c r="E506" s="1006"/>
      <c r="F506" s="1006"/>
      <c r="G506" s="35"/>
      <c r="H506" s="34" t="s">
        <v>5201</v>
      </c>
      <c r="I506" s="525">
        <v>0.4</v>
      </c>
      <c r="J506" s="34" t="s">
        <v>5202</v>
      </c>
      <c r="K506" s="94">
        <f>ROUND(G506*I506,0)</f>
        <v>0</v>
      </c>
      <c r="L506" s="66" t="s">
        <v>5300</v>
      </c>
      <c r="M506" s="1" t="s">
        <v>5573</v>
      </c>
      <c r="O506" s="1126"/>
      <c r="P506" s="378"/>
      <c r="Q506" s="378"/>
      <c r="R506" s="379"/>
      <c r="S506" s="379"/>
      <c r="T506" s="379"/>
      <c r="U506" s="379"/>
      <c r="V506" s="379"/>
      <c r="W506" s="379"/>
      <c r="X506" s="380"/>
      <c r="Y506" s="381"/>
    </row>
    <row r="507" spans="1:25" ht="11.25" customHeight="1" thickTop="1" x14ac:dyDescent="0.2">
      <c r="A507" s="76"/>
      <c r="B507" s="76"/>
      <c r="C507" s="76"/>
      <c r="D507" s="76"/>
      <c r="E507" s="76"/>
      <c r="F507" s="88"/>
      <c r="G507" s="29"/>
      <c r="H507" s="68"/>
      <c r="I507" s="87"/>
      <c r="J507" s="68"/>
      <c r="K507" s="91" t="s">
        <v>5382</v>
      </c>
      <c r="L507" s="76"/>
      <c r="M507" s="76"/>
      <c r="O507" s="1126"/>
      <c r="P507" s="383"/>
      <c r="Q507" s="380"/>
      <c r="R507" s="380"/>
      <c r="S507" s="384"/>
      <c r="T507" s="1124"/>
      <c r="U507" s="1124"/>
      <c r="V507" s="385"/>
      <c r="W507" s="379"/>
      <c r="X507" s="381"/>
    </row>
    <row r="508" spans="1:25" ht="9" customHeight="1" x14ac:dyDescent="0.2">
      <c r="A508" s="76"/>
      <c r="B508" s="76"/>
      <c r="C508" s="76"/>
      <c r="D508" s="76"/>
      <c r="E508" s="76"/>
      <c r="F508" s="88"/>
      <c r="G508" s="29"/>
      <c r="H508" s="68"/>
      <c r="I508" s="87"/>
      <c r="J508" s="68"/>
      <c r="K508" s="91"/>
      <c r="L508" s="76"/>
      <c r="M508" s="76"/>
      <c r="O508" s="382"/>
      <c r="P508" s="383"/>
      <c r="Q508" s="380"/>
      <c r="R508" s="380"/>
      <c r="S508" s="384"/>
      <c r="T508" s="380"/>
      <c r="U508" s="380"/>
      <c r="V508" s="385"/>
      <c r="W508" s="379"/>
      <c r="X508" s="381"/>
    </row>
    <row r="509" spans="1:25" ht="19.5" customHeight="1" x14ac:dyDescent="0.2">
      <c r="A509" s="157">
        <v>9</v>
      </c>
      <c r="B509" s="71" t="s">
        <v>6288</v>
      </c>
      <c r="C509" s="76"/>
      <c r="D509" s="76"/>
      <c r="E509" s="76"/>
      <c r="F509" s="76"/>
      <c r="G509" s="89"/>
      <c r="H509" s="76"/>
      <c r="I509" s="79"/>
      <c r="J509" s="76"/>
      <c r="K509" s="89"/>
      <c r="L509" s="76"/>
      <c r="M509" s="76"/>
      <c r="O509" s="382"/>
      <c r="P509" s="383"/>
      <c r="Q509" s="380"/>
      <c r="R509" s="380"/>
      <c r="S509" s="384"/>
      <c r="T509" s="1124"/>
      <c r="U509" s="1124"/>
      <c r="V509" s="385"/>
      <c r="W509" s="379"/>
      <c r="X509" s="381"/>
    </row>
    <row r="510" spans="1:25" ht="7.5" customHeight="1" x14ac:dyDescent="0.2">
      <c r="A510" s="77"/>
      <c r="B510" s="76"/>
      <c r="C510" s="76"/>
      <c r="D510" s="76"/>
      <c r="E510" s="76"/>
      <c r="F510" s="88"/>
      <c r="G510" s="89"/>
      <c r="H510" s="76"/>
      <c r="I510" s="79"/>
      <c r="J510" s="76"/>
      <c r="K510" s="137"/>
      <c r="L510" s="76"/>
      <c r="M510" s="76"/>
      <c r="O510" s="382"/>
      <c r="P510" s="378"/>
      <c r="Q510" s="379"/>
      <c r="R510" s="379"/>
      <c r="S510" s="379"/>
      <c r="T510" s="379"/>
      <c r="U510" s="379"/>
      <c r="V510" s="379"/>
      <c r="W510" s="380"/>
      <c r="X510" s="381"/>
    </row>
    <row r="511" spans="1:25" ht="19.5" customHeight="1" x14ac:dyDescent="0.2">
      <c r="A511" s="76"/>
      <c r="B511" s="991" t="s">
        <v>5193</v>
      </c>
      <c r="C511" s="992"/>
      <c r="D511" s="1081" t="s">
        <v>5</v>
      </c>
      <c r="E511" s="1147"/>
      <c r="F511" s="1148"/>
      <c r="G511" s="127" t="s">
        <v>6080</v>
      </c>
      <c r="H511" s="213"/>
      <c r="I511" s="81" t="s">
        <v>5196</v>
      </c>
      <c r="J511" s="213"/>
      <c r="K511" s="127" t="s">
        <v>17</v>
      </c>
      <c r="L511" s="76"/>
      <c r="M511" s="76"/>
      <c r="O511" s="382"/>
      <c r="P511" s="383"/>
      <c r="Q511" s="380"/>
      <c r="R511" s="380"/>
      <c r="S511" s="384"/>
      <c r="T511" s="1124"/>
      <c r="U511" s="1124"/>
      <c r="V511" s="385"/>
      <c r="W511" s="379"/>
      <c r="X511" s="381"/>
    </row>
    <row r="512" spans="1:25" ht="19.5" customHeight="1" x14ac:dyDescent="0.2">
      <c r="A512" s="76"/>
      <c r="B512" s="229"/>
      <c r="C512" s="286"/>
      <c r="D512" s="141"/>
      <c r="E512" s="166"/>
      <c r="F512" s="167"/>
      <c r="G512" s="168"/>
      <c r="H512" s="143"/>
      <c r="I512" s="83"/>
      <c r="J512" s="143"/>
      <c r="K512" s="92" t="s">
        <v>5197</v>
      </c>
      <c r="L512" s="76"/>
      <c r="M512" s="76"/>
      <c r="O512" s="382"/>
      <c r="P512" s="383"/>
      <c r="Q512" s="380"/>
      <c r="R512" s="380"/>
      <c r="S512" s="384"/>
      <c r="T512" s="380"/>
      <c r="U512" s="380"/>
      <c r="V512" s="385"/>
      <c r="W512" s="379"/>
      <c r="X512" s="381"/>
    </row>
    <row r="513" spans="1:24" ht="12.75" customHeight="1" x14ac:dyDescent="0.2">
      <c r="A513" s="76"/>
      <c r="B513" s="1081">
        <v>1</v>
      </c>
      <c r="C513" s="992" t="s">
        <v>5373</v>
      </c>
      <c r="D513" s="1101" t="s">
        <v>6083</v>
      </c>
      <c r="E513" s="1093" t="s">
        <v>6289</v>
      </c>
      <c r="F513" s="1094"/>
      <c r="G513" s="592">
        <f>+基礎データ貼付用シート!E1446</f>
        <v>0</v>
      </c>
      <c r="H513" s="147" t="s">
        <v>5201</v>
      </c>
      <c r="I513" s="854">
        <v>0.157</v>
      </c>
      <c r="J513" s="70" t="s">
        <v>5202</v>
      </c>
      <c r="K513" s="145">
        <f t="shared" ref="K513:K533" si="29">ROUND(G513*I513,0)</f>
        <v>0</v>
      </c>
      <c r="L513" s="66" t="str">
        <f t="shared" ref="L513:L533" si="30">$N$141&amp;N513&amp;O513&amp;$O$141</f>
        <v>(ｱ)</v>
      </c>
      <c r="M513" s="76"/>
      <c r="N513" s="34" t="s">
        <v>6176</v>
      </c>
      <c r="O513" s="382"/>
      <c r="P513" s="383"/>
      <c r="Q513" s="1125"/>
      <c r="R513" s="1125"/>
      <c r="S513" s="384"/>
      <c r="T513" s="1124"/>
      <c r="U513" s="1124"/>
      <c r="V513" s="386"/>
      <c r="W513" s="380"/>
      <c r="X513" s="381"/>
    </row>
    <row r="514" spans="1:24" ht="12.75" customHeight="1" x14ac:dyDescent="0.2">
      <c r="A514" s="76"/>
      <c r="B514" s="1082"/>
      <c r="C514" s="1122"/>
      <c r="D514" s="1048"/>
      <c r="E514" s="1093" t="s">
        <v>6290</v>
      </c>
      <c r="F514" s="1094"/>
      <c r="G514" s="595">
        <f>+基礎データ貼付用シート!E1447</f>
        <v>0</v>
      </c>
      <c r="H514" s="147" t="s">
        <v>5201</v>
      </c>
      <c r="I514" s="854">
        <v>0.11700000000000001</v>
      </c>
      <c r="J514" s="70" t="s">
        <v>5202</v>
      </c>
      <c r="K514" s="145">
        <f t="shared" si="29"/>
        <v>0</v>
      </c>
      <c r="L514" s="66" t="str">
        <f t="shared" si="30"/>
        <v>(ｲ)</v>
      </c>
      <c r="M514" s="76"/>
      <c r="N514" s="34" t="s">
        <v>6177</v>
      </c>
      <c r="O514" s="382"/>
      <c r="P514" s="383"/>
      <c r="Q514" s="380"/>
      <c r="R514" s="380"/>
      <c r="S514" s="384"/>
      <c r="T514" s="1124"/>
      <c r="U514" s="1124"/>
      <c r="V514" s="385"/>
      <c r="W514" s="379"/>
      <c r="X514" s="381"/>
    </row>
    <row r="515" spans="1:24" ht="12.75" customHeight="1" x14ac:dyDescent="0.2">
      <c r="A515" s="76"/>
      <c r="B515" s="1082"/>
      <c r="C515" s="1122"/>
      <c r="D515" s="1049"/>
      <c r="E515" s="1093" t="s">
        <v>6291</v>
      </c>
      <c r="F515" s="1094"/>
      <c r="G515" s="595">
        <f>+基礎データ貼付用シート!E1445</f>
        <v>0</v>
      </c>
      <c r="H515" s="147" t="s">
        <v>5201</v>
      </c>
      <c r="I515" s="854">
        <v>8.7999999999999995E-2</v>
      </c>
      <c r="J515" s="70" t="s">
        <v>5202</v>
      </c>
      <c r="K515" s="145">
        <f t="shared" si="29"/>
        <v>0</v>
      </c>
      <c r="L515" s="66" t="str">
        <f t="shared" si="30"/>
        <v>(ｳ)</v>
      </c>
      <c r="M515" s="76"/>
      <c r="N515" s="34" t="s">
        <v>6178</v>
      </c>
      <c r="O515" s="382"/>
      <c r="P515" s="390"/>
      <c r="Q515" s="380"/>
      <c r="R515" s="380"/>
      <c r="S515" s="384"/>
      <c r="T515" s="1124"/>
      <c r="U515" s="1124"/>
      <c r="V515" s="385"/>
      <c r="W515" s="379"/>
      <c r="X515" s="381"/>
    </row>
    <row r="516" spans="1:24" ht="12.75" customHeight="1" x14ac:dyDescent="0.2">
      <c r="A516" s="76"/>
      <c r="B516" s="1081">
        <v>2</v>
      </c>
      <c r="C516" s="992" t="s">
        <v>5263</v>
      </c>
      <c r="D516" s="1101" t="s">
        <v>6083</v>
      </c>
      <c r="E516" s="1093" t="s">
        <v>6289</v>
      </c>
      <c r="F516" s="1094"/>
      <c r="G516" s="592">
        <f>+基礎データ貼付用シート!E1456</f>
        <v>0</v>
      </c>
      <c r="H516" s="147" t="s">
        <v>5201</v>
      </c>
      <c r="I516" s="854">
        <v>0.14299999999999999</v>
      </c>
      <c r="J516" s="70" t="s">
        <v>5202</v>
      </c>
      <c r="K516" s="145">
        <f t="shared" si="29"/>
        <v>0</v>
      </c>
      <c r="L516" s="66" t="str">
        <f t="shared" si="30"/>
        <v>(ｴ)</v>
      </c>
      <c r="M516" s="76"/>
      <c r="N516" s="34" t="s">
        <v>6179</v>
      </c>
      <c r="O516" s="382"/>
      <c r="P516" s="383"/>
      <c r="Q516" s="1125"/>
      <c r="R516" s="1125"/>
      <c r="S516" s="384"/>
      <c r="T516" s="1124"/>
      <c r="U516" s="1124"/>
      <c r="V516" s="386"/>
      <c r="W516" s="380"/>
      <c r="X516" s="381"/>
    </row>
    <row r="517" spans="1:24" ht="12.75" customHeight="1" x14ac:dyDescent="0.2">
      <c r="A517" s="76"/>
      <c r="B517" s="1082"/>
      <c r="C517" s="1122"/>
      <c r="D517" s="1048"/>
      <c r="E517" s="1093" t="s">
        <v>6290</v>
      </c>
      <c r="F517" s="1094"/>
      <c r="G517" s="592">
        <f>+基礎データ貼付用シート!E1457</f>
        <v>0</v>
      </c>
      <c r="H517" s="147" t="s">
        <v>5201</v>
      </c>
      <c r="I517" s="854">
        <v>0.107</v>
      </c>
      <c r="J517" s="70" t="s">
        <v>5202</v>
      </c>
      <c r="K517" s="145">
        <f t="shared" si="29"/>
        <v>0</v>
      </c>
      <c r="L517" s="66" t="str">
        <f t="shared" si="30"/>
        <v>(ｵ)</v>
      </c>
      <c r="M517" s="76"/>
      <c r="N517" s="34" t="s">
        <v>6181</v>
      </c>
      <c r="O517" s="382"/>
      <c r="P517" s="383"/>
      <c r="Q517" s="380"/>
      <c r="R517" s="380"/>
      <c r="S517" s="384"/>
      <c r="T517" s="1124"/>
      <c r="U517" s="1124"/>
      <c r="V517" s="385"/>
      <c r="W517" s="379"/>
      <c r="X517" s="381"/>
    </row>
    <row r="518" spans="1:24" ht="12.75" customHeight="1" x14ac:dyDescent="0.2">
      <c r="A518" s="76"/>
      <c r="B518" s="1082"/>
      <c r="C518" s="1122"/>
      <c r="D518" s="1049"/>
      <c r="E518" s="1093" t="s">
        <v>6291</v>
      </c>
      <c r="F518" s="1094"/>
      <c r="G518" s="595">
        <f>+基礎データ貼付用シート!E1455</f>
        <v>0</v>
      </c>
      <c r="H518" s="147" t="s">
        <v>5201</v>
      </c>
      <c r="I518" s="854">
        <v>0.08</v>
      </c>
      <c r="J518" s="70" t="s">
        <v>5202</v>
      </c>
      <c r="K518" s="145">
        <f t="shared" si="29"/>
        <v>0</v>
      </c>
      <c r="L518" s="66" t="str">
        <f t="shared" si="30"/>
        <v>(ｶ)</v>
      </c>
      <c r="M518" s="76"/>
      <c r="N518" s="34" t="s">
        <v>6182</v>
      </c>
      <c r="O518" s="382"/>
      <c r="P518" s="390"/>
      <c r="Q518" s="380"/>
      <c r="R518" s="380"/>
      <c r="S518" s="384"/>
      <c r="T518" s="1124"/>
      <c r="U518" s="1124"/>
      <c r="V518" s="385"/>
      <c r="W518" s="379"/>
      <c r="X518" s="381"/>
    </row>
    <row r="519" spans="1:24" ht="12.75" customHeight="1" x14ac:dyDescent="0.2">
      <c r="A519" s="76"/>
      <c r="B519" s="1105">
        <v>3</v>
      </c>
      <c r="C519" s="1106" t="s">
        <v>6292</v>
      </c>
      <c r="D519" s="1114" t="s">
        <v>6083</v>
      </c>
      <c r="E519" s="1093" t="s">
        <v>6289</v>
      </c>
      <c r="F519" s="1094"/>
      <c r="G519" s="150">
        <f>IF(総括表!$B$4=総括表!$Q$4,基礎データ貼付用シート!E1466)</f>
        <v>0</v>
      </c>
      <c r="H519" s="147" t="s">
        <v>5201</v>
      </c>
      <c r="I519" s="854">
        <v>0.158</v>
      </c>
      <c r="J519" s="70" t="s">
        <v>5202</v>
      </c>
      <c r="K519" s="145">
        <f t="shared" si="29"/>
        <v>0</v>
      </c>
      <c r="L519" s="66" t="str">
        <f t="shared" si="30"/>
        <v>(ｷ)</v>
      </c>
      <c r="M519" s="76"/>
      <c r="N519" s="34" t="s">
        <v>6183</v>
      </c>
      <c r="O519" s="382"/>
      <c r="P519" s="383"/>
      <c r="Q519" s="1125"/>
      <c r="R519" s="1125"/>
      <c r="S519" s="384"/>
      <c r="T519" s="1124"/>
      <c r="U519" s="1124"/>
      <c r="V519" s="386"/>
      <c r="W519" s="380"/>
      <c r="X519" s="381"/>
    </row>
    <row r="520" spans="1:24" ht="12.75" customHeight="1" x14ac:dyDescent="0.2">
      <c r="A520" s="76"/>
      <c r="B520" s="1105"/>
      <c r="C520" s="1013"/>
      <c r="D520" s="1114"/>
      <c r="E520" s="1093" t="s">
        <v>6290</v>
      </c>
      <c r="F520" s="1094"/>
      <c r="G520" s="150">
        <f>IF(総括表!$B$4=総括表!$Q$4,基礎データ貼付用シート!E1467)</f>
        <v>0</v>
      </c>
      <c r="H520" s="147" t="s">
        <v>5201</v>
      </c>
      <c r="I520" s="854">
        <v>0.11899999999999999</v>
      </c>
      <c r="J520" s="70" t="s">
        <v>5202</v>
      </c>
      <c r="K520" s="145">
        <f t="shared" si="29"/>
        <v>0</v>
      </c>
      <c r="L520" s="66" t="str">
        <f t="shared" si="30"/>
        <v>(ｸ)</v>
      </c>
      <c r="M520" s="76"/>
      <c r="N520" s="34" t="s">
        <v>6184</v>
      </c>
      <c r="O520" s="382"/>
      <c r="P520" s="383"/>
      <c r="Q520" s="380"/>
      <c r="R520" s="380"/>
      <c r="S520" s="384"/>
      <c r="T520" s="1124"/>
      <c r="U520" s="1124"/>
      <c r="V520" s="385"/>
      <c r="W520" s="379"/>
      <c r="X520" s="381"/>
    </row>
    <row r="521" spans="1:24" ht="12.75" customHeight="1" x14ac:dyDescent="0.2">
      <c r="A521" s="76"/>
      <c r="B521" s="1105"/>
      <c r="C521" s="1013"/>
      <c r="D521" s="1114"/>
      <c r="E521" s="1093" t="s">
        <v>6291</v>
      </c>
      <c r="F521" s="1094"/>
      <c r="G521" s="223">
        <f>IF(総括表!$B$4=総括表!$Q$4,基礎データ貼付用シート!E1465)</f>
        <v>0</v>
      </c>
      <c r="H521" s="147" t="s">
        <v>5201</v>
      </c>
      <c r="I521" s="854">
        <v>8.8999999999999996E-2</v>
      </c>
      <c r="J521" s="70" t="s">
        <v>5202</v>
      </c>
      <c r="K521" s="145">
        <f t="shared" si="29"/>
        <v>0</v>
      </c>
      <c r="L521" s="66" t="str">
        <f t="shared" si="30"/>
        <v>(ｹ)</v>
      </c>
      <c r="M521" s="76"/>
      <c r="N521" s="34" t="s">
        <v>6185</v>
      </c>
      <c r="O521" s="382"/>
      <c r="P521" s="390"/>
      <c r="Q521" s="380"/>
      <c r="R521" s="380"/>
      <c r="S521" s="384"/>
      <c r="T521" s="1124"/>
      <c r="U521" s="1124"/>
      <c r="V521" s="385"/>
      <c r="W521" s="379"/>
      <c r="X521" s="381"/>
    </row>
    <row r="522" spans="1:24" ht="12.75" customHeight="1" x14ac:dyDescent="0.2">
      <c r="A522" s="76"/>
      <c r="B522" s="1105">
        <v>4</v>
      </c>
      <c r="C522" s="1106" t="s">
        <v>6108</v>
      </c>
      <c r="D522" s="1114" t="s">
        <v>6083</v>
      </c>
      <c r="E522" s="1093" t="s">
        <v>6289</v>
      </c>
      <c r="F522" s="1094"/>
      <c r="G522" s="150" t="b">
        <f>IF(総括表!$B$4=総括表!$Q$5,基礎データ貼付用シート!E1466)</f>
        <v>0</v>
      </c>
      <c r="H522" s="147" t="s">
        <v>5201</v>
      </c>
      <c r="I522" s="854">
        <v>0.14299999999999999</v>
      </c>
      <c r="J522" s="70" t="s">
        <v>5202</v>
      </c>
      <c r="K522" s="145">
        <f t="shared" si="29"/>
        <v>0</v>
      </c>
      <c r="L522" s="66" t="str">
        <f t="shared" si="30"/>
        <v>(ｺ)</v>
      </c>
      <c r="M522" s="76"/>
      <c r="N522" s="34" t="s">
        <v>6186</v>
      </c>
      <c r="O522" s="382"/>
      <c r="P522" s="383"/>
      <c r="Q522" s="1125"/>
      <c r="R522" s="1125"/>
      <c r="S522" s="384"/>
      <c r="T522" s="1124"/>
      <c r="U522" s="1124"/>
      <c r="V522" s="386"/>
      <c r="W522" s="380"/>
      <c r="X522" s="381"/>
    </row>
    <row r="523" spans="1:24" ht="12.75" customHeight="1" x14ac:dyDescent="0.2">
      <c r="A523" s="76"/>
      <c r="B523" s="1105"/>
      <c r="C523" s="1013"/>
      <c r="D523" s="1114"/>
      <c r="E523" s="1093" t="s">
        <v>6290</v>
      </c>
      <c r="F523" s="1094"/>
      <c r="G523" s="150" t="b">
        <f>IF(総括表!$B$4=総括表!$Q$5,基礎データ貼付用シート!E1467)</f>
        <v>0</v>
      </c>
      <c r="H523" s="147" t="s">
        <v>5201</v>
      </c>
      <c r="I523" s="854">
        <v>0.107</v>
      </c>
      <c r="J523" s="70" t="s">
        <v>5202</v>
      </c>
      <c r="K523" s="145">
        <f t="shared" si="29"/>
        <v>0</v>
      </c>
      <c r="L523" s="66" t="str">
        <f t="shared" si="30"/>
        <v>(ｻ)</v>
      </c>
      <c r="M523" s="76"/>
      <c r="N523" s="34" t="s">
        <v>6187</v>
      </c>
      <c r="O523" s="382"/>
      <c r="P523" s="383"/>
      <c r="Q523" s="380"/>
      <c r="R523" s="380"/>
      <c r="S523" s="384"/>
      <c r="T523" s="1124"/>
      <c r="U523" s="1124"/>
      <c r="V523" s="385"/>
      <c r="W523" s="379"/>
      <c r="X523" s="381"/>
    </row>
    <row r="524" spans="1:24" ht="12.75" customHeight="1" x14ac:dyDescent="0.2">
      <c r="A524" s="76"/>
      <c r="B524" s="1105"/>
      <c r="C524" s="1013"/>
      <c r="D524" s="1114"/>
      <c r="E524" s="1093" t="s">
        <v>6291</v>
      </c>
      <c r="F524" s="1094"/>
      <c r="G524" s="223" t="b">
        <f>IF(総括表!$B$4=総括表!$Q$5,基礎データ貼付用シート!E1465)</f>
        <v>0</v>
      </c>
      <c r="H524" s="147" t="s">
        <v>5201</v>
      </c>
      <c r="I524" s="854">
        <v>8.1000000000000003E-2</v>
      </c>
      <c r="J524" s="70" t="s">
        <v>5202</v>
      </c>
      <c r="K524" s="145">
        <f t="shared" si="29"/>
        <v>0</v>
      </c>
      <c r="L524" s="66" t="str">
        <f t="shared" si="30"/>
        <v>(ｼ)</v>
      </c>
      <c r="M524" s="76"/>
      <c r="N524" s="34" t="s">
        <v>6190</v>
      </c>
      <c r="O524" s="382"/>
      <c r="P524" s="390"/>
      <c r="Q524" s="380"/>
      <c r="R524" s="380"/>
      <c r="S524" s="384"/>
      <c r="T524" s="1124"/>
      <c r="U524" s="1124"/>
      <c r="V524" s="385"/>
      <c r="W524" s="379"/>
      <c r="X524" s="381"/>
    </row>
    <row r="525" spans="1:24" ht="12.75" customHeight="1" x14ac:dyDescent="0.2">
      <c r="A525" s="76"/>
      <c r="B525" s="1105">
        <v>5</v>
      </c>
      <c r="C525" s="1097" t="s">
        <v>6293</v>
      </c>
      <c r="D525" s="1114" t="s">
        <v>6083</v>
      </c>
      <c r="E525" s="1093" t="s">
        <v>6289</v>
      </c>
      <c r="F525" s="1094"/>
      <c r="G525" s="150">
        <f>IF(総括表!$B$4=総括表!$Q$4,基礎データ貼付用シート!E1477)</f>
        <v>0</v>
      </c>
      <c r="H525" s="147" t="s">
        <v>5201</v>
      </c>
      <c r="I525" s="854">
        <v>0.2</v>
      </c>
      <c r="J525" s="70" t="s">
        <v>5202</v>
      </c>
      <c r="K525" s="145">
        <f t="shared" si="29"/>
        <v>0</v>
      </c>
      <c r="L525" s="66" t="str">
        <f t="shared" si="30"/>
        <v>(ｽ)</v>
      </c>
      <c r="M525" s="76"/>
      <c r="N525" s="34" t="s">
        <v>6191</v>
      </c>
      <c r="O525" s="382"/>
      <c r="P525" s="383"/>
      <c r="Q525" s="1125"/>
      <c r="R525" s="1125"/>
      <c r="S525" s="384"/>
      <c r="T525" s="1124"/>
      <c r="U525" s="1124"/>
      <c r="V525" s="386"/>
      <c r="W525" s="380"/>
      <c r="X525" s="381"/>
    </row>
    <row r="526" spans="1:24" ht="12.75" customHeight="1" x14ac:dyDescent="0.2">
      <c r="A526" s="76"/>
      <c r="B526" s="1105"/>
      <c r="C526" s="1100"/>
      <c r="D526" s="1114"/>
      <c r="E526" s="1093" t="s">
        <v>6290</v>
      </c>
      <c r="F526" s="1094"/>
      <c r="G526" s="150">
        <f>IF(総括表!$B$4=総括表!$Q$4,基礎データ貼付用シート!E1478)</f>
        <v>0</v>
      </c>
      <c r="H526" s="147" t="s">
        <v>5201</v>
      </c>
      <c r="I526" s="854">
        <v>0.15</v>
      </c>
      <c r="J526" s="70" t="s">
        <v>5202</v>
      </c>
      <c r="K526" s="145">
        <f t="shared" si="29"/>
        <v>0</v>
      </c>
      <c r="L526" s="66" t="str">
        <f t="shared" si="30"/>
        <v>(ｾ)</v>
      </c>
      <c r="M526" s="76"/>
      <c r="N526" s="34" t="s">
        <v>6192</v>
      </c>
      <c r="O526" s="382"/>
      <c r="P526" s="383"/>
      <c r="Q526" s="380"/>
      <c r="R526" s="380"/>
      <c r="S526" s="384"/>
      <c r="T526" s="1124"/>
      <c r="U526" s="1124"/>
      <c r="V526" s="385"/>
      <c r="W526" s="379"/>
      <c r="X526" s="381"/>
    </row>
    <row r="527" spans="1:24" ht="12.75" customHeight="1" x14ac:dyDescent="0.2">
      <c r="A527" s="76"/>
      <c r="B527" s="1105"/>
      <c r="C527" s="1098"/>
      <c r="D527" s="1114"/>
      <c r="E527" s="1093" t="s">
        <v>6291</v>
      </c>
      <c r="F527" s="1094"/>
      <c r="G527" s="223">
        <f>IF(総括表!$B$4=総括表!$Q$4,基礎データ貼付用シート!E1476)</f>
        <v>0</v>
      </c>
      <c r="H527" s="147" t="s">
        <v>5201</v>
      </c>
      <c r="I527" s="854">
        <v>0.112</v>
      </c>
      <c r="J527" s="70" t="s">
        <v>5202</v>
      </c>
      <c r="K527" s="145">
        <f t="shared" si="29"/>
        <v>0</v>
      </c>
      <c r="L527" s="66" t="str">
        <f t="shared" si="30"/>
        <v>(ｿ)</v>
      </c>
      <c r="M527" s="76"/>
      <c r="N527" s="34" t="s">
        <v>6193</v>
      </c>
      <c r="O527" s="382"/>
      <c r="P527" s="390"/>
      <c r="Q527" s="380"/>
      <c r="R527" s="380"/>
      <c r="S527" s="384"/>
      <c r="T527" s="1124"/>
      <c r="U527" s="1124"/>
      <c r="V527" s="385"/>
      <c r="W527" s="379"/>
      <c r="X527" s="381"/>
    </row>
    <row r="528" spans="1:24" ht="12.75" customHeight="1" x14ac:dyDescent="0.2">
      <c r="A528" s="76"/>
      <c r="B528" s="1105">
        <v>6</v>
      </c>
      <c r="C528" s="1097" t="s">
        <v>6122</v>
      </c>
      <c r="D528" s="1114" t="s">
        <v>6083</v>
      </c>
      <c r="E528" s="1093" t="s">
        <v>6289</v>
      </c>
      <c r="F528" s="1094"/>
      <c r="G528" s="150" t="b">
        <f>IF(総括表!$B$4=総括表!$Q$5,基礎データ貼付用シート!E1477)</f>
        <v>0</v>
      </c>
      <c r="H528" s="147" t="s">
        <v>5201</v>
      </c>
      <c r="I528" s="854">
        <v>0.14799999999999999</v>
      </c>
      <c r="J528" s="70" t="s">
        <v>5202</v>
      </c>
      <c r="K528" s="145">
        <f t="shared" si="29"/>
        <v>0</v>
      </c>
      <c r="L528" s="66" t="str">
        <f t="shared" si="30"/>
        <v>(ﾀ)</v>
      </c>
      <c r="M528" s="76"/>
      <c r="N528" s="34" t="s">
        <v>6194</v>
      </c>
      <c r="O528" s="382"/>
      <c r="P528" s="383"/>
      <c r="Q528" s="1125"/>
      <c r="R528" s="1125"/>
      <c r="S528" s="384"/>
      <c r="T528" s="1124"/>
      <c r="U528" s="1124"/>
      <c r="V528" s="386"/>
      <c r="W528" s="380"/>
      <c r="X528" s="381"/>
    </row>
    <row r="529" spans="1:24" ht="12.75" customHeight="1" x14ac:dyDescent="0.2">
      <c r="A529" s="76"/>
      <c r="B529" s="1105"/>
      <c r="C529" s="1100"/>
      <c r="D529" s="1114"/>
      <c r="E529" s="1093" t="s">
        <v>6290</v>
      </c>
      <c r="F529" s="1094"/>
      <c r="G529" s="150" t="b">
        <f>IF(総括表!$B$4=総括表!$Q$5,基礎データ貼付用シート!E1478)</f>
        <v>0</v>
      </c>
      <c r="H529" s="147" t="s">
        <v>5201</v>
      </c>
      <c r="I529" s="854">
        <v>0.111</v>
      </c>
      <c r="J529" s="70" t="s">
        <v>5202</v>
      </c>
      <c r="K529" s="145">
        <f t="shared" si="29"/>
        <v>0</v>
      </c>
      <c r="L529" s="66" t="str">
        <f t="shared" si="30"/>
        <v>(ﾁ)</v>
      </c>
      <c r="M529" s="76"/>
      <c r="N529" s="34" t="s">
        <v>6195</v>
      </c>
      <c r="O529" s="382"/>
      <c r="P529" s="383"/>
      <c r="Q529" s="380"/>
      <c r="R529" s="380"/>
      <c r="S529" s="384"/>
      <c r="T529" s="1124"/>
      <c r="U529" s="1124"/>
      <c r="V529" s="385"/>
      <c r="W529" s="379"/>
      <c r="X529" s="381"/>
    </row>
    <row r="530" spans="1:24" ht="12.75" customHeight="1" x14ac:dyDescent="0.2">
      <c r="A530" s="76"/>
      <c r="B530" s="1105"/>
      <c r="C530" s="1098"/>
      <c r="D530" s="1114"/>
      <c r="E530" s="1093" t="s">
        <v>6291</v>
      </c>
      <c r="F530" s="1094"/>
      <c r="G530" s="223" t="b">
        <f>IF(総括表!$B$4=総括表!$Q$5,基礎データ貼付用シート!E1476)</f>
        <v>0</v>
      </c>
      <c r="H530" s="147" t="s">
        <v>5201</v>
      </c>
      <c r="I530" s="854">
        <v>8.3000000000000004E-2</v>
      </c>
      <c r="J530" s="70" t="s">
        <v>5202</v>
      </c>
      <c r="K530" s="145">
        <f t="shared" si="29"/>
        <v>0</v>
      </c>
      <c r="L530" s="66" t="str">
        <f t="shared" si="30"/>
        <v>(ﾂ)</v>
      </c>
      <c r="M530" s="76"/>
      <c r="N530" s="34" t="s">
        <v>6196</v>
      </c>
      <c r="O530" s="382"/>
      <c r="P530" s="390"/>
      <c r="Q530" s="380"/>
      <c r="R530" s="380"/>
      <c r="S530" s="384"/>
      <c r="T530" s="1124"/>
      <c r="U530" s="1124"/>
      <c r="V530" s="385"/>
      <c r="W530" s="379"/>
      <c r="X530" s="381"/>
    </row>
    <row r="531" spans="1:24" ht="12.75" customHeight="1" x14ac:dyDescent="0.2">
      <c r="A531" s="76"/>
      <c r="B531" s="1105">
        <v>7</v>
      </c>
      <c r="C531" s="1097" t="s">
        <v>6294</v>
      </c>
      <c r="D531" s="1114" t="s">
        <v>6083</v>
      </c>
      <c r="E531" s="1093" t="s">
        <v>6289</v>
      </c>
      <c r="F531" s="1094"/>
      <c r="G531" s="150">
        <f>IF(総括表!$B$4=総括表!$Q$4,基礎データ貼付用シート!E1487)</f>
        <v>0</v>
      </c>
      <c r="H531" s="147" t="s">
        <v>5201</v>
      </c>
      <c r="I531" s="854">
        <v>0.215</v>
      </c>
      <c r="J531" s="70" t="s">
        <v>5202</v>
      </c>
      <c r="K531" s="145">
        <f t="shared" si="29"/>
        <v>0</v>
      </c>
      <c r="L531" s="66" t="str">
        <f t="shared" si="30"/>
        <v>(ﾃ)</v>
      </c>
      <c r="M531" s="76"/>
      <c r="N531" s="34" t="s">
        <v>6198</v>
      </c>
      <c r="O531" s="382"/>
      <c r="P531" s="383"/>
      <c r="Q531" s="1125"/>
      <c r="R531" s="1125"/>
      <c r="S531" s="384"/>
      <c r="T531" s="1124"/>
      <c r="U531" s="1124"/>
      <c r="V531" s="386"/>
      <c r="W531" s="380"/>
      <c r="X531" s="381"/>
    </row>
    <row r="532" spans="1:24" ht="12.75" customHeight="1" x14ac:dyDescent="0.2">
      <c r="A532" s="76"/>
      <c r="B532" s="1105"/>
      <c r="C532" s="1100"/>
      <c r="D532" s="1114"/>
      <c r="E532" s="1093" t="s">
        <v>6290</v>
      </c>
      <c r="F532" s="1094"/>
      <c r="G532" s="150">
        <f>IF(総括表!$B$4=総括表!$Q$4,基礎データ貼付用シート!E1488)</f>
        <v>0</v>
      </c>
      <c r="H532" s="147" t="s">
        <v>5201</v>
      </c>
      <c r="I532" s="854">
        <v>0.161</v>
      </c>
      <c r="J532" s="70" t="s">
        <v>5202</v>
      </c>
      <c r="K532" s="145">
        <f t="shared" si="29"/>
        <v>0</v>
      </c>
      <c r="L532" s="66" t="str">
        <f t="shared" si="30"/>
        <v>(ﾄ)</v>
      </c>
      <c r="M532" s="76"/>
      <c r="N532" s="34" t="s">
        <v>6199</v>
      </c>
      <c r="O532" s="382"/>
      <c r="P532" s="383"/>
      <c r="Q532" s="380"/>
      <c r="R532" s="380"/>
      <c r="S532" s="384"/>
      <c r="T532" s="1124"/>
      <c r="U532" s="1124"/>
      <c r="V532" s="385"/>
      <c r="W532" s="379"/>
      <c r="X532" s="381"/>
    </row>
    <row r="533" spans="1:24" ht="12.75" customHeight="1" x14ac:dyDescent="0.2">
      <c r="A533" s="76"/>
      <c r="B533" s="1105"/>
      <c r="C533" s="1098"/>
      <c r="D533" s="1114"/>
      <c r="E533" s="1093" t="s">
        <v>6291</v>
      </c>
      <c r="F533" s="1094"/>
      <c r="G533" s="223">
        <f>IF(総括表!$B$4=総括表!$Q$4,基礎データ貼付用シート!E1486)</f>
        <v>0</v>
      </c>
      <c r="H533" s="147" t="s">
        <v>5201</v>
      </c>
      <c r="I533" s="854">
        <v>0.121</v>
      </c>
      <c r="J533" s="70" t="s">
        <v>5202</v>
      </c>
      <c r="K533" s="145">
        <f t="shared" si="29"/>
        <v>0</v>
      </c>
      <c r="L533" s="66" t="str">
        <f t="shared" si="30"/>
        <v>(ﾅ)</v>
      </c>
      <c r="M533" s="76"/>
      <c r="N533" s="34" t="s">
        <v>6200</v>
      </c>
      <c r="O533" s="382"/>
      <c r="P533" s="390"/>
      <c r="Q533" s="380"/>
      <c r="R533" s="380"/>
      <c r="S533" s="384"/>
      <c r="T533" s="1124"/>
      <c r="U533" s="1124"/>
      <c r="V533" s="385"/>
      <c r="W533" s="379"/>
      <c r="X533" s="381"/>
    </row>
    <row r="534" spans="1:24" ht="12.75" customHeight="1" x14ac:dyDescent="0.2">
      <c r="A534" s="76"/>
      <c r="B534" s="180"/>
      <c r="C534" s="565"/>
      <c r="D534" s="565"/>
      <c r="E534" s="596"/>
      <c r="F534" s="596"/>
      <c r="G534" s="594"/>
      <c r="H534" s="565"/>
      <c r="I534" s="855"/>
      <c r="J534" s="565"/>
      <c r="K534" s="594"/>
      <c r="L534" s="66"/>
      <c r="M534" s="76"/>
      <c r="N534" s="3"/>
      <c r="O534" s="3"/>
      <c r="P534" s="383"/>
      <c r="Q534" s="380"/>
      <c r="R534" s="380"/>
      <c r="S534" s="384"/>
      <c r="T534" s="380"/>
      <c r="U534" s="380"/>
      <c r="V534" s="385"/>
      <c r="W534" s="379"/>
      <c r="X534" s="381"/>
    </row>
    <row r="535" spans="1:24" ht="12.75" customHeight="1" x14ac:dyDescent="0.2">
      <c r="A535" s="76"/>
      <c r="B535" s="180"/>
      <c r="C535" s="68"/>
      <c r="D535" s="68"/>
      <c r="E535" s="178"/>
      <c r="F535" s="178"/>
      <c r="G535" s="29"/>
      <c r="H535" s="68"/>
      <c r="I535" s="87"/>
      <c r="J535" s="68"/>
      <c r="K535" s="29"/>
      <c r="L535" s="66"/>
      <c r="M535" s="76"/>
      <c r="N535" s="3"/>
      <c r="O535" s="3"/>
      <c r="P535" s="383"/>
      <c r="Q535" s="380"/>
      <c r="R535" s="380"/>
      <c r="S535" s="384"/>
      <c r="T535" s="380"/>
      <c r="U535" s="380"/>
      <c r="V535" s="385"/>
      <c r="W535" s="379"/>
      <c r="X535" s="381"/>
    </row>
    <row r="536" spans="1:24" ht="12.75" customHeight="1" x14ac:dyDescent="0.2">
      <c r="A536" s="157">
        <v>9</v>
      </c>
      <c r="B536" s="71" t="s">
        <v>6295</v>
      </c>
      <c r="C536" s="76"/>
      <c r="D536" s="68"/>
      <c r="E536" s="178"/>
      <c r="F536" s="178"/>
      <c r="G536" s="29"/>
      <c r="H536" s="68"/>
      <c r="I536" s="87"/>
      <c r="J536" s="68"/>
      <c r="K536" s="29"/>
      <c r="L536" s="66"/>
      <c r="M536" s="76"/>
      <c r="N536" s="3"/>
      <c r="O536" s="3"/>
      <c r="P536" s="383"/>
      <c r="Q536" s="380"/>
      <c r="R536" s="380"/>
      <c r="S536" s="384"/>
      <c r="T536" s="380"/>
      <c r="U536" s="380"/>
      <c r="V536" s="385"/>
      <c r="W536" s="379"/>
      <c r="X536" s="381"/>
    </row>
    <row r="537" spans="1:24" ht="12.75" customHeight="1" x14ac:dyDescent="0.2">
      <c r="A537" s="76"/>
      <c r="B537" s="181"/>
      <c r="C537" s="164"/>
      <c r="D537" s="164"/>
      <c r="E537" s="182"/>
      <c r="F537" s="182"/>
      <c r="G537" s="21"/>
      <c r="H537" s="164"/>
      <c r="I537" s="173"/>
      <c r="J537" s="68"/>
      <c r="K537" s="29"/>
      <c r="L537" s="66"/>
      <c r="M537" s="76"/>
      <c r="N537" s="3"/>
      <c r="O537" s="3"/>
      <c r="P537" s="383"/>
      <c r="Q537" s="380"/>
      <c r="R537" s="380"/>
      <c r="S537" s="384"/>
      <c r="T537" s="380"/>
      <c r="U537" s="380"/>
      <c r="V537" s="385"/>
      <c r="W537" s="379"/>
      <c r="X537" s="381"/>
    </row>
    <row r="538" spans="1:24" ht="12.75" customHeight="1" x14ac:dyDescent="0.2">
      <c r="A538" s="76"/>
      <c r="B538" s="1105">
        <v>8</v>
      </c>
      <c r="C538" s="1097" t="s">
        <v>6138</v>
      </c>
      <c r="D538" s="1114" t="s">
        <v>6083</v>
      </c>
      <c r="E538" s="1093" t="s">
        <v>6289</v>
      </c>
      <c r="F538" s="1094"/>
      <c r="G538" s="150" t="b">
        <f>IF(総括表!$B$4=総括表!$Q$5,基礎データ貼付用シート!E1487)</f>
        <v>0</v>
      </c>
      <c r="H538" s="147" t="s">
        <v>5201</v>
      </c>
      <c r="I538" s="854">
        <v>0.152</v>
      </c>
      <c r="J538" s="70" t="s">
        <v>5202</v>
      </c>
      <c r="K538" s="145">
        <f t="shared" ref="K538:K590" si="31">ROUND(G538*I538,0)</f>
        <v>0</v>
      </c>
      <c r="L538" s="66" t="str">
        <f t="shared" ref="L538:L590" si="32">$N$141&amp;N538&amp;O538&amp;$O$141</f>
        <v>(ﾆ)</v>
      </c>
      <c r="M538" s="76"/>
      <c r="N538" s="34" t="s">
        <v>6201</v>
      </c>
      <c r="O538" s="382"/>
      <c r="P538" s="383"/>
      <c r="Q538" s="1125"/>
      <c r="R538" s="1125"/>
      <c r="S538" s="384"/>
      <c r="T538" s="1124"/>
      <c r="U538" s="1124"/>
      <c r="V538" s="386"/>
      <c r="W538" s="380"/>
      <c r="X538" s="381"/>
    </row>
    <row r="539" spans="1:24" ht="12.75" customHeight="1" x14ac:dyDescent="0.2">
      <c r="A539" s="76"/>
      <c r="B539" s="1105"/>
      <c r="C539" s="1100"/>
      <c r="D539" s="1114"/>
      <c r="E539" s="1093" t="s">
        <v>6290</v>
      </c>
      <c r="F539" s="1094"/>
      <c r="G539" s="150" t="b">
        <f>IF(総括表!$B$4=総括表!$Q$5,基礎データ貼付用シート!E1488)</f>
        <v>0</v>
      </c>
      <c r="H539" s="147" t="s">
        <v>5201</v>
      </c>
      <c r="I539" s="854">
        <v>0.114</v>
      </c>
      <c r="J539" s="70" t="s">
        <v>5202</v>
      </c>
      <c r="K539" s="145">
        <f t="shared" si="31"/>
        <v>0</v>
      </c>
      <c r="L539" s="66" t="str">
        <f t="shared" si="32"/>
        <v>(ﾇ)</v>
      </c>
      <c r="M539" s="76"/>
      <c r="N539" s="34" t="s">
        <v>6149</v>
      </c>
      <c r="O539" s="382"/>
      <c r="P539" s="383"/>
      <c r="Q539" s="380"/>
      <c r="R539" s="380"/>
      <c r="S539" s="384"/>
      <c r="T539" s="1124"/>
      <c r="U539" s="1124"/>
      <c r="V539" s="385"/>
      <c r="W539" s="379"/>
      <c r="X539" s="381"/>
    </row>
    <row r="540" spans="1:24" ht="12.75" customHeight="1" x14ac:dyDescent="0.2">
      <c r="A540" s="76"/>
      <c r="B540" s="1105"/>
      <c r="C540" s="1098"/>
      <c r="D540" s="1114"/>
      <c r="E540" s="1093" t="s">
        <v>6291</v>
      </c>
      <c r="F540" s="1094"/>
      <c r="G540" s="223" t="b">
        <f>IF(総括表!$B$4=総括表!$Q$5,基礎データ貼付用シート!E1486)</f>
        <v>0</v>
      </c>
      <c r="H540" s="147" t="s">
        <v>5201</v>
      </c>
      <c r="I540" s="854">
        <v>8.5999999999999993E-2</v>
      </c>
      <c r="J540" s="70" t="s">
        <v>5202</v>
      </c>
      <c r="K540" s="145">
        <f t="shared" si="31"/>
        <v>0</v>
      </c>
      <c r="L540" s="66" t="str">
        <f t="shared" si="32"/>
        <v>(ﾈ)</v>
      </c>
      <c r="M540" s="76"/>
      <c r="N540" s="34" t="s">
        <v>6150</v>
      </c>
      <c r="O540" s="382"/>
      <c r="P540" s="390"/>
      <c r="Q540" s="380"/>
      <c r="R540" s="380"/>
      <c r="S540" s="384"/>
      <c r="T540" s="1124"/>
      <c r="U540" s="1124"/>
      <c r="V540" s="385"/>
      <c r="W540" s="379"/>
      <c r="X540" s="381"/>
    </row>
    <row r="541" spans="1:24" ht="12.75" customHeight="1" x14ac:dyDescent="0.2">
      <c r="A541" s="76"/>
      <c r="B541" s="1105">
        <v>9</v>
      </c>
      <c r="C541" s="1106" t="s">
        <v>6296</v>
      </c>
      <c r="D541" s="1114" t="s">
        <v>6083</v>
      </c>
      <c r="E541" s="1093" t="s">
        <v>6289</v>
      </c>
      <c r="F541" s="1094"/>
      <c r="G541" s="150">
        <f>IF(総括表!$B$4=総括表!$Q$4,基礎データ貼付用シート!E1497)</f>
        <v>0</v>
      </c>
      <c r="H541" s="147" t="s">
        <v>5201</v>
      </c>
      <c r="I541" s="854">
        <v>0.223</v>
      </c>
      <c r="J541" s="70" t="s">
        <v>5202</v>
      </c>
      <c r="K541" s="145">
        <f t="shared" si="31"/>
        <v>0</v>
      </c>
      <c r="L541" s="66" t="str">
        <f t="shared" si="32"/>
        <v>(ﾉ)</v>
      </c>
      <c r="M541" s="66"/>
      <c r="N541" s="34" t="s">
        <v>6151</v>
      </c>
      <c r="O541" s="382"/>
      <c r="P541" s="383"/>
      <c r="Q541" s="1125"/>
      <c r="R541" s="1125"/>
      <c r="S541" s="384"/>
      <c r="T541" s="1124"/>
      <c r="U541" s="1124"/>
      <c r="V541" s="386"/>
      <c r="W541" s="380"/>
      <c r="X541" s="381"/>
    </row>
    <row r="542" spans="1:24" ht="12.75" customHeight="1" x14ac:dyDescent="0.2">
      <c r="A542" s="76"/>
      <c r="B542" s="1105"/>
      <c r="C542" s="1013"/>
      <c r="D542" s="1114"/>
      <c r="E542" s="1093" t="s">
        <v>6290</v>
      </c>
      <c r="F542" s="1094"/>
      <c r="G542" s="150">
        <f>IF(総括表!$B$4=総括表!$Q$4,基礎データ貼付用シート!E1498)</f>
        <v>0</v>
      </c>
      <c r="H542" s="147" t="s">
        <v>5201</v>
      </c>
      <c r="I542" s="854">
        <v>0.16700000000000001</v>
      </c>
      <c r="J542" s="70" t="s">
        <v>5202</v>
      </c>
      <c r="K542" s="145">
        <f t="shared" si="31"/>
        <v>0</v>
      </c>
      <c r="L542" s="66" t="str">
        <f t="shared" si="32"/>
        <v>(ﾊ)</v>
      </c>
      <c r="M542" s="66"/>
      <c r="N542" s="34" t="s">
        <v>6152</v>
      </c>
      <c r="O542" s="382"/>
      <c r="P542" s="383"/>
      <c r="Q542" s="380"/>
      <c r="R542" s="380"/>
      <c r="S542" s="384"/>
      <c r="T542" s="1124"/>
      <c r="U542" s="1124"/>
      <c r="V542" s="385"/>
      <c r="W542" s="379"/>
      <c r="X542" s="381"/>
    </row>
    <row r="543" spans="1:24" ht="12.75" customHeight="1" x14ac:dyDescent="0.2">
      <c r="A543" s="76"/>
      <c r="B543" s="1105"/>
      <c r="C543" s="1013"/>
      <c r="D543" s="1114"/>
      <c r="E543" s="1093" t="s">
        <v>6291</v>
      </c>
      <c r="F543" s="1094"/>
      <c r="G543" s="223">
        <f>IF(総括表!$B$4=総括表!$Q$4,基礎データ貼付用シート!E1496)</f>
        <v>0</v>
      </c>
      <c r="H543" s="147" t="s">
        <v>5201</v>
      </c>
      <c r="I543" s="854">
        <v>0.125</v>
      </c>
      <c r="J543" s="70" t="s">
        <v>5202</v>
      </c>
      <c r="K543" s="145">
        <f t="shared" si="31"/>
        <v>0</v>
      </c>
      <c r="L543" s="66" t="str">
        <f t="shared" si="32"/>
        <v>(ﾋ)</v>
      </c>
      <c r="M543" s="66"/>
      <c r="N543" s="34" t="s">
        <v>6153</v>
      </c>
      <c r="O543" s="382"/>
      <c r="P543" s="390"/>
      <c r="Q543" s="380"/>
      <c r="R543" s="380"/>
      <c r="S543" s="384"/>
      <c r="T543" s="1124"/>
      <c r="U543" s="1124"/>
      <c r="V543" s="385"/>
      <c r="W543" s="379"/>
      <c r="X543" s="381"/>
    </row>
    <row r="544" spans="1:24" ht="12.75" customHeight="1" x14ac:dyDescent="0.2">
      <c r="A544" s="76"/>
      <c r="B544" s="1099">
        <v>10</v>
      </c>
      <c r="C544" s="1106" t="s">
        <v>6143</v>
      </c>
      <c r="D544" s="1114" t="s">
        <v>6083</v>
      </c>
      <c r="E544" s="1093" t="s">
        <v>6289</v>
      </c>
      <c r="F544" s="1094"/>
      <c r="G544" s="150" t="b">
        <f>IF(総括表!$B$4=総括表!$Q$5,基礎データ貼付用シート!E1497)</f>
        <v>0</v>
      </c>
      <c r="H544" s="147" t="s">
        <v>5201</v>
      </c>
      <c r="I544" s="854">
        <v>0.193</v>
      </c>
      <c r="J544" s="70" t="s">
        <v>5202</v>
      </c>
      <c r="K544" s="145">
        <f t="shared" si="31"/>
        <v>0</v>
      </c>
      <c r="L544" s="66" t="str">
        <f t="shared" si="32"/>
        <v>(ﾌ)</v>
      </c>
      <c r="M544" s="183"/>
      <c r="N544" s="34" t="s">
        <v>6154</v>
      </c>
      <c r="O544" s="382"/>
      <c r="P544" s="383"/>
      <c r="Q544" s="1125"/>
      <c r="R544" s="1125"/>
      <c r="S544" s="384"/>
      <c r="T544" s="1124"/>
      <c r="U544" s="1124"/>
      <c r="V544" s="386"/>
      <c r="W544" s="380"/>
      <c r="X544" s="381"/>
    </row>
    <row r="545" spans="1:24" ht="12.75" customHeight="1" x14ac:dyDescent="0.2">
      <c r="A545" s="76"/>
      <c r="B545" s="1095"/>
      <c r="C545" s="1013"/>
      <c r="D545" s="1114"/>
      <c r="E545" s="1093" t="s">
        <v>6290</v>
      </c>
      <c r="F545" s="1094"/>
      <c r="G545" s="150" t="b">
        <f>IF(総括表!$B$4=総括表!$Q$5,基礎データ貼付用シート!E1498)</f>
        <v>0</v>
      </c>
      <c r="H545" s="147" t="s">
        <v>5201</v>
      </c>
      <c r="I545" s="854">
        <v>0.14499999999999999</v>
      </c>
      <c r="J545" s="70" t="s">
        <v>5202</v>
      </c>
      <c r="K545" s="145">
        <f t="shared" si="31"/>
        <v>0</v>
      </c>
      <c r="L545" s="66" t="str">
        <f t="shared" si="32"/>
        <v>(ﾍ)</v>
      </c>
      <c r="M545" s="183"/>
      <c r="N545" s="34" t="s">
        <v>6155</v>
      </c>
      <c r="O545" s="382"/>
      <c r="P545" s="383"/>
      <c r="Q545" s="380"/>
      <c r="R545" s="380"/>
      <c r="S545" s="384"/>
      <c r="T545" s="1124"/>
      <c r="U545" s="1124"/>
      <c r="V545" s="385"/>
      <c r="W545" s="379"/>
      <c r="X545" s="381"/>
    </row>
    <row r="546" spans="1:24" ht="12.75" customHeight="1" x14ac:dyDescent="0.2">
      <c r="A546" s="76"/>
      <c r="B546" s="1095"/>
      <c r="C546" s="1013"/>
      <c r="D546" s="1114"/>
      <c r="E546" s="1093" t="s">
        <v>6291</v>
      </c>
      <c r="F546" s="1094"/>
      <c r="G546" s="223" t="b">
        <f>IF(総括表!$B$4=総括表!$Q$5,基礎データ貼付用シート!E1496)</f>
        <v>0</v>
      </c>
      <c r="H546" s="147" t="s">
        <v>5201</v>
      </c>
      <c r="I546" s="854">
        <v>0.108</v>
      </c>
      <c r="J546" s="70" t="s">
        <v>5202</v>
      </c>
      <c r="K546" s="145">
        <f t="shared" si="31"/>
        <v>0</v>
      </c>
      <c r="L546" s="66" t="str">
        <f t="shared" si="32"/>
        <v>(ﾎ)</v>
      </c>
      <c r="M546" s="183"/>
      <c r="N546" s="34" t="s">
        <v>6157</v>
      </c>
      <c r="O546" s="382"/>
      <c r="P546" s="390"/>
      <c r="Q546" s="380"/>
      <c r="R546" s="380"/>
      <c r="S546" s="384"/>
      <c r="T546" s="1124"/>
      <c r="U546" s="1124"/>
      <c r="V546" s="385"/>
      <c r="W546" s="379"/>
      <c r="X546" s="381"/>
    </row>
    <row r="547" spans="1:24" ht="12.75" customHeight="1" x14ac:dyDescent="0.2">
      <c r="A547" s="76"/>
      <c r="B547" s="1105">
        <v>11</v>
      </c>
      <c r="C547" s="1106" t="s">
        <v>6297</v>
      </c>
      <c r="D547" s="1114" t="s">
        <v>6083</v>
      </c>
      <c r="E547" s="1093" t="s">
        <v>6289</v>
      </c>
      <c r="F547" s="1094"/>
      <c r="G547" s="150">
        <f>IF(総括表!$B$4=総括表!$Q$4,基礎データ貼付用シート!E1508)</f>
        <v>0</v>
      </c>
      <c r="H547" s="147" t="s">
        <v>5201</v>
      </c>
      <c r="I547" s="854">
        <v>0.245</v>
      </c>
      <c r="J547" s="70" t="s">
        <v>5202</v>
      </c>
      <c r="K547" s="145">
        <f t="shared" si="31"/>
        <v>0</v>
      </c>
      <c r="L547" s="66" t="str">
        <f t="shared" si="32"/>
        <v>(ﾏ)</v>
      </c>
      <c r="M547" s="169"/>
      <c r="N547" s="34" t="s">
        <v>6158</v>
      </c>
      <c r="O547" s="382"/>
      <c r="P547" s="383"/>
      <c r="Q547" s="1125"/>
      <c r="R547" s="1125"/>
      <c r="S547" s="384"/>
      <c r="T547" s="1124"/>
      <c r="U547" s="1124"/>
      <c r="V547" s="386"/>
      <c r="W547" s="380"/>
      <c r="X547" s="381"/>
    </row>
    <row r="548" spans="1:24" ht="12.75" customHeight="1" x14ac:dyDescent="0.2">
      <c r="A548" s="76"/>
      <c r="B548" s="1105"/>
      <c r="C548" s="1013"/>
      <c r="D548" s="1114"/>
      <c r="E548" s="1093" t="s">
        <v>6290</v>
      </c>
      <c r="F548" s="1094"/>
      <c r="G548" s="150">
        <f>IF(総括表!$B$4=総括表!$Q$4,基礎データ貼付用シート!E1509)</f>
        <v>0</v>
      </c>
      <c r="H548" s="147" t="s">
        <v>5201</v>
      </c>
      <c r="I548" s="854">
        <v>0.184</v>
      </c>
      <c r="J548" s="70" t="s">
        <v>5202</v>
      </c>
      <c r="K548" s="145">
        <f t="shared" si="31"/>
        <v>0</v>
      </c>
      <c r="L548" s="66" t="str">
        <f t="shared" si="32"/>
        <v>(ﾐ)</v>
      </c>
      <c r="M548" s="169"/>
      <c r="N548" s="34" t="s">
        <v>6159</v>
      </c>
      <c r="O548" s="382"/>
      <c r="P548" s="383"/>
      <c r="Q548" s="380"/>
      <c r="R548" s="380"/>
      <c r="S548" s="384"/>
      <c r="T548" s="1124"/>
      <c r="U548" s="1124"/>
      <c r="V548" s="385"/>
      <c r="W548" s="379"/>
      <c r="X548" s="381"/>
    </row>
    <row r="549" spans="1:24" ht="12.75" customHeight="1" x14ac:dyDescent="0.2">
      <c r="A549" s="76"/>
      <c r="B549" s="1105"/>
      <c r="C549" s="1013"/>
      <c r="D549" s="1114"/>
      <c r="E549" s="1093" t="s">
        <v>6291</v>
      </c>
      <c r="F549" s="1094"/>
      <c r="G549" s="223">
        <f>IF(総括表!$B$4=総括表!$Q$4,基礎データ貼付用シート!E1507)</f>
        <v>0</v>
      </c>
      <c r="H549" s="147" t="s">
        <v>5201</v>
      </c>
      <c r="I549" s="854">
        <v>0.13800000000000001</v>
      </c>
      <c r="J549" s="70" t="s">
        <v>5202</v>
      </c>
      <c r="K549" s="145">
        <f t="shared" si="31"/>
        <v>0</v>
      </c>
      <c r="L549" s="66" t="str">
        <f t="shared" si="32"/>
        <v>(ﾑ)</v>
      </c>
      <c r="M549" s="169"/>
      <c r="N549" s="34" t="s">
        <v>6160</v>
      </c>
      <c r="O549" s="382"/>
      <c r="P549" s="390"/>
      <c r="Q549" s="380"/>
      <c r="R549" s="380"/>
      <c r="S549" s="384"/>
      <c r="T549" s="1124"/>
      <c r="U549" s="1124"/>
      <c r="V549" s="385"/>
      <c r="W549" s="379"/>
      <c r="X549" s="381"/>
    </row>
    <row r="550" spans="1:24" ht="12.75" customHeight="1" x14ac:dyDescent="0.2">
      <c r="A550" s="76"/>
      <c r="B550" s="1099">
        <v>12</v>
      </c>
      <c r="C550" s="1106" t="s">
        <v>6148</v>
      </c>
      <c r="D550" s="1114" t="s">
        <v>6083</v>
      </c>
      <c r="E550" s="1093" t="s">
        <v>6289</v>
      </c>
      <c r="F550" s="1094"/>
      <c r="G550" s="150" t="b">
        <f>IF(総括表!$B$4=総括表!$Q$5,基礎データ貼付用シート!E1508)</f>
        <v>0</v>
      </c>
      <c r="H550" s="147" t="s">
        <v>5201</v>
      </c>
      <c r="I550" s="854">
        <v>0.22</v>
      </c>
      <c r="J550" s="70" t="s">
        <v>5202</v>
      </c>
      <c r="K550" s="145">
        <f t="shared" si="31"/>
        <v>0</v>
      </c>
      <c r="L550" s="66" t="str">
        <f t="shared" si="32"/>
        <v>(ﾒ)</v>
      </c>
      <c r="M550" s="169"/>
      <c r="N550" s="34" t="s">
        <v>6161</v>
      </c>
      <c r="O550" s="382"/>
      <c r="P550" s="383"/>
      <c r="Q550" s="1125"/>
      <c r="R550" s="1125"/>
      <c r="S550" s="384"/>
      <c r="T550" s="1124"/>
      <c r="U550" s="1124"/>
      <c r="V550" s="386"/>
      <c r="W550" s="380"/>
      <c r="X550" s="381"/>
    </row>
    <row r="551" spans="1:24" ht="12.75" customHeight="1" x14ac:dyDescent="0.2">
      <c r="A551" s="76"/>
      <c r="B551" s="1095"/>
      <c r="C551" s="1013"/>
      <c r="D551" s="1114"/>
      <c r="E551" s="1093" t="s">
        <v>6290</v>
      </c>
      <c r="F551" s="1094"/>
      <c r="G551" s="150" t="b">
        <f>IF(総括表!$B$4=総括表!$Q$5,基礎データ貼付用シート!E1509)</f>
        <v>0</v>
      </c>
      <c r="H551" s="147" t="s">
        <v>5201</v>
      </c>
      <c r="I551" s="854">
        <v>0.16500000000000001</v>
      </c>
      <c r="J551" s="70" t="s">
        <v>5202</v>
      </c>
      <c r="K551" s="145">
        <f t="shared" si="31"/>
        <v>0</v>
      </c>
      <c r="L551" s="66" t="str">
        <f t="shared" si="32"/>
        <v>(ﾓ)</v>
      </c>
      <c r="M551" s="169"/>
      <c r="N551" s="34" t="s">
        <v>6162</v>
      </c>
      <c r="O551" s="382"/>
      <c r="P551" s="383"/>
      <c r="Q551" s="380"/>
      <c r="R551" s="380"/>
      <c r="S551" s="384"/>
      <c r="T551" s="1124"/>
      <c r="U551" s="1124"/>
      <c r="V551" s="385"/>
      <c r="W551" s="379"/>
      <c r="X551" s="381"/>
    </row>
    <row r="552" spans="1:24" ht="12.75" customHeight="1" x14ac:dyDescent="0.2">
      <c r="A552" s="76"/>
      <c r="B552" s="1095"/>
      <c r="C552" s="1013"/>
      <c r="D552" s="1114"/>
      <c r="E552" s="1093" t="s">
        <v>6291</v>
      </c>
      <c r="F552" s="1094"/>
      <c r="G552" s="223" t="b">
        <f>IF(総括表!$B$4=総括表!$Q$5,基礎データ貼付用シート!E1507)</f>
        <v>0</v>
      </c>
      <c r="H552" s="147" t="s">
        <v>5201</v>
      </c>
      <c r="I552" s="854">
        <v>0.124</v>
      </c>
      <c r="J552" s="70" t="s">
        <v>5202</v>
      </c>
      <c r="K552" s="145">
        <f t="shared" si="31"/>
        <v>0</v>
      </c>
      <c r="L552" s="66" t="str">
        <f t="shared" si="32"/>
        <v>(ﾔ)</v>
      </c>
      <c r="M552" s="169"/>
      <c r="N552" s="34" t="s">
        <v>6163</v>
      </c>
      <c r="O552" s="382"/>
      <c r="P552" s="390"/>
      <c r="Q552" s="380"/>
      <c r="R552" s="380"/>
      <c r="S552" s="384"/>
      <c r="T552" s="1124"/>
      <c r="U552" s="1124"/>
      <c r="V552" s="385"/>
      <c r="W552" s="379"/>
      <c r="X552" s="381"/>
    </row>
    <row r="553" spans="1:24" ht="12.75" customHeight="1" x14ac:dyDescent="0.2">
      <c r="A553" s="76"/>
      <c r="B553" s="1105">
        <v>13</v>
      </c>
      <c r="C553" s="1106" t="s">
        <v>6298</v>
      </c>
      <c r="D553" s="1114" t="s">
        <v>6083</v>
      </c>
      <c r="E553" s="1093" t="s">
        <v>6289</v>
      </c>
      <c r="F553" s="1094"/>
      <c r="G553" s="150">
        <f>IF(総括表!$B$4=総括表!$Q$4,基礎データ貼付用シート!E1519)</f>
        <v>0</v>
      </c>
      <c r="H553" s="147" t="s">
        <v>5201</v>
      </c>
      <c r="I553" s="854">
        <v>0.25900000000000001</v>
      </c>
      <c r="J553" s="70" t="s">
        <v>5202</v>
      </c>
      <c r="K553" s="145">
        <f t="shared" si="31"/>
        <v>0</v>
      </c>
      <c r="L553" s="66" t="str">
        <f t="shared" si="32"/>
        <v>(ﾕ)</v>
      </c>
      <c r="M553" s="169"/>
      <c r="N553" s="34" t="s">
        <v>6165</v>
      </c>
      <c r="P553" s="383"/>
      <c r="Q553" s="1125"/>
      <c r="R553" s="1125"/>
      <c r="S553" s="384"/>
      <c r="T553" s="1124"/>
      <c r="U553" s="1124"/>
      <c r="V553" s="386"/>
      <c r="W553" s="380"/>
      <c r="X553" s="381"/>
    </row>
    <row r="554" spans="1:24" ht="12.75" customHeight="1" x14ac:dyDescent="0.2">
      <c r="A554" s="76"/>
      <c r="B554" s="1105"/>
      <c r="C554" s="1013"/>
      <c r="D554" s="1114"/>
      <c r="E554" s="1093" t="s">
        <v>6290</v>
      </c>
      <c r="F554" s="1094"/>
      <c r="G554" s="150">
        <f>IF(総括表!$B$4=総括表!$Q$4,基礎データ貼付用シート!E1520)</f>
        <v>0</v>
      </c>
      <c r="H554" s="147" t="s">
        <v>5201</v>
      </c>
      <c r="I554" s="854">
        <v>0.19400000000000001</v>
      </c>
      <c r="J554" s="70" t="s">
        <v>5202</v>
      </c>
      <c r="K554" s="145">
        <f t="shared" si="31"/>
        <v>0</v>
      </c>
      <c r="L554" s="66" t="str">
        <f t="shared" si="32"/>
        <v>(ﾖ)</v>
      </c>
      <c r="M554" s="169"/>
      <c r="N554" s="34" t="s">
        <v>6166</v>
      </c>
      <c r="P554" s="383"/>
      <c r="Q554" s="380"/>
      <c r="R554" s="380"/>
      <c r="S554" s="384"/>
      <c r="T554" s="1124"/>
      <c r="U554" s="1124"/>
      <c r="V554" s="385"/>
      <c r="W554" s="379"/>
      <c r="X554" s="381"/>
    </row>
    <row r="555" spans="1:24" ht="12.75" customHeight="1" x14ac:dyDescent="0.2">
      <c r="A555" s="76"/>
      <c r="B555" s="1105"/>
      <c r="C555" s="1013"/>
      <c r="D555" s="1114"/>
      <c r="E555" s="1093" t="s">
        <v>6291</v>
      </c>
      <c r="F555" s="1094"/>
      <c r="G555" s="223">
        <f>IF(総括表!$B$4=総括表!$Q$4,基礎データ貼付用シート!E1518)</f>
        <v>0</v>
      </c>
      <c r="H555" s="147" t="s">
        <v>5201</v>
      </c>
      <c r="I555" s="854">
        <v>0.14599999999999999</v>
      </c>
      <c r="J555" s="70" t="s">
        <v>5202</v>
      </c>
      <c r="K555" s="145">
        <f t="shared" si="31"/>
        <v>0</v>
      </c>
      <c r="L555" s="66" t="str">
        <f t="shared" si="32"/>
        <v>(ﾗ)</v>
      </c>
      <c r="M555" s="169"/>
      <c r="N555" s="34" t="s">
        <v>6167</v>
      </c>
      <c r="P555" s="390"/>
      <c r="Q555" s="380"/>
      <c r="R555" s="380"/>
      <c r="S555" s="384"/>
      <c r="T555" s="1124"/>
      <c r="U555" s="1124"/>
      <c r="V555" s="385"/>
      <c r="W555" s="379"/>
      <c r="X555" s="381"/>
    </row>
    <row r="556" spans="1:24" ht="12.75" customHeight="1" x14ac:dyDescent="0.2">
      <c r="A556" s="76"/>
      <c r="B556" s="1099">
        <v>14</v>
      </c>
      <c r="C556" s="1106" t="s">
        <v>6164</v>
      </c>
      <c r="D556" s="1114" t="s">
        <v>6083</v>
      </c>
      <c r="E556" s="1093" t="s">
        <v>6289</v>
      </c>
      <c r="F556" s="1094"/>
      <c r="G556" s="150" t="b">
        <f>IF(総括表!$B$4=総括表!$Q$5,基礎データ貼付用シート!E1519)</f>
        <v>0</v>
      </c>
      <c r="H556" s="147" t="s">
        <v>5201</v>
      </c>
      <c r="I556" s="854">
        <v>0.23599999999999999</v>
      </c>
      <c r="J556" s="70" t="s">
        <v>5202</v>
      </c>
      <c r="K556" s="145">
        <f t="shared" si="31"/>
        <v>0</v>
      </c>
      <c r="L556" s="66" t="str">
        <f t="shared" si="32"/>
        <v>(ﾘ)</v>
      </c>
      <c r="M556" s="169"/>
      <c r="N556" s="34" t="s">
        <v>6168</v>
      </c>
      <c r="P556" s="383"/>
      <c r="Q556" s="1125"/>
      <c r="R556" s="1125"/>
      <c r="S556" s="384"/>
      <c r="T556" s="1124"/>
      <c r="U556" s="1124"/>
      <c r="V556" s="386"/>
      <c r="W556" s="380"/>
      <c r="X556" s="381"/>
    </row>
    <row r="557" spans="1:24" ht="12.75" customHeight="1" x14ac:dyDescent="0.2">
      <c r="A557" s="76"/>
      <c r="B557" s="1095"/>
      <c r="C557" s="1013"/>
      <c r="D557" s="1114"/>
      <c r="E557" s="1093" t="s">
        <v>6290</v>
      </c>
      <c r="F557" s="1094"/>
      <c r="G557" s="150" t="b">
        <f>IF(総括表!$B$4=総括表!$Q$5,基礎データ貼付用シート!E1520)</f>
        <v>0</v>
      </c>
      <c r="H557" s="147" t="s">
        <v>5201</v>
      </c>
      <c r="I557" s="854">
        <v>0.17699999999999999</v>
      </c>
      <c r="J557" s="70" t="s">
        <v>5202</v>
      </c>
      <c r="K557" s="145">
        <f t="shared" si="31"/>
        <v>0</v>
      </c>
      <c r="L557" s="66" t="str">
        <f t="shared" si="32"/>
        <v>(ﾙ)</v>
      </c>
      <c r="M557" s="169"/>
      <c r="N557" s="34" t="s">
        <v>6169</v>
      </c>
      <c r="P557" s="383"/>
      <c r="Q557" s="380"/>
      <c r="R557" s="380"/>
      <c r="S557" s="384"/>
      <c r="T557" s="1124"/>
      <c r="U557" s="1124"/>
      <c r="V557" s="385"/>
      <c r="W557" s="379"/>
      <c r="X557" s="381"/>
    </row>
    <row r="558" spans="1:24" ht="12.75" customHeight="1" x14ac:dyDescent="0.2">
      <c r="A558" s="76"/>
      <c r="B558" s="1095"/>
      <c r="C558" s="1013"/>
      <c r="D558" s="1114"/>
      <c r="E558" s="1093" t="s">
        <v>6291</v>
      </c>
      <c r="F558" s="1094"/>
      <c r="G558" s="223" t="b">
        <f>IF(総括表!$B$4=総括表!$Q$5,基礎データ貼付用シート!E1518)</f>
        <v>0</v>
      </c>
      <c r="H558" s="147" t="s">
        <v>5201</v>
      </c>
      <c r="I558" s="854">
        <v>0.13300000000000001</v>
      </c>
      <c r="J558" s="70" t="s">
        <v>5202</v>
      </c>
      <c r="K558" s="145">
        <f t="shared" si="31"/>
        <v>0</v>
      </c>
      <c r="L558" s="66" t="str">
        <f t="shared" si="32"/>
        <v>(ﾚ)</v>
      </c>
      <c r="M558" s="169"/>
      <c r="N558" s="34" t="s">
        <v>6170</v>
      </c>
      <c r="P558" s="390"/>
      <c r="Q558" s="380"/>
      <c r="R558" s="380"/>
      <c r="S558" s="384"/>
      <c r="T558" s="1124"/>
      <c r="U558" s="1124"/>
      <c r="V558" s="385"/>
      <c r="W558" s="379"/>
      <c r="X558" s="381"/>
    </row>
    <row r="559" spans="1:24" ht="12.75" customHeight="1" x14ac:dyDescent="0.2">
      <c r="A559" s="76"/>
      <c r="B559" s="1105">
        <v>15</v>
      </c>
      <c r="C559" s="1106" t="s">
        <v>6299</v>
      </c>
      <c r="D559" s="1114" t="s">
        <v>6083</v>
      </c>
      <c r="E559" s="1093" t="s">
        <v>6289</v>
      </c>
      <c r="F559" s="1094"/>
      <c r="G559" s="150">
        <f>IF(総括表!$B$4=総括表!$Q$4,基礎データ貼付用シート!E1530)</f>
        <v>0</v>
      </c>
      <c r="H559" s="147" t="s">
        <v>5201</v>
      </c>
      <c r="I559" s="854">
        <v>0.27200000000000002</v>
      </c>
      <c r="J559" s="70" t="s">
        <v>5202</v>
      </c>
      <c r="K559" s="145">
        <f t="shared" si="31"/>
        <v>0</v>
      </c>
      <c r="L559" s="66" t="str">
        <f t="shared" si="32"/>
        <v>(ﾛ)</v>
      </c>
      <c r="M559" s="169"/>
      <c r="N559" s="34" t="s">
        <v>6171</v>
      </c>
      <c r="P559" s="383"/>
      <c r="Q559" s="1125"/>
      <c r="R559" s="1125"/>
      <c r="S559" s="384"/>
      <c r="T559" s="1124"/>
      <c r="U559" s="1124"/>
      <c r="V559" s="386"/>
      <c r="W559" s="380"/>
      <c r="X559" s="381"/>
    </row>
    <row r="560" spans="1:24" ht="12.75" customHeight="1" x14ac:dyDescent="0.2">
      <c r="A560" s="76"/>
      <c r="B560" s="1105"/>
      <c r="C560" s="1013"/>
      <c r="D560" s="1114"/>
      <c r="E560" s="1093" t="s">
        <v>6290</v>
      </c>
      <c r="F560" s="1094"/>
      <c r="G560" s="150">
        <f>IF(総括表!$B$4=総括表!$Q$4,基礎データ貼付用シート!E1531)</f>
        <v>0</v>
      </c>
      <c r="H560" s="147" t="s">
        <v>5201</v>
      </c>
      <c r="I560" s="854">
        <v>0.20399999999999999</v>
      </c>
      <c r="J560" s="70" t="s">
        <v>5202</v>
      </c>
      <c r="K560" s="145">
        <f t="shared" si="31"/>
        <v>0</v>
      </c>
      <c r="L560" s="66" t="str">
        <f t="shared" si="32"/>
        <v>(ﾜ)</v>
      </c>
      <c r="M560" s="169"/>
      <c r="N560" s="34" t="s">
        <v>6173</v>
      </c>
      <c r="P560" s="383"/>
      <c r="Q560" s="380"/>
      <c r="R560" s="380"/>
      <c r="S560" s="384"/>
      <c r="T560" s="1124"/>
      <c r="U560" s="1124"/>
      <c r="V560" s="385"/>
      <c r="W560" s="379"/>
      <c r="X560" s="381"/>
    </row>
    <row r="561" spans="1:24" ht="12.75" customHeight="1" x14ac:dyDescent="0.2">
      <c r="A561" s="76"/>
      <c r="B561" s="1105"/>
      <c r="C561" s="1013"/>
      <c r="D561" s="1114"/>
      <c r="E561" s="1093" t="s">
        <v>6291</v>
      </c>
      <c r="F561" s="1094"/>
      <c r="G561" s="223">
        <f>IF(総括表!$B$4=総括表!$Q$4,基礎データ貼付用シート!E1529)</f>
        <v>0</v>
      </c>
      <c r="H561" s="147" t="s">
        <v>5201</v>
      </c>
      <c r="I561" s="854">
        <v>0.153</v>
      </c>
      <c r="J561" s="70" t="s">
        <v>5202</v>
      </c>
      <c r="K561" s="145">
        <f t="shared" si="31"/>
        <v>0</v>
      </c>
      <c r="L561" s="66" t="str">
        <f t="shared" si="32"/>
        <v>(ｦ)</v>
      </c>
      <c r="M561" s="169"/>
      <c r="N561" s="34" t="s">
        <v>6174</v>
      </c>
      <c r="P561" s="390"/>
      <c r="Q561" s="380"/>
      <c r="R561" s="380"/>
      <c r="S561" s="384"/>
      <c r="T561" s="1124"/>
      <c r="U561" s="1124"/>
      <c r="V561" s="385"/>
      <c r="W561" s="379"/>
      <c r="X561" s="381"/>
    </row>
    <row r="562" spans="1:24" ht="12.75" customHeight="1" x14ac:dyDescent="0.2">
      <c r="A562" s="76"/>
      <c r="B562" s="1099">
        <v>16</v>
      </c>
      <c r="C562" s="1106" t="s">
        <v>6180</v>
      </c>
      <c r="D562" s="1114" t="s">
        <v>6083</v>
      </c>
      <c r="E562" s="1093" t="s">
        <v>6289</v>
      </c>
      <c r="F562" s="1094"/>
      <c r="G562" s="150" t="b">
        <f>IF(総括表!$B$4=総括表!$Q$5,基礎データ貼付用シート!E1530)</f>
        <v>0</v>
      </c>
      <c r="H562" s="147" t="s">
        <v>5201</v>
      </c>
      <c r="I562" s="854">
        <v>0.251</v>
      </c>
      <c r="J562" s="70" t="s">
        <v>5202</v>
      </c>
      <c r="K562" s="145">
        <f t="shared" si="31"/>
        <v>0</v>
      </c>
      <c r="L562" s="66" t="str">
        <f t="shared" si="32"/>
        <v>(ﾝ)</v>
      </c>
      <c r="M562" s="169"/>
      <c r="N562" s="34" t="s">
        <v>6175</v>
      </c>
      <c r="P562" s="383"/>
      <c r="Q562" s="1125"/>
      <c r="R562" s="1125"/>
      <c r="S562" s="384"/>
      <c r="T562" s="1124"/>
      <c r="U562" s="1124"/>
      <c r="V562" s="386"/>
      <c r="W562" s="380"/>
      <c r="X562" s="381"/>
    </row>
    <row r="563" spans="1:24" ht="12.75" customHeight="1" x14ac:dyDescent="0.2">
      <c r="A563" s="76"/>
      <c r="B563" s="1095"/>
      <c r="C563" s="1013"/>
      <c r="D563" s="1114"/>
      <c r="E563" s="1093" t="s">
        <v>6290</v>
      </c>
      <c r="F563" s="1094"/>
      <c r="G563" s="150" t="b">
        <f>IF(総括表!$B$4=総括表!$Q$5,基礎データ貼付用シート!E1531)</f>
        <v>0</v>
      </c>
      <c r="H563" s="147" t="s">
        <v>5201</v>
      </c>
      <c r="I563" s="854">
        <v>0.188</v>
      </c>
      <c r="J563" s="70" t="s">
        <v>5202</v>
      </c>
      <c r="K563" s="145">
        <f t="shared" si="31"/>
        <v>0</v>
      </c>
      <c r="L563" s="66" t="str">
        <f t="shared" si="32"/>
        <v>(ｱｱ)</v>
      </c>
      <c r="M563" s="169"/>
      <c r="N563" s="34" t="s">
        <v>6176</v>
      </c>
      <c r="O563" s="34" t="s">
        <v>6176</v>
      </c>
      <c r="P563" s="383"/>
      <c r="Q563" s="380"/>
      <c r="R563" s="380"/>
      <c r="S563" s="384"/>
      <c r="T563" s="1124"/>
      <c r="U563" s="1124"/>
      <c r="V563" s="385"/>
      <c r="W563" s="379"/>
      <c r="X563" s="381"/>
    </row>
    <row r="564" spans="1:24" ht="12.75" customHeight="1" x14ac:dyDescent="0.2">
      <c r="A564" s="76"/>
      <c r="B564" s="1095"/>
      <c r="C564" s="1013"/>
      <c r="D564" s="1114"/>
      <c r="E564" s="1093" t="s">
        <v>6291</v>
      </c>
      <c r="F564" s="1094"/>
      <c r="G564" s="223" t="b">
        <f>IF(総括表!$B$4=総括表!$Q$5,基礎データ貼付用シート!E1529)</f>
        <v>0</v>
      </c>
      <c r="H564" s="147" t="s">
        <v>5201</v>
      </c>
      <c r="I564" s="854">
        <v>0.14099999999999999</v>
      </c>
      <c r="J564" s="70" t="s">
        <v>5202</v>
      </c>
      <c r="K564" s="145">
        <f t="shared" si="31"/>
        <v>0</v>
      </c>
      <c r="L564" s="66" t="str">
        <f t="shared" si="32"/>
        <v>(ｱｲ)</v>
      </c>
      <c r="M564" s="169"/>
      <c r="N564" s="34" t="s">
        <v>6176</v>
      </c>
      <c r="O564" s="34" t="s">
        <v>6177</v>
      </c>
      <c r="P564" s="390"/>
      <c r="Q564" s="380"/>
      <c r="R564" s="380"/>
      <c r="S564" s="384"/>
      <c r="T564" s="1124"/>
      <c r="U564" s="1124"/>
      <c r="V564" s="385"/>
      <c r="W564" s="379"/>
      <c r="X564" s="381"/>
    </row>
    <row r="565" spans="1:24" ht="12.75" customHeight="1" x14ac:dyDescent="0.2">
      <c r="A565" s="76"/>
      <c r="B565" s="1105">
        <v>17</v>
      </c>
      <c r="C565" s="1106" t="s">
        <v>6300</v>
      </c>
      <c r="D565" s="1114" t="s">
        <v>6083</v>
      </c>
      <c r="E565" s="1093" t="s">
        <v>6289</v>
      </c>
      <c r="F565" s="1094"/>
      <c r="G565" s="150">
        <f>IF(総括表!$B$4=総括表!$Q$4,基礎データ貼付用シート!E1541)</f>
        <v>0</v>
      </c>
      <c r="H565" s="147" t="s">
        <v>5201</v>
      </c>
      <c r="I565" s="854">
        <v>0.28499999999999998</v>
      </c>
      <c r="J565" s="70" t="s">
        <v>5202</v>
      </c>
      <c r="K565" s="145">
        <f t="shared" si="31"/>
        <v>0</v>
      </c>
      <c r="L565" s="66" t="str">
        <f t="shared" si="32"/>
        <v>(ｱｳ)</v>
      </c>
      <c r="M565" s="169"/>
      <c r="N565" s="34" t="s">
        <v>6176</v>
      </c>
      <c r="O565" s="34" t="s">
        <v>6178</v>
      </c>
      <c r="P565" s="383"/>
      <c r="Q565" s="1125"/>
      <c r="R565" s="1125"/>
      <c r="S565" s="384"/>
      <c r="T565" s="1124"/>
      <c r="U565" s="1124"/>
      <c r="V565" s="386"/>
      <c r="W565" s="380"/>
      <c r="X565" s="381"/>
    </row>
    <row r="566" spans="1:24" ht="12.75" customHeight="1" x14ac:dyDescent="0.2">
      <c r="A566" s="76"/>
      <c r="B566" s="1105"/>
      <c r="C566" s="1013"/>
      <c r="D566" s="1114"/>
      <c r="E566" s="1093" t="s">
        <v>6290</v>
      </c>
      <c r="F566" s="1094"/>
      <c r="G566" s="150">
        <f>IF(総括表!$B$4=総括表!$Q$4,基礎データ貼付用シート!E1542)</f>
        <v>0</v>
      </c>
      <c r="H566" s="147" t="s">
        <v>5201</v>
      </c>
      <c r="I566" s="854">
        <v>0.214</v>
      </c>
      <c r="J566" s="70" t="s">
        <v>5202</v>
      </c>
      <c r="K566" s="145">
        <f t="shared" si="31"/>
        <v>0</v>
      </c>
      <c r="L566" s="66" t="str">
        <f t="shared" si="32"/>
        <v>(ｱｴ)</v>
      </c>
      <c r="M566" s="169"/>
      <c r="N566" s="34" t="s">
        <v>6176</v>
      </c>
      <c r="O566" s="34" t="s">
        <v>6179</v>
      </c>
      <c r="P566" s="383"/>
      <c r="Q566" s="380"/>
      <c r="R566" s="380"/>
      <c r="S566" s="384"/>
      <c r="T566" s="1124"/>
      <c r="U566" s="1124"/>
      <c r="V566" s="385"/>
      <c r="W566" s="379"/>
      <c r="X566" s="381"/>
    </row>
    <row r="567" spans="1:24" ht="12.75" customHeight="1" x14ac:dyDescent="0.2">
      <c r="A567" s="76"/>
      <c r="B567" s="1105"/>
      <c r="C567" s="1013"/>
      <c r="D567" s="1114"/>
      <c r="E567" s="1093" t="s">
        <v>6291</v>
      </c>
      <c r="F567" s="1094"/>
      <c r="G567" s="223">
        <f>IF(総括表!$B$4=総括表!$Q$4,基礎データ貼付用シート!E1540)</f>
        <v>0</v>
      </c>
      <c r="H567" s="147" t="s">
        <v>5201</v>
      </c>
      <c r="I567" s="854">
        <v>0.16</v>
      </c>
      <c r="J567" s="70" t="s">
        <v>5202</v>
      </c>
      <c r="K567" s="145">
        <f t="shared" si="31"/>
        <v>0</v>
      </c>
      <c r="L567" s="66" t="str">
        <f t="shared" si="32"/>
        <v>(ｱｵ)</v>
      </c>
      <c r="M567" s="169"/>
      <c r="N567" s="34" t="s">
        <v>6176</v>
      </c>
      <c r="O567" s="34" t="s">
        <v>6181</v>
      </c>
      <c r="P567" s="390"/>
      <c r="Q567" s="380"/>
      <c r="R567" s="380"/>
      <c r="S567" s="384"/>
      <c r="T567" s="1124"/>
      <c r="U567" s="1124"/>
      <c r="V567" s="385"/>
      <c r="W567" s="379"/>
      <c r="X567" s="381"/>
    </row>
    <row r="568" spans="1:24" ht="12.75" customHeight="1" x14ac:dyDescent="0.2">
      <c r="A568" s="76"/>
      <c r="B568" s="1099">
        <v>18</v>
      </c>
      <c r="C568" s="1106" t="s">
        <v>6197</v>
      </c>
      <c r="D568" s="1114" t="s">
        <v>6083</v>
      </c>
      <c r="E568" s="1093" t="s">
        <v>6289</v>
      </c>
      <c r="F568" s="1094"/>
      <c r="G568" s="150" t="b">
        <f>IF(総括表!$B$4=総括表!$Q$5,基礎データ貼付用シート!E1541)</f>
        <v>0</v>
      </c>
      <c r="H568" s="147" t="s">
        <v>5201</v>
      </c>
      <c r="I568" s="854">
        <v>0.26500000000000001</v>
      </c>
      <c r="J568" s="70" t="s">
        <v>5202</v>
      </c>
      <c r="K568" s="145">
        <f t="shared" si="31"/>
        <v>0</v>
      </c>
      <c r="L568" s="66" t="str">
        <f t="shared" si="32"/>
        <v>(ｱｶ)</v>
      </c>
      <c r="M568" s="169"/>
      <c r="N568" s="34" t="s">
        <v>6176</v>
      </c>
      <c r="O568" s="34" t="s">
        <v>6232</v>
      </c>
      <c r="P568" s="383"/>
      <c r="Q568" s="1125"/>
      <c r="R568" s="1125"/>
      <c r="S568" s="384"/>
      <c r="T568" s="1124"/>
      <c r="U568" s="1124"/>
      <c r="V568" s="386"/>
      <c r="W568" s="380"/>
      <c r="X568" s="381"/>
    </row>
    <row r="569" spans="1:24" ht="12.75" customHeight="1" x14ac:dyDescent="0.2">
      <c r="A569" s="76"/>
      <c r="B569" s="1095"/>
      <c r="C569" s="1013"/>
      <c r="D569" s="1114"/>
      <c r="E569" s="1093" t="s">
        <v>6290</v>
      </c>
      <c r="F569" s="1094"/>
      <c r="G569" s="150" t="b">
        <f>IF(総括表!$B$4=総括表!$Q$5,基礎データ貼付用シート!E1542)</f>
        <v>0</v>
      </c>
      <c r="H569" s="147" t="s">
        <v>5201</v>
      </c>
      <c r="I569" s="854">
        <v>0.19900000000000001</v>
      </c>
      <c r="J569" s="70" t="s">
        <v>5202</v>
      </c>
      <c r="K569" s="145">
        <f t="shared" si="31"/>
        <v>0</v>
      </c>
      <c r="L569" s="66" t="str">
        <f t="shared" si="32"/>
        <v>(ｱｷ)</v>
      </c>
      <c r="M569" s="169"/>
      <c r="N569" s="34" t="s">
        <v>6176</v>
      </c>
      <c r="O569" s="34" t="s">
        <v>6183</v>
      </c>
      <c r="P569" s="383"/>
      <c r="Q569" s="380"/>
      <c r="R569" s="380"/>
      <c r="S569" s="384"/>
      <c r="T569" s="1124"/>
      <c r="U569" s="1124"/>
      <c r="V569" s="385"/>
      <c r="W569" s="379"/>
      <c r="X569" s="381"/>
    </row>
    <row r="570" spans="1:24" ht="12.75" customHeight="1" x14ac:dyDescent="0.2">
      <c r="A570" s="76"/>
      <c r="B570" s="1095"/>
      <c r="C570" s="1013"/>
      <c r="D570" s="1114"/>
      <c r="E570" s="1093" t="s">
        <v>6291</v>
      </c>
      <c r="F570" s="1094"/>
      <c r="G570" s="223" t="b">
        <f>IF(総括表!$B$4=総括表!$Q$5,基礎データ貼付用シート!E1540)</f>
        <v>0</v>
      </c>
      <c r="H570" s="147" t="s">
        <v>5201</v>
      </c>
      <c r="I570" s="854">
        <v>0.14899999999999999</v>
      </c>
      <c r="J570" s="70" t="s">
        <v>5202</v>
      </c>
      <c r="K570" s="145">
        <f t="shared" si="31"/>
        <v>0</v>
      </c>
      <c r="L570" s="66" t="str">
        <f t="shared" si="32"/>
        <v>(ｱｸ)</v>
      </c>
      <c r="M570" s="169"/>
      <c r="N570" s="34" t="s">
        <v>6176</v>
      </c>
      <c r="O570" s="34" t="s">
        <v>6184</v>
      </c>
      <c r="P570" s="390"/>
      <c r="Q570" s="380"/>
      <c r="R570" s="380"/>
      <c r="S570" s="384"/>
      <c r="T570" s="1124"/>
      <c r="U570" s="1124"/>
      <c r="V570" s="385"/>
      <c r="W570" s="379"/>
      <c r="X570" s="381"/>
    </row>
    <row r="571" spans="1:24" ht="30.75" customHeight="1" x14ac:dyDescent="0.2">
      <c r="A571" s="76"/>
      <c r="B571" s="237">
        <v>19</v>
      </c>
      <c r="C571" s="563" t="s">
        <v>6301</v>
      </c>
      <c r="D571" s="536" t="s">
        <v>6203</v>
      </c>
      <c r="E571" s="1093" t="s">
        <v>6291</v>
      </c>
      <c r="F571" s="1094"/>
      <c r="G571" s="150">
        <f>IF(総括表!$B$4=総括表!$Q$4,基礎データ貼付用シート!E1546)</f>
        <v>0</v>
      </c>
      <c r="H571" s="147" t="s">
        <v>5201</v>
      </c>
      <c r="I571" s="854">
        <v>0.16900000000000001</v>
      </c>
      <c r="J571" s="70" t="s">
        <v>5202</v>
      </c>
      <c r="K571" s="145">
        <f t="shared" si="31"/>
        <v>0</v>
      </c>
      <c r="L571" s="66" t="str">
        <f t="shared" si="32"/>
        <v>(ｱｹ)</v>
      </c>
      <c r="M571" s="169"/>
      <c r="N571" s="34" t="s">
        <v>6176</v>
      </c>
      <c r="O571" s="34" t="s">
        <v>6185</v>
      </c>
      <c r="P571" s="383"/>
      <c r="Q571" s="380"/>
      <c r="R571" s="380"/>
      <c r="S571" s="384"/>
      <c r="T571" s="1124"/>
      <c r="U571" s="1124"/>
      <c r="V571" s="385"/>
      <c r="W571" s="379"/>
      <c r="X571" s="381"/>
    </row>
    <row r="572" spans="1:24" ht="30.75" customHeight="1" x14ac:dyDescent="0.2">
      <c r="A572" s="76"/>
      <c r="B572" s="290">
        <v>20</v>
      </c>
      <c r="C572" s="563" t="s">
        <v>6302</v>
      </c>
      <c r="D572" s="536" t="s">
        <v>6083</v>
      </c>
      <c r="E572" s="1093" t="s">
        <v>6291</v>
      </c>
      <c r="F572" s="1094"/>
      <c r="G572" s="150" t="b">
        <f>IF(総括表!$B$4=総括表!$Q$5,基礎データ貼付用シート!E1546)</f>
        <v>0</v>
      </c>
      <c r="H572" s="147" t="s">
        <v>5201</v>
      </c>
      <c r="I572" s="854">
        <v>0.159</v>
      </c>
      <c r="J572" s="70" t="s">
        <v>5202</v>
      </c>
      <c r="K572" s="145">
        <f t="shared" si="31"/>
        <v>0</v>
      </c>
      <c r="L572" s="66" t="str">
        <f t="shared" si="32"/>
        <v>(ｱｺ)</v>
      </c>
      <c r="M572" s="169"/>
      <c r="N572" s="34" t="s">
        <v>6176</v>
      </c>
      <c r="O572" s="34" t="s">
        <v>6186</v>
      </c>
      <c r="P572" s="383"/>
      <c r="Q572" s="380"/>
      <c r="R572" s="380"/>
      <c r="S572" s="384"/>
      <c r="T572" s="1124"/>
      <c r="U572" s="1124"/>
      <c r="V572" s="385"/>
      <c r="W572" s="379"/>
      <c r="X572" s="381"/>
    </row>
    <row r="573" spans="1:24" ht="24" customHeight="1" x14ac:dyDescent="0.2">
      <c r="A573" s="76"/>
      <c r="B573" s="237">
        <v>21</v>
      </c>
      <c r="C573" s="563" t="s">
        <v>6303</v>
      </c>
      <c r="D573" s="536" t="s">
        <v>6203</v>
      </c>
      <c r="E573" s="1093" t="s">
        <v>6291</v>
      </c>
      <c r="F573" s="1094"/>
      <c r="G573" s="150">
        <f>IF(総括表!$B$4=総括表!$Q$4,基礎データ貼付用シート!E1550)</f>
        <v>0</v>
      </c>
      <c r="H573" s="147" t="s">
        <v>5201</v>
      </c>
      <c r="I573" s="854">
        <v>0.17699999999999999</v>
      </c>
      <c r="J573" s="70" t="s">
        <v>5202</v>
      </c>
      <c r="K573" s="145">
        <f t="shared" si="31"/>
        <v>0</v>
      </c>
      <c r="L573" s="66" t="str">
        <f t="shared" si="32"/>
        <v>(ｱｻ)</v>
      </c>
      <c r="M573" s="169"/>
      <c r="N573" s="34" t="s">
        <v>6176</v>
      </c>
      <c r="O573" s="34" t="s">
        <v>6187</v>
      </c>
      <c r="P573" s="383"/>
      <c r="Q573" s="380"/>
      <c r="R573" s="380"/>
      <c r="S573" s="384"/>
      <c r="T573" s="1124"/>
      <c r="U573" s="1124"/>
      <c r="V573" s="385"/>
      <c r="W573" s="379"/>
      <c r="X573" s="381"/>
    </row>
    <row r="574" spans="1:24" ht="24" customHeight="1" x14ac:dyDescent="0.2">
      <c r="A574" s="76"/>
      <c r="B574" s="290">
        <v>22</v>
      </c>
      <c r="C574" s="563" t="s">
        <v>6304</v>
      </c>
      <c r="D574" s="536" t="s">
        <v>6083</v>
      </c>
      <c r="E574" s="1093" t="s">
        <v>6291</v>
      </c>
      <c r="F574" s="1094"/>
      <c r="G574" s="150" t="b">
        <f>IF(総括表!$B$4=総括表!$Q$5,基礎データ貼付用シート!E1550)</f>
        <v>0</v>
      </c>
      <c r="H574" s="147" t="s">
        <v>5201</v>
      </c>
      <c r="I574" s="854">
        <v>0.16800000000000001</v>
      </c>
      <c r="J574" s="70" t="s">
        <v>5202</v>
      </c>
      <c r="K574" s="145">
        <f t="shared" si="31"/>
        <v>0</v>
      </c>
      <c r="L574" s="66" t="str">
        <f t="shared" si="32"/>
        <v>(ｱｼ)</v>
      </c>
      <c r="M574" s="169"/>
      <c r="N574" s="34" t="s">
        <v>6176</v>
      </c>
      <c r="O574" s="34" t="s">
        <v>6190</v>
      </c>
      <c r="P574" s="383"/>
      <c r="Q574" s="380"/>
      <c r="R574" s="380"/>
      <c r="S574" s="384"/>
      <c r="T574" s="1124"/>
      <c r="U574" s="1124"/>
      <c r="V574" s="385"/>
      <c r="W574" s="379"/>
      <c r="X574" s="381"/>
    </row>
    <row r="575" spans="1:24" ht="14.25" customHeight="1" x14ac:dyDescent="0.2">
      <c r="A575" s="76"/>
      <c r="B575" s="1105">
        <v>23</v>
      </c>
      <c r="C575" s="1097" t="s">
        <v>6305</v>
      </c>
      <c r="D575" s="536" t="s">
        <v>6203</v>
      </c>
      <c r="E575" s="1093" t="s">
        <v>6291</v>
      </c>
      <c r="F575" s="1094"/>
      <c r="G575" s="150">
        <f>IF(総括表!$B$4=総括表!$Q$4,基礎データ貼付用シート!E1556)</f>
        <v>0</v>
      </c>
      <c r="H575" s="147" t="s">
        <v>5201</v>
      </c>
      <c r="I575" s="854">
        <v>0.184</v>
      </c>
      <c r="J575" s="70" t="s">
        <v>5202</v>
      </c>
      <c r="K575" s="145">
        <f t="shared" si="31"/>
        <v>0</v>
      </c>
      <c r="L575" s="66" t="str">
        <f t="shared" si="32"/>
        <v>(ｱｽ)</v>
      </c>
      <c r="M575" s="169"/>
      <c r="N575" s="34" t="s">
        <v>6176</v>
      </c>
      <c r="O575" s="34" t="s">
        <v>6191</v>
      </c>
      <c r="P575" s="383"/>
      <c r="Q575" s="380"/>
      <c r="R575" s="380"/>
      <c r="S575" s="384"/>
      <c r="T575" s="1124"/>
      <c r="U575" s="1124"/>
      <c r="V575" s="385"/>
      <c r="W575" s="379"/>
      <c r="X575" s="381"/>
    </row>
    <row r="576" spans="1:24" ht="14.25" customHeight="1" x14ac:dyDescent="0.2">
      <c r="A576" s="76"/>
      <c r="B576" s="1105"/>
      <c r="C576" s="1098"/>
      <c r="D576" s="536" t="s">
        <v>6209</v>
      </c>
      <c r="E576" s="1093" t="s">
        <v>6291</v>
      </c>
      <c r="F576" s="1094"/>
      <c r="G576" s="150">
        <f>IF(総括表!$B$4=総括表!$Q$4,基礎データ貼付用シート!E1562)</f>
        <v>0</v>
      </c>
      <c r="H576" s="147" t="s">
        <v>5201</v>
      </c>
      <c r="I576" s="854">
        <v>2.5000000000000001E-2</v>
      </c>
      <c r="J576" s="70" t="s">
        <v>5202</v>
      </c>
      <c r="K576" s="145">
        <f t="shared" si="31"/>
        <v>0</v>
      </c>
      <c r="L576" s="66" t="str">
        <f t="shared" si="32"/>
        <v>(ｱｾ)</v>
      </c>
      <c r="M576" s="169"/>
      <c r="N576" s="34" t="s">
        <v>6176</v>
      </c>
      <c r="O576" s="34" t="s">
        <v>6192</v>
      </c>
      <c r="P576" s="383"/>
      <c r="Q576" s="380"/>
      <c r="R576" s="380"/>
      <c r="S576" s="384"/>
      <c r="T576" s="380"/>
      <c r="U576" s="380"/>
      <c r="V576" s="385"/>
      <c r="W576" s="379"/>
      <c r="X576" s="381"/>
    </row>
    <row r="577" spans="1:24" ht="14.25" customHeight="1" x14ac:dyDescent="0.2">
      <c r="A577" s="76"/>
      <c r="B577" s="1095">
        <v>24</v>
      </c>
      <c r="C577" s="1097" t="s">
        <v>6306</v>
      </c>
      <c r="D577" s="536" t="s">
        <v>6083</v>
      </c>
      <c r="E577" s="1093" t="s">
        <v>6291</v>
      </c>
      <c r="F577" s="1094"/>
      <c r="G577" s="150" t="b">
        <f>IF(総括表!$B$4=総括表!$Q$5,基礎データ貼付用シート!E1556)</f>
        <v>0</v>
      </c>
      <c r="H577" s="147" t="s">
        <v>5201</v>
      </c>
      <c r="I577" s="854">
        <v>0.17599999999999999</v>
      </c>
      <c r="J577" s="70" t="s">
        <v>5202</v>
      </c>
      <c r="K577" s="145">
        <f t="shared" si="31"/>
        <v>0</v>
      </c>
      <c r="L577" s="66" t="str">
        <f t="shared" si="32"/>
        <v>(ｱｿ)</v>
      </c>
      <c r="M577" s="169"/>
      <c r="N577" s="34" t="s">
        <v>6176</v>
      </c>
      <c r="O577" s="34" t="s">
        <v>6193</v>
      </c>
      <c r="P577" s="383"/>
      <c r="Q577" s="380"/>
      <c r="R577" s="380"/>
      <c r="S577" s="384"/>
      <c r="T577" s="1124"/>
      <c r="U577" s="1124"/>
      <c r="V577" s="385"/>
      <c r="W577" s="379"/>
      <c r="X577" s="381"/>
    </row>
    <row r="578" spans="1:24" ht="14.25" customHeight="1" x14ac:dyDescent="0.2">
      <c r="A578" s="76"/>
      <c r="B578" s="1096"/>
      <c r="C578" s="1098"/>
      <c r="D578" s="536" t="s">
        <v>6263</v>
      </c>
      <c r="E578" s="1093" t="s">
        <v>6291</v>
      </c>
      <c r="F578" s="1094"/>
      <c r="G578" s="150" t="b">
        <f>IF(総括表!$B$4=総括表!$Q$5,基礎データ貼付用シート!E1562)</f>
        <v>0</v>
      </c>
      <c r="H578" s="147" t="s">
        <v>5201</v>
      </c>
      <c r="I578" s="854">
        <v>2.5000000000000001E-2</v>
      </c>
      <c r="J578" s="147" t="s">
        <v>5202</v>
      </c>
      <c r="K578" s="148">
        <f t="shared" si="31"/>
        <v>0</v>
      </c>
      <c r="L578" s="66" t="str">
        <f t="shared" si="32"/>
        <v>(ｱﾀ)</v>
      </c>
      <c r="M578" s="169"/>
      <c r="N578" s="34" t="s">
        <v>6176</v>
      </c>
      <c r="O578" s="34" t="s">
        <v>6194</v>
      </c>
      <c r="P578" s="383"/>
      <c r="Q578" s="380"/>
      <c r="R578" s="380"/>
      <c r="S578" s="384"/>
      <c r="T578" s="380"/>
      <c r="U578" s="380"/>
      <c r="V578" s="385"/>
      <c r="W578" s="379"/>
      <c r="X578" s="381"/>
    </row>
    <row r="579" spans="1:24" ht="14.25" customHeight="1" x14ac:dyDescent="0.2">
      <c r="A579" s="76"/>
      <c r="B579" s="1105">
        <v>25</v>
      </c>
      <c r="C579" s="1097" t="s">
        <v>6307</v>
      </c>
      <c r="D579" s="536" t="s">
        <v>6203</v>
      </c>
      <c r="E579" s="1093" t="s">
        <v>6291</v>
      </c>
      <c r="F579" s="1094"/>
      <c r="G579" s="150">
        <f>IF(総括表!$B$4=総括表!$Q$4,基礎データ貼付用シート!E1568)</f>
        <v>0</v>
      </c>
      <c r="H579" s="147" t="s">
        <v>5201</v>
      </c>
      <c r="I579" s="854">
        <v>0.19900000000000001</v>
      </c>
      <c r="J579" s="70" t="s">
        <v>5202</v>
      </c>
      <c r="K579" s="145">
        <f t="shared" si="31"/>
        <v>0</v>
      </c>
      <c r="L579" s="66" t="str">
        <f t="shared" si="32"/>
        <v>(ｱﾁ)</v>
      </c>
      <c r="M579" s="169"/>
      <c r="N579" s="34" t="s">
        <v>6176</v>
      </c>
      <c r="O579" s="34" t="s">
        <v>6195</v>
      </c>
      <c r="P579" s="383"/>
      <c r="Q579" s="380"/>
      <c r="R579" s="380"/>
      <c r="S579" s="384"/>
      <c r="T579" s="1124"/>
      <c r="U579" s="1124"/>
      <c r="V579" s="385"/>
      <c r="W579" s="379"/>
      <c r="X579" s="381"/>
    </row>
    <row r="580" spans="1:24" ht="14.25" customHeight="1" x14ac:dyDescent="0.2">
      <c r="A580" s="76"/>
      <c r="B580" s="1105"/>
      <c r="C580" s="1098"/>
      <c r="D580" s="536" t="s">
        <v>6209</v>
      </c>
      <c r="E580" s="1093" t="s">
        <v>6291</v>
      </c>
      <c r="F580" s="1094"/>
      <c r="G580" s="150">
        <f>IF(総括表!$B$4=総括表!$Q$4,基礎データ貼付用シート!E1574)</f>
        <v>0</v>
      </c>
      <c r="H580" s="147" t="s">
        <v>5201</v>
      </c>
      <c r="I580" s="854">
        <v>0.05</v>
      </c>
      <c r="J580" s="70" t="s">
        <v>5202</v>
      </c>
      <c r="K580" s="145">
        <f t="shared" si="31"/>
        <v>0</v>
      </c>
      <c r="L580" s="66" t="str">
        <f t="shared" si="32"/>
        <v>(ｱﾂ)</v>
      </c>
      <c r="M580" s="169"/>
      <c r="N580" s="34" t="s">
        <v>6176</v>
      </c>
      <c r="O580" s="34" t="s">
        <v>6196</v>
      </c>
      <c r="P580" s="383"/>
      <c r="Q580" s="380"/>
      <c r="R580" s="380"/>
      <c r="S580" s="384"/>
      <c r="T580" s="380"/>
      <c r="U580" s="380"/>
      <c r="V580" s="385"/>
      <c r="W580" s="379"/>
      <c r="X580" s="381"/>
    </row>
    <row r="581" spans="1:24" ht="14.25" customHeight="1" x14ac:dyDescent="0.2">
      <c r="A581" s="76"/>
      <c r="B581" s="1095">
        <v>26</v>
      </c>
      <c r="C581" s="1097" t="s">
        <v>6308</v>
      </c>
      <c r="D581" s="536" t="s">
        <v>6083</v>
      </c>
      <c r="E581" s="1093" t="s">
        <v>6291</v>
      </c>
      <c r="F581" s="1094"/>
      <c r="G581" s="150" t="b">
        <f>IF(総括表!$B$4=総括表!$Q$5,基礎データ貼付用シート!E1568)</f>
        <v>0</v>
      </c>
      <c r="H581" s="147" t="s">
        <v>5201</v>
      </c>
      <c r="I581" s="854">
        <v>0.19900000000000001</v>
      </c>
      <c r="J581" s="70" t="s">
        <v>5202</v>
      </c>
      <c r="K581" s="145">
        <f t="shared" si="31"/>
        <v>0</v>
      </c>
      <c r="L581" s="66" t="str">
        <f t="shared" si="32"/>
        <v>(ｱﾃ)</v>
      </c>
      <c r="M581" s="169"/>
      <c r="N581" s="34" t="s">
        <v>6176</v>
      </c>
      <c r="O581" s="34" t="s">
        <v>6198</v>
      </c>
      <c r="P581" s="383"/>
      <c r="Q581" s="380"/>
      <c r="R581" s="380"/>
      <c r="S581" s="384"/>
      <c r="T581" s="1124"/>
      <c r="U581" s="1124"/>
      <c r="V581" s="385"/>
      <c r="W581" s="379"/>
      <c r="X581" s="381"/>
    </row>
    <row r="582" spans="1:24" ht="14.25" customHeight="1" x14ac:dyDescent="0.2">
      <c r="A582" s="76"/>
      <c r="B582" s="1096"/>
      <c r="C582" s="1098"/>
      <c r="D582" s="536" t="s">
        <v>6263</v>
      </c>
      <c r="E582" s="1093" t="s">
        <v>6291</v>
      </c>
      <c r="F582" s="1094"/>
      <c r="G582" s="150" t="b">
        <f>IF(総括表!$B$4=総括表!$Q$5,基礎データ貼付用シート!E1574)</f>
        <v>0</v>
      </c>
      <c r="H582" s="147" t="s">
        <v>5201</v>
      </c>
      <c r="I582" s="854">
        <v>5.2999999999999999E-2</v>
      </c>
      <c r="J582" s="147" t="s">
        <v>5202</v>
      </c>
      <c r="K582" s="148">
        <f t="shared" si="31"/>
        <v>0</v>
      </c>
      <c r="L582" s="66" t="str">
        <f t="shared" si="32"/>
        <v>(ｱﾄ)</v>
      </c>
      <c r="M582" s="169"/>
      <c r="N582" s="34" t="s">
        <v>6176</v>
      </c>
      <c r="O582" s="34" t="s">
        <v>6199</v>
      </c>
      <c r="P582" s="383"/>
      <c r="Q582" s="380"/>
      <c r="R582" s="380"/>
      <c r="S582" s="384"/>
      <c r="T582" s="380"/>
      <c r="U582" s="380"/>
      <c r="V582" s="385"/>
      <c r="W582" s="379"/>
      <c r="X582" s="381"/>
    </row>
    <row r="583" spans="1:24" ht="14.25" customHeight="1" x14ac:dyDescent="0.2">
      <c r="A583" s="76"/>
      <c r="B583" s="1105">
        <v>27</v>
      </c>
      <c r="C583" s="1097" t="s">
        <v>6309</v>
      </c>
      <c r="D583" s="536" t="s">
        <v>6203</v>
      </c>
      <c r="E583" s="1093" t="s">
        <v>6291</v>
      </c>
      <c r="F583" s="1094"/>
      <c r="G583" s="150">
        <f>IF(総括表!$B$4=総括表!$Q$4,基礎データ貼付用シート!E1580)</f>
        <v>0</v>
      </c>
      <c r="H583" s="147" t="s">
        <v>5201</v>
      </c>
      <c r="I583" s="854">
        <v>0.20799999999999999</v>
      </c>
      <c r="J583" s="70" t="s">
        <v>5202</v>
      </c>
      <c r="K583" s="145">
        <f t="shared" si="31"/>
        <v>0</v>
      </c>
      <c r="L583" s="66" t="str">
        <f t="shared" si="32"/>
        <v>(ｱﾅ)</v>
      </c>
      <c r="M583" s="169"/>
      <c r="N583" s="34" t="s">
        <v>6176</v>
      </c>
      <c r="O583" s="34" t="s">
        <v>6200</v>
      </c>
      <c r="P583" s="383"/>
      <c r="Q583" s="380"/>
      <c r="R583" s="380"/>
      <c r="S583" s="384"/>
      <c r="T583" s="1124"/>
      <c r="U583" s="1124"/>
      <c r="V583" s="385"/>
      <c r="W583" s="379"/>
      <c r="X583" s="381"/>
    </row>
    <row r="584" spans="1:24" ht="14.25" customHeight="1" x14ac:dyDescent="0.2">
      <c r="A584" s="76"/>
      <c r="B584" s="1105"/>
      <c r="C584" s="1098"/>
      <c r="D584" s="536" t="s">
        <v>6209</v>
      </c>
      <c r="E584" s="1093" t="s">
        <v>6291</v>
      </c>
      <c r="F584" s="1094"/>
      <c r="G584" s="150">
        <f>IF(総括表!$B$4=総括表!$Q$4,基礎データ貼付用シート!E1586)</f>
        <v>0</v>
      </c>
      <c r="H584" s="147" t="s">
        <v>5201</v>
      </c>
      <c r="I584" s="854">
        <v>7.4999999999999997E-2</v>
      </c>
      <c r="J584" s="70" t="s">
        <v>5202</v>
      </c>
      <c r="K584" s="145">
        <f t="shared" si="31"/>
        <v>0</v>
      </c>
      <c r="L584" s="66" t="str">
        <f t="shared" si="32"/>
        <v>(ｱﾆ)</v>
      </c>
      <c r="M584" s="169"/>
      <c r="N584" s="34" t="s">
        <v>6176</v>
      </c>
      <c r="O584" s="34" t="s">
        <v>6201</v>
      </c>
      <c r="P584" s="383"/>
      <c r="Q584" s="380"/>
      <c r="R584" s="380"/>
      <c r="S584" s="384"/>
      <c r="T584" s="380"/>
      <c r="U584" s="380"/>
      <c r="V584" s="385"/>
      <c r="W584" s="379"/>
      <c r="X584" s="381"/>
    </row>
    <row r="585" spans="1:24" ht="14.25" customHeight="1" x14ac:dyDescent="0.2">
      <c r="A585" s="76"/>
      <c r="B585" s="1095">
        <v>28</v>
      </c>
      <c r="C585" s="1097" t="s">
        <v>6310</v>
      </c>
      <c r="D585" s="536" t="s">
        <v>6083</v>
      </c>
      <c r="E585" s="1093" t="s">
        <v>6291</v>
      </c>
      <c r="F585" s="1094"/>
      <c r="G585" s="150" t="b">
        <f>IF(総括表!$B$4=総括表!$Q$5,基礎データ貼付用シート!E1580)</f>
        <v>0</v>
      </c>
      <c r="H585" s="147" t="s">
        <v>5201</v>
      </c>
      <c r="I585" s="854">
        <v>0.20799999999999999</v>
      </c>
      <c r="J585" s="70" t="s">
        <v>5202</v>
      </c>
      <c r="K585" s="145">
        <f t="shared" si="31"/>
        <v>0</v>
      </c>
      <c r="L585" s="66" t="str">
        <f t="shared" si="32"/>
        <v>(ｱﾇ)</v>
      </c>
      <c r="M585" s="169"/>
      <c r="N585" s="34" t="s">
        <v>6176</v>
      </c>
      <c r="O585" s="34" t="s">
        <v>6149</v>
      </c>
      <c r="P585" s="383"/>
      <c r="Q585" s="380"/>
      <c r="R585" s="380"/>
      <c r="S585" s="384"/>
      <c r="T585" s="1124"/>
      <c r="U585" s="1124"/>
      <c r="V585" s="385"/>
      <c r="W585" s="379"/>
      <c r="X585" s="381"/>
    </row>
    <row r="586" spans="1:24" ht="14.25" customHeight="1" x14ac:dyDescent="0.2">
      <c r="A586" s="76"/>
      <c r="B586" s="1096"/>
      <c r="C586" s="1098"/>
      <c r="D586" s="536" t="s">
        <v>6263</v>
      </c>
      <c r="E586" s="1093" t="s">
        <v>6291</v>
      </c>
      <c r="F586" s="1094"/>
      <c r="G586" s="150" t="b">
        <f>IF(総括表!$B$4=総括表!$Q$5,基礎データ貼付用シート!E1586)</f>
        <v>0</v>
      </c>
      <c r="H586" s="147" t="s">
        <v>5201</v>
      </c>
      <c r="I586" s="854">
        <v>7.9000000000000001E-2</v>
      </c>
      <c r="J586" s="147" t="s">
        <v>5202</v>
      </c>
      <c r="K586" s="148">
        <f t="shared" si="31"/>
        <v>0</v>
      </c>
      <c r="L586" s="66" t="str">
        <f t="shared" si="32"/>
        <v>(ｱﾈ)</v>
      </c>
      <c r="M586" s="169"/>
      <c r="N586" s="34" t="s">
        <v>6176</v>
      </c>
      <c r="O586" s="34" t="s">
        <v>6150</v>
      </c>
      <c r="P586" s="383"/>
      <c r="Q586" s="380"/>
      <c r="R586" s="380"/>
      <c r="S586" s="384"/>
      <c r="T586" s="380"/>
      <c r="U586" s="380"/>
      <c r="V586" s="385"/>
      <c r="W586" s="379"/>
      <c r="X586" s="381"/>
    </row>
    <row r="587" spans="1:24" ht="14.25" customHeight="1" x14ac:dyDescent="0.2">
      <c r="A587" s="76"/>
      <c r="B587" s="1095">
        <v>29</v>
      </c>
      <c r="C587" s="1097" t="s">
        <v>6311</v>
      </c>
      <c r="D587" s="536" t="s">
        <v>6083</v>
      </c>
      <c r="E587" s="1093" t="s">
        <v>6291</v>
      </c>
      <c r="F587" s="1094"/>
      <c r="G587" s="150">
        <f>IF(総括表!$B$4=総括表!$Q$4,基礎データ貼付用シート!E1592)</f>
        <v>0</v>
      </c>
      <c r="H587" s="147" t="s">
        <v>5201</v>
      </c>
      <c r="I587" s="854">
        <v>0.22500000000000001</v>
      </c>
      <c r="J587" s="70" t="s">
        <v>5202</v>
      </c>
      <c r="K587" s="145">
        <f t="shared" si="31"/>
        <v>0</v>
      </c>
      <c r="L587" s="66" t="str">
        <f t="shared" si="32"/>
        <v>(ｱﾉ)</v>
      </c>
      <c r="M587" s="169"/>
      <c r="N587" s="34" t="s">
        <v>6176</v>
      </c>
      <c r="O587" s="34" t="s">
        <v>6151</v>
      </c>
      <c r="P587" s="383"/>
      <c r="Q587" s="380"/>
      <c r="R587" s="380"/>
      <c r="S587" s="384"/>
      <c r="T587" s="380"/>
      <c r="U587" s="380"/>
      <c r="V587" s="385"/>
      <c r="W587" s="379"/>
      <c r="X587" s="381"/>
    </row>
    <row r="588" spans="1:24" ht="14.25" customHeight="1" x14ac:dyDescent="0.2">
      <c r="A588" s="76"/>
      <c r="B588" s="1096"/>
      <c r="C588" s="1098"/>
      <c r="D588" s="536" t="s">
        <v>6263</v>
      </c>
      <c r="E588" s="1093" t="s">
        <v>6291</v>
      </c>
      <c r="F588" s="1094"/>
      <c r="G588" s="150">
        <f>IF(総括表!$B$4=総括表!$Q$4,基礎データ貼付用シート!E1598)</f>
        <v>0</v>
      </c>
      <c r="H588" s="147" t="s">
        <v>5201</v>
      </c>
      <c r="I588" s="854">
        <v>0.1</v>
      </c>
      <c r="J588" s="147" t="s">
        <v>5202</v>
      </c>
      <c r="K588" s="559">
        <f t="shared" si="31"/>
        <v>0</v>
      </c>
      <c r="L588" s="66" t="str">
        <f t="shared" si="32"/>
        <v>(ｱﾊ)</v>
      </c>
      <c r="M588" s="169"/>
      <c r="N588" s="34" t="s">
        <v>6176</v>
      </c>
      <c r="O588" s="34" t="s">
        <v>6152</v>
      </c>
      <c r="P588" s="383"/>
      <c r="Q588" s="380"/>
      <c r="R588" s="380"/>
      <c r="S588" s="384"/>
      <c r="T588" s="380"/>
      <c r="U588" s="380"/>
      <c r="V588" s="385"/>
      <c r="W588" s="379"/>
      <c r="X588" s="381"/>
    </row>
    <row r="589" spans="1:24" ht="14.25" customHeight="1" x14ac:dyDescent="0.2">
      <c r="A589" s="76"/>
      <c r="B589" s="1095">
        <v>30</v>
      </c>
      <c r="C589" s="1097" t="s">
        <v>6312</v>
      </c>
      <c r="D589" s="536" t="s">
        <v>6083</v>
      </c>
      <c r="E589" s="1093" t="s">
        <v>6291</v>
      </c>
      <c r="F589" s="1094"/>
      <c r="G589" s="150" t="b">
        <f>IF(総括表!$B$4=総括表!$Q$5,基礎データ貼付用シート!E1592)</f>
        <v>0</v>
      </c>
      <c r="H589" s="147" t="s">
        <v>5201</v>
      </c>
      <c r="I589" s="854">
        <v>0.22500000000000001</v>
      </c>
      <c r="J589" s="70" t="s">
        <v>5202</v>
      </c>
      <c r="K589" s="145">
        <f t="shared" si="31"/>
        <v>0</v>
      </c>
      <c r="L589" s="66" t="str">
        <f t="shared" si="32"/>
        <v>(ｱﾋ)</v>
      </c>
      <c r="M589" s="169"/>
      <c r="N589" s="34" t="s">
        <v>6176</v>
      </c>
      <c r="O589" s="34" t="s">
        <v>6153</v>
      </c>
      <c r="P589" s="383"/>
      <c r="Q589" s="380"/>
      <c r="R589" s="380"/>
      <c r="S589" s="384"/>
      <c r="T589" s="380"/>
      <c r="U589" s="380"/>
      <c r="V589" s="385"/>
      <c r="W589" s="379"/>
      <c r="X589" s="381"/>
    </row>
    <row r="590" spans="1:24" ht="14.25" customHeight="1" x14ac:dyDescent="0.2">
      <c r="A590" s="76"/>
      <c r="B590" s="1096"/>
      <c r="C590" s="1098"/>
      <c r="D590" s="536" t="s">
        <v>6263</v>
      </c>
      <c r="E590" s="1093" t="s">
        <v>6291</v>
      </c>
      <c r="F590" s="1094"/>
      <c r="G590" s="150" t="b">
        <f>IF(総括表!$B$4=総括表!$Q$5,基礎データ貼付用シート!E1598)</f>
        <v>0</v>
      </c>
      <c r="H590" s="147" t="s">
        <v>5201</v>
      </c>
      <c r="I590" s="854">
        <v>0.106</v>
      </c>
      <c r="J590" s="147" t="s">
        <v>5202</v>
      </c>
      <c r="K590" s="148">
        <f t="shared" si="31"/>
        <v>0</v>
      </c>
      <c r="L590" s="66" t="str">
        <f t="shared" si="32"/>
        <v>(ｱﾌ)</v>
      </c>
      <c r="M590" s="169"/>
      <c r="N590" s="34" t="s">
        <v>6176</v>
      </c>
      <c r="O590" s="34" t="s">
        <v>6154</v>
      </c>
      <c r="P590" s="383"/>
      <c r="Q590" s="380"/>
      <c r="R590" s="380"/>
      <c r="S590" s="384"/>
      <c r="T590" s="380"/>
      <c r="U590" s="380"/>
      <c r="V590" s="385"/>
      <c r="W590" s="379"/>
      <c r="X590" s="381"/>
    </row>
    <row r="591" spans="1:24" ht="14.25" customHeight="1" x14ac:dyDescent="0.2">
      <c r="A591" s="76"/>
      <c r="B591" s="1095">
        <v>31</v>
      </c>
      <c r="C591" s="1097" t="s">
        <v>6313</v>
      </c>
      <c r="D591" s="536" t="s">
        <v>6083</v>
      </c>
      <c r="E591" s="1093" t="s">
        <v>6291</v>
      </c>
      <c r="F591" s="1094"/>
      <c r="G591" s="150">
        <f>IF(総括表!$B$4=総括表!$Q$4,基礎データ貼付用シート!E1604)</f>
        <v>0</v>
      </c>
      <c r="H591" s="147" t="s">
        <v>5201</v>
      </c>
      <c r="I591" s="854">
        <v>0.22500000000000001</v>
      </c>
      <c r="J591" s="70" t="s">
        <v>5202</v>
      </c>
      <c r="K591" s="145">
        <f t="shared" ref="K591:K602" si="33">ROUND(G591*I591,0)</f>
        <v>0</v>
      </c>
      <c r="L591" s="66" t="str">
        <f t="shared" ref="L591:L610" si="34">$N$141&amp;N591&amp;O591&amp;$O$141</f>
        <v>(ｱﾍ)</v>
      </c>
      <c r="M591" s="169"/>
      <c r="N591" s="34" t="s">
        <v>6176</v>
      </c>
      <c r="O591" s="34" t="s">
        <v>6155</v>
      </c>
      <c r="P591" s="383"/>
      <c r="Q591" s="380"/>
      <c r="R591" s="380"/>
      <c r="S591" s="384"/>
      <c r="T591" s="380"/>
      <c r="U591" s="380"/>
      <c r="V591" s="385"/>
      <c r="W591" s="379"/>
      <c r="X591" s="381"/>
    </row>
    <row r="592" spans="1:24" ht="14.25" customHeight="1" x14ac:dyDescent="0.2">
      <c r="A592" s="76"/>
      <c r="B592" s="1096"/>
      <c r="C592" s="1098"/>
      <c r="D592" s="536" t="s">
        <v>6263</v>
      </c>
      <c r="E592" s="1093" t="s">
        <v>6291</v>
      </c>
      <c r="F592" s="1094"/>
      <c r="G592" s="150">
        <f>IF(総括表!$B$4=総括表!$Q$4,基礎データ貼付用シート!E1610)</f>
        <v>0</v>
      </c>
      <c r="H592" s="147" t="s">
        <v>5201</v>
      </c>
      <c r="I592" s="854">
        <v>0.125</v>
      </c>
      <c r="J592" s="147" t="s">
        <v>5202</v>
      </c>
      <c r="K592" s="148">
        <f t="shared" si="33"/>
        <v>0</v>
      </c>
      <c r="L592" s="66" t="str">
        <f t="shared" si="34"/>
        <v>(ｱﾎ)</v>
      </c>
      <c r="M592" s="169"/>
      <c r="N592" s="34" t="s">
        <v>6176</v>
      </c>
      <c r="O592" s="34" t="s">
        <v>6157</v>
      </c>
      <c r="P592" s="383"/>
      <c r="Q592" s="380"/>
      <c r="R592" s="380"/>
      <c r="S592" s="384"/>
      <c r="T592" s="380"/>
      <c r="U592" s="380"/>
      <c r="V592" s="385"/>
      <c r="W592" s="379"/>
      <c r="X592" s="381"/>
    </row>
    <row r="593" spans="1:24" ht="14.25" customHeight="1" x14ac:dyDescent="0.2">
      <c r="A593" s="76"/>
      <c r="B593" s="1095">
        <v>32</v>
      </c>
      <c r="C593" s="1097" t="s">
        <v>6314</v>
      </c>
      <c r="D593" s="536" t="s">
        <v>6083</v>
      </c>
      <c r="E593" s="1093" t="s">
        <v>6291</v>
      </c>
      <c r="F593" s="1094"/>
      <c r="G593" s="150" t="b">
        <f>IF(総括表!$B$4=総括表!$Q$5,基礎データ貼付用シート!E1604)</f>
        <v>0</v>
      </c>
      <c r="H593" s="147" t="s">
        <v>5201</v>
      </c>
      <c r="I593" s="854">
        <v>0.22500000000000001</v>
      </c>
      <c r="J593" s="70" t="s">
        <v>5202</v>
      </c>
      <c r="K593" s="145">
        <f t="shared" si="33"/>
        <v>0</v>
      </c>
      <c r="L593" s="66" t="str">
        <f t="shared" si="34"/>
        <v>(ｱﾏ)</v>
      </c>
      <c r="M593" s="169"/>
      <c r="N593" s="34" t="s">
        <v>6176</v>
      </c>
      <c r="O593" s="34" t="s">
        <v>6158</v>
      </c>
      <c r="P593" s="383"/>
      <c r="Q593" s="380"/>
      <c r="R593" s="380"/>
      <c r="S593" s="384"/>
      <c r="T593" s="380"/>
      <c r="U593" s="380"/>
      <c r="V593" s="385"/>
      <c r="W593" s="379"/>
      <c r="X593" s="381"/>
    </row>
    <row r="594" spans="1:24" ht="14.25" customHeight="1" x14ac:dyDescent="0.2">
      <c r="A594" s="76"/>
      <c r="B594" s="1096"/>
      <c r="C594" s="1098"/>
      <c r="D594" s="536" t="s">
        <v>6263</v>
      </c>
      <c r="E594" s="1093" t="s">
        <v>6291</v>
      </c>
      <c r="F594" s="1094"/>
      <c r="G594" s="150" t="b">
        <f>IF(総括表!$B$4=総括表!$Q$5,基礎データ貼付用シート!E1610)</f>
        <v>0</v>
      </c>
      <c r="H594" s="147" t="s">
        <v>5201</v>
      </c>
      <c r="I594" s="854">
        <v>0.13300000000000001</v>
      </c>
      <c r="J594" s="147" t="s">
        <v>5202</v>
      </c>
      <c r="K594" s="148">
        <f t="shared" si="33"/>
        <v>0</v>
      </c>
      <c r="L594" s="66" t="str">
        <f t="shared" si="34"/>
        <v>(ｱﾐ)</v>
      </c>
      <c r="M594" s="169"/>
      <c r="N594" s="34" t="s">
        <v>6176</v>
      </c>
      <c r="O594" s="34" t="s">
        <v>6159</v>
      </c>
      <c r="P594" s="383"/>
      <c r="Q594" s="380"/>
      <c r="R594" s="380"/>
      <c r="S594" s="384"/>
      <c r="T594" s="380"/>
      <c r="U594" s="380"/>
      <c r="V594" s="385"/>
      <c r="W594" s="379"/>
      <c r="X594" s="381"/>
    </row>
    <row r="595" spans="1:24" ht="14.25" customHeight="1" x14ac:dyDescent="0.2">
      <c r="A595" s="76"/>
      <c r="B595" s="1095">
        <v>33</v>
      </c>
      <c r="C595" s="1097" t="s">
        <v>6315</v>
      </c>
      <c r="D595" s="536" t="s">
        <v>6083</v>
      </c>
      <c r="E595" s="1093" t="s">
        <v>6291</v>
      </c>
      <c r="F595" s="1094"/>
      <c r="G595" s="150">
        <f>IF(総括表!$B$4=総括表!$Q$4,基礎データ貼付用シート!E1616)</f>
        <v>0</v>
      </c>
      <c r="H595" s="147" t="s">
        <v>5201</v>
      </c>
      <c r="I595" s="854">
        <v>0.22500000000000001</v>
      </c>
      <c r="J595" s="70" t="s">
        <v>5202</v>
      </c>
      <c r="K595" s="145">
        <f t="shared" si="33"/>
        <v>0</v>
      </c>
      <c r="L595" s="66" t="str">
        <f t="shared" si="34"/>
        <v>(ｱﾑ)</v>
      </c>
      <c r="M595" s="169"/>
      <c r="N595" s="34" t="s">
        <v>6176</v>
      </c>
      <c r="O595" s="34" t="s">
        <v>6160</v>
      </c>
      <c r="P595" s="383"/>
      <c r="Q595" s="380"/>
      <c r="R595" s="380"/>
      <c r="S595" s="384"/>
      <c r="T595" s="380"/>
      <c r="U595" s="380"/>
      <c r="V595" s="385"/>
      <c r="W595" s="379"/>
      <c r="X595" s="381"/>
    </row>
    <row r="596" spans="1:24" ht="14.25" customHeight="1" x14ac:dyDescent="0.2">
      <c r="A596" s="76"/>
      <c r="B596" s="1096"/>
      <c r="C596" s="1098"/>
      <c r="D596" s="536" t="s">
        <v>6263</v>
      </c>
      <c r="E596" s="1093" t="s">
        <v>6291</v>
      </c>
      <c r="F596" s="1094"/>
      <c r="G596" s="150">
        <f>IF(総括表!$B$4=総括表!$Q$4,基礎データ貼付用シート!E1622)</f>
        <v>0</v>
      </c>
      <c r="H596" s="147" t="s">
        <v>5201</v>
      </c>
      <c r="I596" s="854">
        <v>0.15</v>
      </c>
      <c r="J596" s="147" t="s">
        <v>5202</v>
      </c>
      <c r="K596" s="148">
        <f t="shared" si="33"/>
        <v>0</v>
      </c>
      <c r="L596" s="66" t="str">
        <f t="shared" si="34"/>
        <v>(ｱﾒ)</v>
      </c>
      <c r="M596" s="169"/>
      <c r="N596" s="34" t="s">
        <v>6176</v>
      </c>
      <c r="O596" s="34" t="s">
        <v>6161</v>
      </c>
      <c r="P596" s="383"/>
      <c r="Q596" s="380"/>
      <c r="R596" s="380"/>
      <c r="S596" s="384"/>
      <c r="T596" s="380"/>
      <c r="U596" s="380"/>
      <c r="V596" s="385"/>
      <c r="W596" s="379"/>
      <c r="X596" s="381"/>
    </row>
    <row r="597" spans="1:24" ht="14.25" customHeight="1" x14ac:dyDescent="0.2">
      <c r="A597" s="76"/>
      <c r="B597" s="1095">
        <v>34</v>
      </c>
      <c r="C597" s="1097" t="s">
        <v>6316</v>
      </c>
      <c r="D597" s="536" t="s">
        <v>6083</v>
      </c>
      <c r="E597" s="1093" t="s">
        <v>6291</v>
      </c>
      <c r="F597" s="1094"/>
      <c r="G597" s="150" t="b">
        <f>IF(総括表!$B$4=総括表!$Q$5,基礎データ貼付用シート!E1616)</f>
        <v>0</v>
      </c>
      <c r="H597" s="147" t="s">
        <v>5201</v>
      </c>
      <c r="I597" s="854">
        <v>0.22500000000000001</v>
      </c>
      <c r="J597" s="70" t="s">
        <v>5202</v>
      </c>
      <c r="K597" s="145">
        <f t="shared" si="33"/>
        <v>0</v>
      </c>
      <c r="L597" s="66" t="str">
        <f t="shared" si="34"/>
        <v>(ｱﾓ)</v>
      </c>
      <c r="M597" s="169"/>
      <c r="N597" s="34" t="s">
        <v>6176</v>
      </c>
      <c r="O597" s="34" t="s">
        <v>6162</v>
      </c>
      <c r="P597" s="383"/>
      <c r="Q597" s="380"/>
      <c r="R597" s="380"/>
      <c r="S597" s="384"/>
      <c r="T597" s="380"/>
      <c r="U597" s="380"/>
      <c r="V597" s="385"/>
      <c r="W597" s="379"/>
      <c r="X597" s="381"/>
    </row>
    <row r="598" spans="1:24" ht="14.25" customHeight="1" x14ac:dyDescent="0.2">
      <c r="A598" s="76"/>
      <c r="B598" s="1096"/>
      <c r="C598" s="1098"/>
      <c r="D598" s="536" t="s">
        <v>6263</v>
      </c>
      <c r="E598" s="1093" t="s">
        <v>6291</v>
      </c>
      <c r="F598" s="1094"/>
      <c r="G598" s="150" t="b">
        <f>IF(総括表!$B$4=総括表!$Q$5,基礎データ貼付用シート!E1622)</f>
        <v>0</v>
      </c>
      <c r="H598" s="147" t="s">
        <v>5201</v>
      </c>
      <c r="I598" s="854">
        <v>0.159</v>
      </c>
      <c r="J598" s="147" t="s">
        <v>5202</v>
      </c>
      <c r="K598" s="148">
        <f t="shared" si="33"/>
        <v>0</v>
      </c>
      <c r="L598" s="66" t="str">
        <f t="shared" si="34"/>
        <v>(ｱﾔ)</v>
      </c>
      <c r="M598" s="169"/>
      <c r="N598" s="34" t="s">
        <v>6176</v>
      </c>
      <c r="O598" s="34" t="s">
        <v>6163</v>
      </c>
      <c r="P598" s="383"/>
      <c r="Q598" s="380"/>
      <c r="R598" s="380"/>
      <c r="S598" s="384"/>
      <c r="T598" s="380"/>
      <c r="U598" s="380"/>
      <c r="V598" s="385"/>
      <c r="W598" s="379"/>
      <c r="X598" s="381"/>
    </row>
    <row r="599" spans="1:24" ht="14.25" customHeight="1" x14ac:dyDescent="0.2">
      <c r="A599" s="76"/>
      <c r="B599" s="1095">
        <v>35</v>
      </c>
      <c r="C599" s="1097" t="s">
        <v>6317</v>
      </c>
      <c r="D599" s="536" t="s">
        <v>6083</v>
      </c>
      <c r="E599" s="1093" t="s">
        <v>6291</v>
      </c>
      <c r="F599" s="1094"/>
      <c r="G599" s="150">
        <f>IF(総括表!$B$4=総括表!$Q$4,基礎データ貼付用シート!E1628)</f>
        <v>0</v>
      </c>
      <c r="H599" s="147" t="s">
        <v>5201</v>
      </c>
      <c r="I599" s="854">
        <v>0.22500000000000001</v>
      </c>
      <c r="J599" s="70" t="s">
        <v>5202</v>
      </c>
      <c r="K599" s="145">
        <f t="shared" si="33"/>
        <v>0</v>
      </c>
      <c r="L599" s="66" t="str">
        <f t="shared" si="34"/>
        <v>(ｱﾕ)</v>
      </c>
      <c r="M599" s="169"/>
      <c r="N599" s="34" t="s">
        <v>6086</v>
      </c>
      <c r="O599" s="34" t="s">
        <v>6165</v>
      </c>
      <c r="P599" s="383"/>
      <c r="Q599" s="380"/>
      <c r="R599" s="380"/>
      <c r="S599" s="384"/>
      <c r="T599" s="380"/>
      <c r="U599" s="380"/>
      <c r="V599" s="385"/>
      <c r="W599" s="379"/>
      <c r="X599" s="381"/>
    </row>
    <row r="600" spans="1:24" ht="14.25" customHeight="1" x14ac:dyDescent="0.2">
      <c r="A600" s="76"/>
      <c r="B600" s="1096"/>
      <c r="C600" s="1098"/>
      <c r="D600" s="536" t="s">
        <v>6263</v>
      </c>
      <c r="E600" s="1093" t="s">
        <v>6291</v>
      </c>
      <c r="F600" s="1094"/>
      <c r="G600" s="150">
        <f>IF(総括表!$B$4=総括表!$Q$4,基礎データ貼付用シート!E1634)</f>
        <v>0</v>
      </c>
      <c r="H600" s="147" t="s">
        <v>5201</v>
      </c>
      <c r="I600" s="854">
        <v>0.17499999999999999</v>
      </c>
      <c r="J600" s="147" t="s">
        <v>5202</v>
      </c>
      <c r="K600" s="148">
        <f t="shared" si="33"/>
        <v>0</v>
      </c>
      <c r="L600" s="66" t="str">
        <f t="shared" si="34"/>
        <v>(ｱﾖ)</v>
      </c>
      <c r="M600" s="169"/>
      <c r="N600" s="34" t="s">
        <v>6086</v>
      </c>
      <c r="O600" s="34" t="s">
        <v>6166</v>
      </c>
      <c r="P600" s="383"/>
      <c r="Q600" s="380"/>
      <c r="R600" s="380"/>
      <c r="S600" s="384"/>
      <c r="T600" s="380"/>
      <c r="U600" s="380"/>
      <c r="V600" s="385"/>
      <c r="W600" s="379"/>
      <c r="X600" s="381"/>
    </row>
    <row r="601" spans="1:24" ht="14.25" customHeight="1" x14ac:dyDescent="0.2">
      <c r="A601" s="76"/>
      <c r="B601" s="1095">
        <v>36</v>
      </c>
      <c r="C601" s="1097" t="s">
        <v>6318</v>
      </c>
      <c r="D601" s="536" t="s">
        <v>6083</v>
      </c>
      <c r="E601" s="1093" t="s">
        <v>6291</v>
      </c>
      <c r="F601" s="1094"/>
      <c r="G601" s="150" t="b">
        <f>IF(総括表!$B$4=総括表!$Q$5,基礎データ貼付用シート!E1628)</f>
        <v>0</v>
      </c>
      <c r="H601" s="147" t="s">
        <v>5201</v>
      </c>
      <c r="I601" s="854">
        <v>0.22500000000000001</v>
      </c>
      <c r="J601" s="70" t="s">
        <v>5202</v>
      </c>
      <c r="K601" s="145">
        <f t="shared" si="33"/>
        <v>0</v>
      </c>
      <c r="L601" s="66" t="str">
        <f t="shared" si="34"/>
        <v>(ｱﾗ)</v>
      </c>
      <c r="M601" s="169"/>
      <c r="N601" s="34" t="s">
        <v>6086</v>
      </c>
      <c r="O601" s="34" t="s">
        <v>6167</v>
      </c>
      <c r="P601" s="383"/>
      <c r="Q601" s="380"/>
      <c r="R601" s="380"/>
      <c r="S601" s="384"/>
      <c r="T601" s="380"/>
      <c r="U601" s="380"/>
      <c r="V601" s="385"/>
      <c r="W601" s="379"/>
      <c r="X601" s="381"/>
    </row>
    <row r="602" spans="1:24" ht="14.25" customHeight="1" x14ac:dyDescent="0.2">
      <c r="A602" s="76"/>
      <c r="B602" s="1096"/>
      <c r="C602" s="1098"/>
      <c r="D602" s="536" t="s">
        <v>6263</v>
      </c>
      <c r="E602" s="1093" t="s">
        <v>6291</v>
      </c>
      <c r="F602" s="1094"/>
      <c r="G602" s="150" t="b">
        <f>IF(総括表!$B$4=総括表!$Q$5,基礎データ貼付用シート!E1634)</f>
        <v>0</v>
      </c>
      <c r="H602" s="147" t="s">
        <v>5201</v>
      </c>
      <c r="I602" s="854">
        <v>0.18099999999999999</v>
      </c>
      <c r="J602" s="147" t="s">
        <v>5202</v>
      </c>
      <c r="K602" s="148">
        <f t="shared" si="33"/>
        <v>0</v>
      </c>
      <c r="L602" s="66" t="str">
        <f t="shared" si="34"/>
        <v>(ｱﾘ)</v>
      </c>
      <c r="M602" s="169"/>
      <c r="N602" s="34" t="s">
        <v>6086</v>
      </c>
      <c r="O602" s="34" t="s">
        <v>6168</v>
      </c>
      <c r="P602" s="383"/>
      <c r="Q602" s="380"/>
      <c r="R602" s="380"/>
      <c r="S602" s="384"/>
      <c r="T602" s="380"/>
      <c r="U602" s="380"/>
      <c r="V602" s="385"/>
      <c r="W602" s="379"/>
      <c r="X602" s="381"/>
    </row>
    <row r="603" spans="1:24" ht="14.25" customHeight="1" x14ac:dyDescent="0.2">
      <c r="A603" s="76"/>
      <c r="B603" s="1095">
        <v>37</v>
      </c>
      <c r="C603" s="1097" t="s">
        <v>6319</v>
      </c>
      <c r="D603" s="536" t="s">
        <v>6083</v>
      </c>
      <c r="E603" s="1093" t="s">
        <v>6291</v>
      </c>
      <c r="F603" s="1094"/>
      <c r="G603" s="150">
        <f>IF(総括表!$B$4=総括表!$Q$4,基礎データ貼付用シート!E1638)</f>
        <v>0</v>
      </c>
      <c r="H603" s="147" t="s">
        <v>5201</v>
      </c>
      <c r="I603" s="854">
        <v>0.22500000000000001</v>
      </c>
      <c r="J603" s="70" t="s">
        <v>5202</v>
      </c>
      <c r="K603" s="145">
        <f>ROUND(G603*I603,0)</f>
        <v>0</v>
      </c>
      <c r="L603" s="2" t="str">
        <f t="shared" si="34"/>
        <v>(ｱﾙ)</v>
      </c>
      <c r="M603" s="276"/>
      <c r="N603" s="34" t="s">
        <v>6086</v>
      </c>
      <c r="O603" s="34" t="s">
        <v>6224</v>
      </c>
      <c r="P603" s="383"/>
      <c r="Q603" s="380"/>
      <c r="R603" s="380"/>
      <c r="S603" s="384"/>
      <c r="T603" s="380"/>
      <c r="U603" s="380"/>
      <c r="V603" s="385"/>
      <c r="W603" s="379"/>
      <c r="X603" s="381"/>
    </row>
    <row r="604" spans="1:24" ht="14.25" customHeight="1" x14ac:dyDescent="0.2">
      <c r="A604" s="76"/>
      <c r="B604" s="1096"/>
      <c r="C604" s="1098"/>
      <c r="D604" s="536" t="s">
        <v>6263</v>
      </c>
      <c r="E604" s="1093" t="s">
        <v>6291</v>
      </c>
      <c r="F604" s="1094"/>
      <c r="G604" s="150">
        <f>IF(総括表!$B$4=総括表!$Q$4,基礎データ貼付用シート!E1642)</f>
        <v>0</v>
      </c>
      <c r="H604" s="147" t="s">
        <v>5201</v>
      </c>
      <c r="I604" s="854">
        <v>0.2</v>
      </c>
      <c r="J604" s="147" t="s">
        <v>5202</v>
      </c>
      <c r="K604" s="148">
        <f>ROUND(G604*I604,0)</f>
        <v>0</v>
      </c>
      <c r="L604" s="2" t="str">
        <f t="shared" si="34"/>
        <v>(ｱﾚ)</v>
      </c>
      <c r="M604" s="276"/>
      <c r="N604" s="34" t="s">
        <v>6086</v>
      </c>
      <c r="O604" s="34" t="s">
        <v>6226</v>
      </c>
      <c r="P604" s="383"/>
      <c r="Q604" s="380"/>
      <c r="R604" s="380"/>
      <c r="S604" s="384"/>
      <c r="T604" s="380"/>
      <c r="U604" s="380"/>
      <c r="V604" s="385"/>
      <c r="W604" s="379"/>
      <c r="X604" s="381"/>
    </row>
    <row r="605" spans="1:24" ht="14.25" customHeight="1" x14ac:dyDescent="0.2">
      <c r="A605" s="76"/>
      <c r="B605" s="1095">
        <v>38</v>
      </c>
      <c r="C605" s="1097" t="s">
        <v>6320</v>
      </c>
      <c r="D605" s="536" t="s">
        <v>6083</v>
      </c>
      <c r="E605" s="1093" t="s">
        <v>6291</v>
      </c>
      <c r="F605" s="1094"/>
      <c r="G605" s="150" t="b">
        <f>IF(総括表!$B$4=総括表!$Q$5,基礎データ貼付用シート!E1638)</f>
        <v>0</v>
      </c>
      <c r="H605" s="147" t="s">
        <v>5201</v>
      </c>
      <c r="I605" s="854">
        <v>0.22500000000000001</v>
      </c>
      <c r="J605" s="70" t="s">
        <v>5202</v>
      </c>
      <c r="K605" s="145">
        <f>ROUND(G605*I605,0)</f>
        <v>0</v>
      </c>
      <c r="L605" s="2" t="str">
        <f t="shared" si="34"/>
        <v>(ｱﾛ)</v>
      </c>
      <c r="M605" s="276"/>
      <c r="N605" s="34" t="s">
        <v>6086</v>
      </c>
      <c r="O605" s="34" t="s">
        <v>6227</v>
      </c>
      <c r="P605" s="383"/>
      <c r="Q605" s="380"/>
      <c r="R605" s="380"/>
      <c r="S605" s="384"/>
      <c r="T605" s="380"/>
      <c r="U605" s="380"/>
      <c r="V605" s="385"/>
      <c r="W605" s="379"/>
      <c r="X605" s="381"/>
    </row>
    <row r="606" spans="1:24" ht="14.25" customHeight="1" x14ac:dyDescent="0.2">
      <c r="A606" s="76"/>
      <c r="B606" s="1096"/>
      <c r="C606" s="1098"/>
      <c r="D606" s="536" t="s">
        <v>6263</v>
      </c>
      <c r="E606" s="1093" t="s">
        <v>6291</v>
      </c>
      <c r="F606" s="1094"/>
      <c r="G606" s="150" t="b">
        <f>IF(総括表!$B$4=総括表!$Q$5,基礎データ貼付用シート!E1642)</f>
        <v>0</v>
      </c>
      <c r="H606" s="147" t="s">
        <v>5201</v>
      </c>
      <c r="I606" s="854">
        <v>0.20799999999999999</v>
      </c>
      <c r="J606" s="147" t="s">
        <v>5202</v>
      </c>
      <c r="K606" s="148">
        <f>ROUND(G606*I606,0)</f>
        <v>0</v>
      </c>
      <c r="L606" s="2" t="str">
        <f t="shared" si="34"/>
        <v>(ｱﾜ)</v>
      </c>
      <c r="M606" s="276"/>
      <c r="N606" s="34" t="s">
        <v>6086</v>
      </c>
      <c r="O606" s="34" t="s">
        <v>6228</v>
      </c>
      <c r="P606" s="383"/>
      <c r="Q606" s="380"/>
      <c r="R606" s="380"/>
      <c r="S606" s="384"/>
      <c r="T606" s="380"/>
      <c r="U606" s="380"/>
      <c r="V606" s="385"/>
      <c r="W606" s="379"/>
      <c r="X606" s="381"/>
    </row>
    <row r="607" spans="1:24" ht="14.25" customHeight="1" x14ac:dyDescent="0.2">
      <c r="A607" s="76"/>
      <c r="B607" s="1095">
        <v>39</v>
      </c>
      <c r="C607" s="1097" t="s">
        <v>6321</v>
      </c>
      <c r="D607" s="536" t="s">
        <v>6083</v>
      </c>
      <c r="E607" s="1093" t="s">
        <v>6291</v>
      </c>
      <c r="F607" s="1094"/>
      <c r="G607" s="150">
        <f>IF(総括表!$B$4=総括表!$Q$4,基礎データ貼付用シート!E1646)</f>
        <v>0</v>
      </c>
      <c r="H607" s="147" t="s">
        <v>5201</v>
      </c>
      <c r="I607" s="854">
        <v>0.22500000000000001</v>
      </c>
      <c r="J607" s="70" t="s">
        <v>5202</v>
      </c>
      <c r="K607" s="145">
        <f t="shared" ref="K607:K610" si="35">ROUND(G607*I607,0)</f>
        <v>0</v>
      </c>
      <c r="L607" s="2" t="str">
        <f t="shared" si="34"/>
        <v>(ｱｦ)</v>
      </c>
      <c r="M607" s="527"/>
      <c r="N607" s="1510" t="s">
        <v>6086</v>
      </c>
      <c r="O607" s="1510" t="s">
        <v>6229</v>
      </c>
      <c r="P607" s="383"/>
      <c r="Q607" s="380"/>
      <c r="R607" s="380"/>
      <c r="S607" s="384"/>
      <c r="T607" s="380"/>
      <c r="U607" s="380"/>
      <c r="V607" s="385"/>
      <c r="W607" s="379"/>
      <c r="X607" s="381"/>
    </row>
    <row r="608" spans="1:24" ht="14.25" customHeight="1" x14ac:dyDescent="0.2">
      <c r="A608" s="76"/>
      <c r="B608" s="1096"/>
      <c r="C608" s="1098"/>
      <c r="D608" s="536" t="s">
        <v>6263</v>
      </c>
      <c r="E608" s="1093" t="s">
        <v>6291</v>
      </c>
      <c r="F608" s="1094"/>
      <c r="G608" s="150">
        <f>IF(総括表!$B$4=総括表!$Q$4,基礎データ貼付用シート!E1650)</f>
        <v>0</v>
      </c>
      <c r="H608" s="147" t="s">
        <v>5201</v>
      </c>
      <c r="I608" s="854">
        <v>0.22500000000000001</v>
      </c>
      <c r="J608" s="147" t="s">
        <v>5202</v>
      </c>
      <c r="K608" s="148">
        <f t="shared" si="35"/>
        <v>0</v>
      </c>
      <c r="L608" s="2" t="str">
        <f t="shared" si="34"/>
        <v>(ｱﾝ)</v>
      </c>
      <c r="M608" s="527"/>
      <c r="N608" s="1510" t="s">
        <v>6086</v>
      </c>
      <c r="O608" s="1510" t="s">
        <v>6231</v>
      </c>
      <c r="P608" s="383"/>
      <c r="Q608" s="380"/>
      <c r="R608" s="380"/>
      <c r="S608" s="384"/>
      <c r="T608" s="380"/>
      <c r="U608" s="380"/>
      <c r="V608" s="385"/>
      <c r="W608" s="379"/>
      <c r="X608" s="381"/>
    </row>
    <row r="609" spans="1:24" ht="14.25" customHeight="1" x14ac:dyDescent="0.2">
      <c r="A609" s="76"/>
      <c r="B609" s="1095">
        <v>40</v>
      </c>
      <c r="C609" s="1097" t="s">
        <v>6322</v>
      </c>
      <c r="D609" s="536" t="s">
        <v>6083</v>
      </c>
      <c r="E609" s="1093" t="s">
        <v>6291</v>
      </c>
      <c r="F609" s="1094"/>
      <c r="G609" s="150" t="b">
        <f>IF(総括表!$B$4=総括表!$Q$5,基礎データ貼付用シート!E1646)</f>
        <v>0</v>
      </c>
      <c r="H609" s="147" t="s">
        <v>5201</v>
      </c>
      <c r="I609" s="854">
        <v>0.22500000000000001</v>
      </c>
      <c r="J609" s="70" t="s">
        <v>5202</v>
      </c>
      <c r="K609" s="145">
        <f t="shared" si="35"/>
        <v>0</v>
      </c>
      <c r="L609" s="2" t="str">
        <f t="shared" si="34"/>
        <v>(ｲｱ)</v>
      </c>
      <c r="M609" s="527"/>
      <c r="N609" s="1510" t="s">
        <v>6088</v>
      </c>
      <c r="O609" s="1510" t="s">
        <v>6176</v>
      </c>
      <c r="P609" s="383"/>
      <c r="Q609" s="380"/>
      <c r="R609" s="380"/>
      <c r="S609" s="384"/>
      <c r="T609" s="380"/>
      <c r="U609" s="380"/>
      <c r="V609" s="385"/>
      <c r="W609" s="379"/>
      <c r="X609" s="381"/>
    </row>
    <row r="610" spans="1:24" ht="14.25" customHeight="1" x14ac:dyDescent="0.2">
      <c r="A610" s="76"/>
      <c r="B610" s="1096"/>
      <c r="C610" s="1098"/>
      <c r="D610" s="536" t="s">
        <v>6263</v>
      </c>
      <c r="E610" s="1093" t="s">
        <v>6291</v>
      </c>
      <c r="F610" s="1094"/>
      <c r="G610" s="150" t="b">
        <f>IF(総括表!$B$4=総括表!$Q$5,基礎データ貼付用シート!E1650)</f>
        <v>0</v>
      </c>
      <c r="H610" s="147" t="s">
        <v>5201</v>
      </c>
      <c r="I610" s="854">
        <v>0.22500000000000001</v>
      </c>
      <c r="J610" s="147" t="s">
        <v>5202</v>
      </c>
      <c r="K610" s="148">
        <f t="shared" si="35"/>
        <v>0</v>
      </c>
      <c r="L610" s="2" t="str">
        <f t="shared" si="34"/>
        <v>(ｲｲ)</v>
      </c>
      <c r="M610" s="527"/>
      <c r="N610" s="1510" t="s">
        <v>6088</v>
      </c>
      <c r="O610" s="1510" t="s">
        <v>6177</v>
      </c>
      <c r="P610" s="383"/>
      <c r="Q610" s="380"/>
      <c r="R610" s="380"/>
      <c r="S610" s="384"/>
      <c r="T610" s="380"/>
      <c r="U610" s="380"/>
      <c r="V610" s="385"/>
      <c r="W610" s="379"/>
      <c r="X610" s="381"/>
    </row>
    <row r="611" spans="1:24" ht="14.25" customHeight="1" x14ac:dyDescent="0.2">
      <c r="A611" s="76"/>
      <c r="B611" s="1095">
        <v>41</v>
      </c>
      <c r="C611" s="1097" t="s">
        <v>6323</v>
      </c>
      <c r="D611" s="536" t="s">
        <v>6083</v>
      </c>
      <c r="E611" s="1093" t="s">
        <v>6291</v>
      </c>
      <c r="F611" s="1094"/>
      <c r="G611" s="150">
        <f>IF(総括表!$B$4=総括表!$Q$4,基礎データ貼付用シート!E1654)</f>
        <v>0</v>
      </c>
      <c r="H611" s="147" t="s">
        <v>5201</v>
      </c>
      <c r="I611" s="854">
        <v>0.22500000000000001</v>
      </c>
      <c r="J611" s="70" t="s">
        <v>5202</v>
      </c>
      <c r="K611" s="145">
        <f t="shared" ref="K611:K614" si="36">ROUND(G611*I611,0)</f>
        <v>0</v>
      </c>
      <c r="L611" s="2" t="str">
        <f t="shared" ref="L611:L614" si="37">$N$141&amp;N611&amp;O611&amp;$O$141</f>
        <v>(ｲｳ)</v>
      </c>
      <c r="M611" s="527"/>
      <c r="N611" s="1510" t="s">
        <v>6088</v>
      </c>
      <c r="O611" s="1510" t="s">
        <v>6178</v>
      </c>
      <c r="P611" s="383"/>
      <c r="Q611" s="380"/>
      <c r="R611" s="380"/>
      <c r="S611" s="384"/>
      <c r="T611" s="380"/>
      <c r="U611" s="380"/>
      <c r="V611" s="385"/>
      <c r="W611" s="379"/>
      <c r="X611" s="381"/>
    </row>
    <row r="612" spans="1:24" ht="14.25" customHeight="1" x14ac:dyDescent="0.2">
      <c r="A612" s="76"/>
      <c r="B612" s="1096"/>
      <c r="C612" s="1098"/>
      <c r="D612" s="536" t="s">
        <v>6263</v>
      </c>
      <c r="E612" s="1093" t="s">
        <v>6291</v>
      </c>
      <c r="F612" s="1094"/>
      <c r="G612" s="150">
        <f>IF(総括表!$B$4=総括表!$Q$4,基礎データ貼付用シート!E1658)</f>
        <v>0</v>
      </c>
      <c r="H612" s="147" t="s">
        <v>5201</v>
      </c>
      <c r="I612" s="854">
        <v>0.22500000000000001</v>
      </c>
      <c r="J612" s="147" t="s">
        <v>5202</v>
      </c>
      <c r="K612" s="148">
        <f t="shared" si="36"/>
        <v>0</v>
      </c>
      <c r="L612" s="2" t="str">
        <f t="shared" si="37"/>
        <v>(ｲｴ)</v>
      </c>
      <c r="M612" s="527"/>
      <c r="N612" s="1510" t="s">
        <v>6088</v>
      </c>
      <c r="O612" s="1510" t="s">
        <v>6179</v>
      </c>
      <c r="P612" s="383"/>
      <c r="Q612" s="380"/>
      <c r="R612" s="380"/>
      <c r="S612" s="384"/>
      <c r="T612" s="380"/>
      <c r="U612" s="380"/>
      <c r="V612" s="385"/>
      <c r="W612" s="379"/>
      <c r="X612" s="381"/>
    </row>
    <row r="613" spans="1:24" ht="14.25" customHeight="1" x14ac:dyDescent="0.2">
      <c r="A613" s="76"/>
      <c r="B613" s="1095">
        <v>42</v>
      </c>
      <c r="C613" s="1097" t="s">
        <v>6324</v>
      </c>
      <c r="D613" s="536" t="s">
        <v>6083</v>
      </c>
      <c r="E613" s="1093" t="s">
        <v>6291</v>
      </c>
      <c r="F613" s="1094"/>
      <c r="G613" s="150" t="b">
        <f>IF(総括表!$B$4=総括表!$Q$5,基礎データ貼付用シート!E1654)</f>
        <v>0</v>
      </c>
      <c r="H613" s="147" t="s">
        <v>5201</v>
      </c>
      <c r="I613" s="854">
        <v>0.22500000000000001</v>
      </c>
      <c r="J613" s="70" t="s">
        <v>5202</v>
      </c>
      <c r="K613" s="145">
        <f t="shared" si="36"/>
        <v>0</v>
      </c>
      <c r="L613" s="2" t="str">
        <f t="shared" si="37"/>
        <v>(ｲｵ)</v>
      </c>
      <c r="M613" s="527"/>
      <c r="N613" s="1510" t="s">
        <v>6088</v>
      </c>
      <c r="O613" s="1510" t="s">
        <v>6181</v>
      </c>
      <c r="P613" s="383"/>
      <c r="Q613" s="380"/>
      <c r="R613" s="380"/>
      <c r="S613" s="384"/>
      <c r="T613" s="380"/>
      <c r="U613" s="380"/>
      <c r="V613" s="385"/>
      <c r="W613" s="379"/>
      <c r="X613" s="381"/>
    </row>
    <row r="614" spans="1:24" ht="14.25" customHeight="1" thickBot="1" x14ac:dyDescent="0.25">
      <c r="A614" s="76"/>
      <c r="B614" s="1096"/>
      <c r="C614" s="1098"/>
      <c r="D614" s="536" t="s">
        <v>6263</v>
      </c>
      <c r="E614" s="1093" t="s">
        <v>6291</v>
      </c>
      <c r="F614" s="1094"/>
      <c r="G614" s="150" t="b">
        <f>IF(総括表!$B$4=総括表!$Q$5,基礎データ貼付用シート!E1658)</f>
        <v>0</v>
      </c>
      <c r="H614" s="147" t="s">
        <v>5201</v>
      </c>
      <c r="I614" s="854">
        <v>0.22500000000000001</v>
      </c>
      <c r="J614" s="147" t="s">
        <v>5202</v>
      </c>
      <c r="K614" s="148">
        <f t="shared" si="36"/>
        <v>0</v>
      </c>
      <c r="L614" s="2" t="str">
        <f t="shared" si="37"/>
        <v>(ｲｶ)</v>
      </c>
      <c r="M614" s="527"/>
      <c r="N614" s="1510" t="s">
        <v>6088</v>
      </c>
      <c r="O614" s="1510" t="s">
        <v>6182</v>
      </c>
      <c r="P614" s="383"/>
      <c r="Q614" s="380"/>
      <c r="R614" s="380"/>
      <c r="S614" s="384"/>
      <c r="T614" s="380"/>
      <c r="U614" s="380"/>
      <c r="V614" s="385"/>
      <c r="W614" s="379"/>
      <c r="X614" s="381"/>
    </row>
    <row r="615" spans="1:24" ht="14" x14ac:dyDescent="0.2">
      <c r="A615" s="76"/>
      <c r="B615" s="154"/>
      <c r="C615" s="68"/>
      <c r="D615" s="68"/>
      <c r="E615" s="178"/>
      <c r="F615" s="155"/>
      <c r="G615" s="29"/>
      <c r="H615" s="68"/>
      <c r="I615" s="985" t="s">
        <v>6325</v>
      </c>
      <c r="J615" s="986"/>
      <c r="K615" s="657"/>
      <c r="L615" s="66"/>
      <c r="M615" s="169"/>
      <c r="Q615" s="380"/>
      <c r="R615" s="380"/>
      <c r="S615" s="384"/>
      <c r="T615" s="380"/>
      <c r="U615" s="380"/>
      <c r="V615" s="385"/>
      <c r="W615" s="379"/>
      <c r="X615" s="381"/>
    </row>
    <row r="616" spans="1:24" ht="17.25" customHeight="1" thickBot="1" x14ac:dyDescent="0.25">
      <c r="A616" s="76"/>
      <c r="B616" s="154"/>
      <c r="C616" s="68"/>
      <c r="D616" s="68"/>
      <c r="E616" s="178"/>
      <c r="F616" s="155"/>
      <c r="G616" s="29"/>
      <c r="H616" s="68"/>
      <c r="I616" s="983" t="s">
        <v>5259</v>
      </c>
      <c r="J616" s="984"/>
      <c r="K616" s="189">
        <f>SUM(K513:K614)</f>
        <v>0</v>
      </c>
      <c r="L616" s="66" t="s">
        <v>5303</v>
      </c>
      <c r="M616" s="1" t="s">
        <v>5573</v>
      </c>
      <c r="P616" s="3"/>
      <c r="Q616" s="380"/>
      <c r="R616" s="380"/>
      <c r="S616" s="384"/>
      <c r="T616" s="380"/>
      <c r="U616" s="380"/>
      <c r="V616" s="385"/>
      <c r="W616" s="379"/>
      <c r="X616" s="381"/>
    </row>
    <row r="617" spans="1:24" ht="17.25" customHeight="1" x14ac:dyDescent="0.2">
      <c r="A617" s="76"/>
      <c r="B617" s="154"/>
      <c r="C617" s="68"/>
      <c r="D617" s="68"/>
      <c r="E617" s="178"/>
      <c r="F617" s="155"/>
      <c r="G617" s="29"/>
      <c r="H617" s="68"/>
      <c r="I617" s="68"/>
      <c r="J617" s="68"/>
      <c r="K617" s="8"/>
      <c r="L617" s="66"/>
      <c r="P617" s="3"/>
      <c r="Q617" s="380"/>
      <c r="R617" s="380"/>
      <c r="S617" s="384"/>
      <c r="T617" s="380"/>
      <c r="U617" s="380"/>
      <c r="V617" s="385"/>
      <c r="W617" s="379"/>
      <c r="X617" s="381"/>
    </row>
    <row r="618" spans="1:24" ht="18.75" customHeight="1" x14ac:dyDescent="0.2">
      <c r="A618" s="77">
        <v>10</v>
      </c>
      <c r="B618" s="71" t="s">
        <v>6326</v>
      </c>
      <c r="C618" s="76"/>
      <c r="D618" s="76"/>
      <c r="E618" s="76"/>
      <c r="F618" s="89"/>
      <c r="G618" s="76"/>
      <c r="H618" s="76"/>
      <c r="I618" s="76"/>
      <c r="J618" s="89"/>
      <c r="K618" s="76"/>
      <c r="L618" s="76"/>
      <c r="M618" s="76"/>
      <c r="N618" s="1"/>
      <c r="O618" s="1"/>
    </row>
    <row r="619" spans="1:24" ht="18.75" customHeight="1" x14ac:dyDescent="0.2">
      <c r="A619" s="78"/>
      <c r="B619" s="991" t="s">
        <v>5401</v>
      </c>
      <c r="C619" s="992"/>
      <c r="D619" s="991" t="s">
        <v>5194</v>
      </c>
      <c r="E619" s="992"/>
      <c r="F619" s="1052" t="s">
        <v>5402</v>
      </c>
      <c r="G619" s="1053"/>
      <c r="H619" s="213"/>
      <c r="I619" s="213" t="s">
        <v>5196</v>
      </c>
      <c r="J619" s="127"/>
      <c r="K619" s="127" t="s">
        <v>17</v>
      </c>
      <c r="L619" s="76"/>
      <c r="M619" s="76"/>
      <c r="N619" s="1"/>
      <c r="O619" s="1"/>
    </row>
    <row r="620" spans="1:24" ht="15" customHeight="1" x14ac:dyDescent="0.2">
      <c r="A620" s="78"/>
      <c r="B620" s="294"/>
      <c r="C620" s="289"/>
      <c r="D620" s="229"/>
      <c r="E620" s="286"/>
      <c r="F620" s="1108"/>
      <c r="G620" s="1109"/>
      <c r="H620" s="143"/>
      <c r="I620" s="143"/>
      <c r="J620" s="92" t="s">
        <v>5197</v>
      </c>
      <c r="K620" s="92" t="s">
        <v>5197</v>
      </c>
      <c r="L620" s="76"/>
      <c r="M620" s="76"/>
      <c r="N620" s="1"/>
      <c r="O620" s="1"/>
    </row>
    <row r="621" spans="1:24" ht="15" customHeight="1" x14ac:dyDescent="0.2">
      <c r="A621" s="78"/>
      <c r="B621" s="1081">
        <v>1</v>
      </c>
      <c r="C621" s="1084" t="s">
        <v>5712</v>
      </c>
      <c r="D621" s="64" t="s">
        <v>5199</v>
      </c>
      <c r="E621" s="65" t="s">
        <v>5200</v>
      </c>
      <c r="F621" s="1079">
        <f>IF(総括表!$B$4=総括表!$Q$4,基礎データ貼付用シート!E1810)</f>
        <v>0</v>
      </c>
      <c r="G621" s="1080"/>
      <c r="H621" s="147" t="s">
        <v>5201</v>
      </c>
      <c r="I621" s="69">
        <v>0.3</v>
      </c>
      <c r="J621" s="147" t="s">
        <v>5202</v>
      </c>
      <c r="K621" s="148">
        <f>ROUND(F621*I621,0)</f>
        <v>0</v>
      </c>
      <c r="L621" s="66" t="s">
        <v>5203</v>
      </c>
      <c r="M621" s="76"/>
      <c r="N621" s="1"/>
      <c r="O621" s="1"/>
    </row>
    <row r="622" spans="1:24" ht="15" customHeight="1" x14ac:dyDescent="0.2">
      <c r="A622" s="78"/>
      <c r="B622" s="1083"/>
      <c r="C622" s="1086"/>
      <c r="D622" s="64" t="s">
        <v>5204</v>
      </c>
      <c r="E622" s="65" t="s">
        <v>5205</v>
      </c>
      <c r="F622" s="1087" t="b">
        <f>IF(総括表!$B$4=総括表!$Q$5,基礎データ貼付用シート!E1810)</f>
        <v>0</v>
      </c>
      <c r="G622" s="1088"/>
      <c r="H622" s="147" t="s">
        <v>5201</v>
      </c>
      <c r="I622" s="69">
        <v>0.3</v>
      </c>
      <c r="J622" s="147" t="s">
        <v>5202</v>
      </c>
      <c r="K622" s="148">
        <f>ROUND(F622*I622,0)</f>
        <v>0</v>
      </c>
      <c r="L622" s="66" t="s">
        <v>5206</v>
      </c>
      <c r="M622" s="76"/>
      <c r="N622" s="1"/>
      <c r="O622" s="1"/>
    </row>
    <row r="623" spans="1:24" s="450" customFormat="1" ht="15" customHeight="1" x14ac:dyDescent="0.2">
      <c r="A623" s="78"/>
      <c r="B623" s="1081">
        <v>2</v>
      </c>
      <c r="C623" s="1084" t="s">
        <v>5721</v>
      </c>
      <c r="D623" s="991" t="s">
        <v>6327</v>
      </c>
      <c r="E623" s="134" t="s">
        <v>5600</v>
      </c>
      <c r="F623" s="1079">
        <f>IF(総括表!$B$4=総括表!$Q$4,基礎データ貼付用シート!E1814)</f>
        <v>0</v>
      </c>
      <c r="G623" s="1080"/>
      <c r="H623" s="268" t="s">
        <v>5201</v>
      </c>
      <c r="I623" s="69">
        <v>0.3</v>
      </c>
      <c r="J623" s="147" t="s">
        <v>5202</v>
      </c>
      <c r="K623" s="148">
        <f>ROUND(F623*I623,0)</f>
        <v>0</v>
      </c>
      <c r="L623" s="66" t="s">
        <v>5208</v>
      </c>
      <c r="M623" s="449"/>
    </row>
    <row r="624" spans="1:24" s="450" customFormat="1" ht="15" customHeight="1" x14ac:dyDescent="0.2">
      <c r="A624" s="78"/>
      <c r="B624" s="1082"/>
      <c r="C624" s="1085"/>
      <c r="D624" s="1029"/>
      <c r="E624" s="134" t="s">
        <v>6328</v>
      </c>
      <c r="F624" s="1087" t="b">
        <f>IF(総括表!$B$4=総括表!$Q$5,基礎データ貼付用シート!E1814)</f>
        <v>0</v>
      </c>
      <c r="G624" s="1088"/>
      <c r="H624" s="268" t="s">
        <v>5201</v>
      </c>
      <c r="I624" s="69">
        <v>0.3</v>
      </c>
      <c r="J624" s="147" t="s">
        <v>5202</v>
      </c>
      <c r="K624" s="148">
        <f>ROUND(F624*I624,0)</f>
        <v>0</v>
      </c>
      <c r="L624" s="66" t="s">
        <v>5209</v>
      </c>
      <c r="M624" s="449"/>
    </row>
    <row r="625" spans="1:24" s="450" customFormat="1" ht="15" customHeight="1" x14ac:dyDescent="0.2">
      <c r="A625" s="78"/>
      <c r="B625" s="1082"/>
      <c r="C625" s="1085"/>
      <c r="D625" s="1089" t="s">
        <v>6329</v>
      </c>
      <c r="E625" s="134" t="s">
        <v>5600</v>
      </c>
      <c r="F625" s="1079">
        <f>IF(総括表!$B$4=総括表!$Q$4,基礎データ貼付用シート!E1815)</f>
        <v>0</v>
      </c>
      <c r="G625" s="1080"/>
      <c r="H625" s="268" t="s">
        <v>5201</v>
      </c>
      <c r="I625" s="69">
        <v>0.5</v>
      </c>
      <c r="J625" s="147" t="s">
        <v>5202</v>
      </c>
      <c r="K625" s="148">
        <f t="shared" ref="K625:K627" si="38">ROUND(F625*I625,0)</f>
        <v>0</v>
      </c>
      <c r="L625" s="66" t="s">
        <v>5269</v>
      </c>
      <c r="M625" s="449"/>
    </row>
    <row r="626" spans="1:24" s="450" customFormat="1" ht="15" customHeight="1" x14ac:dyDescent="0.2">
      <c r="A626" s="78"/>
      <c r="B626" s="1082"/>
      <c r="C626" s="1085"/>
      <c r="D626" s="1090"/>
      <c r="E626" s="134" t="s">
        <v>6328</v>
      </c>
      <c r="F626" s="1087" t="b">
        <f>IF(総括表!$B$4=総括表!$Q$5,基礎データ貼付用シート!E1815)</f>
        <v>0</v>
      </c>
      <c r="G626" s="1088"/>
      <c r="H626" s="268" t="s">
        <v>5201</v>
      </c>
      <c r="I626" s="69">
        <v>0.5</v>
      </c>
      <c r="J626" s="147" t="s">
        <v>5202</v>
      </c>
      <c r="K626" s="148">
        <f t="shared" si="38"/>
        <v>0</v>
      </c>
      <c r="L626" s="66" t="s">
        <v>5270</v>
      </c>
      <c r="M626" s="449"/>
    </row>
    <row r="627" spans="1:24" s="450" customFormat="1" ht="15" customHeight="1" x14ac:dyDescent="0.2">
      <c r="A627" s="78"/>
      <c r="B627" s="1082"/>
      <c r="C627" s="1085"/>
      <c r="D627" s="1089" t="s">
        <v>6330</v>
      </c>
      <c r="E627" s="134" t="s">
        <v>5600</v>
      </c>
      <c r="F627" s="1079">
        <f>IF(総括表!$B$4=総括表!$Q$4,基礎データ貼付用シート!E1816)</f>
        <v>0</v>
      </c>
      <c r="G627" s="1080"/>
      <c r="H627" s="268" t="s">
        <v>5201</v>
      </c>
      <c r="I627" s="69">
        <v>0.3</v>
      </c>
      <c r="J627" s="147" t="s">
        <v>5202</v>
      </c>
      <c r="K627" s="148">
        <f t="shared" si="38"/>
        <v>0</v>
      </c>
      <c r="L627" s="66" t="s">
        <v>5271</v>
      </c>
      <c r="M627" s="449"/>
    </row>
    <row r="628" spans="1:24" s="450" customFormat="1" ht="15" customHeight="1" x14ac:dyDescent="0.2">
      <c r="A628" s="78"/>
      <c r="B628" s="1083"/>
      <c r="C628" s="1086"/>
      <c r="D628" s="1090"/>
      <c r="E628" s="134" t="s">
        <v>6328</v>
      </c>
      <c r="F628" s="1087" t="b">
        <f>IF(総括表!$B$4=総括表!$Q$5,基礎データ貼付用シート!E1816)</f>
        <v>0</v>
      </c>
      <c r="G628" s="1088"/>
      <c r="H628" s="268" t="s">
        <v>5201</v>
      </c>
      <c r="I628" s="69">
        <v>0.3</v>
      </c>
      <c r="J628" s="147" t="s">
        <v>5202</v>
      </c>
      <c r="K628" s="148">
        <f>ROUND(F628*I628,0)</f>
        <v>0</v>
      </c>
      <c r="L628" s="66" t="s">
        <v>5272</v>
      </c>
      <c r="M628" s="449"/>
    </row>
    <row r="629" spans="1:24" s="450" customFormat="1" ht="15" customHeight="1" x14ac:dyDescent="0.2">
      <c r="A629" s="78"/>
      <c r="B629" s="1081">
        <v>3</v>
      </c>
      <c r="C629" s="1084" t="s">
        <v>5727</v>
      </c>
      <c r="D629" s="991" t="s">
        <v>6327</v>
      </c>
      <c r="E629" s="134" t="s">
        <v>5600</v>
      </c>
      <c r="F629" s="1079">
        <f>IF(総括表!$B$4=総括表!$Q$4,基礎データ貼付用シート!E1822)</f>
        <v>0</v>
      </c>
      <c r="G629" s="1080"/>
      <c r="H629" s="268" t="s">
        <v>5201</v>
      </c>
      <c r="I629" s="69">
        <v>0.3</v>
      </c>
      <c r="J629" s="147" t="s">
        <v>5202</v>
      </c>
      <c r="K629" s="148">
        <f>ROUND(F629*I629,0)</f>
        <v>0</v>
      </c>
      <c r="L629" s="66" t="s">
        <v>5217</v>
      </c>
      <c r="M629" s="449"/>
    </row>
    <row r="630" spans="1:24" s="450" customFormat="1" ht="15" customHeight="1" x14ac:dyDescent="0.2">
      <c r="A630" s="78"/>
      <c r="B630" s="1082"/>
      <c r="C630" s="1085"/>
      <c r="D630" s="1029"/>
      <c r="E630" s="134" t="s">
        <v>6328</v>
      </c>
      <c r="F630" s="1087" t="b">
        <f>IF(総括表!$B$4=総括表!$Q$5,基礎データ貼付用シート!E1822)</f>
        <v>0</v>
      </c>
      <c r="G630" s="1088"/>
      <c r="H630" s="268" t="s">
        <v>5201</v>
      </c>
      <c r="I630" s="69">
        <v>0.3</v>
      </c>
      <c r="J630" s="147" t="s">
        <v>5202</v>
      </c>
      <c r="K630" s="148">
        <f>ROUND(F630*I630,0)</f>
        <v>0</v>
      </c>
      <c r="L630" s="66" t="s">
        <v>5218</v>
      </c>
      <c r="M630" s="449"/>
    </row>
    <row r="631" spans="1:24" s="450" customFormat="1" ht="15" customHeight="1" x14ac:dyDescent="0.2">
      <c r="A631" s="78"/>
      <c r="B631" s="1082"/>
      <c r="C631" s="1085"/>
      <c r="D631" s="1089" t="s">
        <v>6329</v>
      </c>
      <c r="E631" s="134" t="s">
        <v>5600</v>
      </c>
      <c r="F631" s="1079">
        <f>IF(総括表!$B$4=総括表!$Q$4,基礎データ貼付用シート!E1823)</f>
        <v>0</v>
      </c>
      <c r="G631" s="1080"/>
      <c r="H631" s="268" t="s">
        <v>5201</v>
      </c>
      <c r="I631" s="69">
        <v>0.5</v>
      </c>
      <c r="J631" s="147" t="s">
        <v>5202</v>
      </c>
      <c r="K631" s="148">
        <f t="shared" ref="K631:K633" si="39">ROUND(F631*I631,0)</f>
        <v>0</v>
      </c>
      <c r="L631" s="66" t="s">
        <v>5563</v>
      </c>
      <c r="M631" s="449"/>
    </row>
    <row r="632" spans="1:24" s="450" customFormat="1" ht="15" customHeight="1" x14ac:dyDescent="0.2">
      <c r="A632" s="78"/>
      <c r="B632" s="1082"/>
      <c r="C632" s="1085"/>
      <c r="D632" s="1090"/>
      <c r="E632" s="134" t="s">
        <v>6328</v>
      </c>
      <c r="F632" s="1087" t="b">
        <f>IF(総括表!$B$4=総括表!$Q$5,基礎データ貼付用シート!E1823)</f>
        <v>0</v>
      </c>
      <c r="G632" s="1088"/>
      <c r="H632" s="268" t="s">
        <v>5201</v>
      </c>
      <c r="I632" s="69">
        <v>0.5</v>
      </c>
      <c r="J632" s="147" t="s">
        <v>5202</v>
      </c>
      <c r="K632" s="148">
        <f t="shared" si="39"/>
        <v>0</v>
      </c>
      <c r="L632" s="66" t="s">
        <v>5564</v>
      </c>
      <c r="M632" s="449"/>
    </row>
    <row r="633" spans="1:24" s="450" customFormat="1" ht="15" customHeight="1" x14ac:dyDescent="0.2">
      <c r="A633" s="78"/>
      <c r="B633" s="1082"/>
      <c r="C633" s="1085"/>
      <c r="D633" s="1089" t="s">
        <v>6330</v>
      </c>
      <c r="E633" s="134" t="s">
        <v>5600</v>
      </c>
      <c r="F633" s="1079">
        <f>IF(総括表!$B$4=総括表!$Q$4,基礎データ貼付用シート!E1824)</f>
        <v>0</v>
      </c>
      <c r="G633" s="1080"/>
      <c r="H633" s="268" t="s">
        <v>5201</v>
      </c>
      <c r="I633" s="69">
        <v>0.3</v>
      </c>
      <c r="J633" s="147" t="s">
        <v>5202</v>
      </c>
      <c r="K633" s="148">
        <f t="shared" si="39"/>
        <v>0</v>
      </c>
      <c r="L633" s="66" t="s">
        <v>5566</v>
      </c>
      <c r="M633" s="449"/>
    </row>
    <row r="634" spans="1:24" s="450" customFormat="1" ht="15" customHeight="1" x14ac:dyDescent="0.2">
      <c r="A634" s="78"/>
      <c r="B634" s="1083"/>
      <c r="C634" s="1086"/>
      <c r="D634" s="1090"/>
      <c r="E634" s="134" t="s">
        <v>6328</v>
      </c>
      <c r="F634" s="1087" t="b">
        <f>IF(総括表!$B$4=総括表!$Q$5,基礎データ貼付用シート!E1824)</f>
        <v>0</v>
      </c>
      <c r="G634" s="1088"/>
      <c r="H634" s="268" t="s">
        <v>5201</v>
      </c>
      <c r="I634" s="69">
        <v>0.3</v>
      </c>
      <c r="J634" s="147" t="s">
        <v>5202</v>
      </c>
      <c r="K634" s="148">
        <f>ROUND(F634*I634,0)</f>
        <v>0</v>
      </c>
      <c r="L634" s="66" t="s">
        <v>5568</v>
      </c>
      <c r="M634" s="449"/>
    </row>
    <row r="635" spans="1:24" s="3" customFormat="1" ht="13" x14ac:dyDescent="0.2">
      <c r="A635" s="71"/>
      <c r="B635" s="1017"/>
      <c r="C635" s="1019"/>
      <c r="D635" s="1017"/>
      <c r="E635" s="1019"/>
      <c r="F635" s="1110" t="s">
        <v>6331</v>
      </c>
      <c r="G635" s="1111"/>
      <c r="H635" s="213"/>
      <c r="I635" s="226" t="s">
        <v>6332</v>
      </c>
      <c r="J635" s="287"/>
      <c r="K635" s="241"/>
      <c r="L635" s="71"/>
      <c r="M635" s="71"/>
      <c r="N635" s="2"/>
    </row>
    <row r="636" spans="1:24" s="3" customFormat="1" ht="15" customHeight="1" x14ac:dyDescent="0.2">
      <c r="A636" s="71"/>
      <c r="B636" s="1056"/>
      <c r="C636" s="1057"/>
      <c r="D636" s="1056"/>
      <c r="E636" s="1057"/>
      <c r="F636" s="1112">
        <f>SUM(K621:K624)+SUM(K629:K630)</f>
        <v>0</v>
      </c>
      <c r="G636" s="1113"/>
      <c r="H636" s="666" t="s">
        <v>5201</v>
      </c>
      <c r="I636" s="667" t="e">
        <f>'附表３（財政力指数）'!S28</f>
        <v>#DIV/0!</v>
      </c>
      <c r="J636" s="270" t="s">
        <v>5202</v>
      </c>
      <c r="K636" s="665">
        <f>IFERROR(ROUND(F636*I636,0),0)</f>
        <v>0</v>
      </c>
      <c r="N636" s="2"/>
    </row>
    <row r="637" spans="1:24" s="3" customFormat="1" ht="13.5" thickBot="1" x14ac:dyDescent="0.25">
      <c r="A637" s="71"/>
      <c r="B637" s="1020"/>
      <c r="C637" s="1022"/>
      <c r="D637" s="1020"/>
      <c r="E637" s="1022"/>
      <c r="F637" s="1108"/>
      <c r="G637" s="1109"/>
      <c r="H637" s="143"/>
      <c r="I637" s="228" t="s">
        <v>5716</v>
      </c>
      <c r="J637" s="229"/>
      <c r="K637" s="675"/>
      <c r="L637" s="71"/>
      <c r="M637" s="71"/>
    </row>
    <row r="638" spans="1:24" ht="15" customHeight="1" thickBot="1" x14ac:dyDescent="0.25">
      <c r="A638" s="78"/>
      <c r="B638" s="1012" t="s">
        <v>5479</v>
      </c>
      <c r="C638" s="1013"/>
      <c r="D638" s="1010"/>
      <c r="E638" s="1011"/>
      <c r="F638" s="1091"/>
      <c r="G638" s="1092"/>
      <c r="H638" s="232"/>
      <c r="I638" s="231"/>
      <c r="J638" s="267"/>
      <c r="K638" s="94">
        <f>K636+SUM(K625:K628)+SUM(K631:K634)</f>
        <v>0</v>
      </c>
      <c r="L638" s="66" t="s">
        <v>5312</v>
      </c>
      <c r="M638" s="3" t="s">
        <v>5201</v>
      </c>
      <c r="N638" s="1"/>
      <c r="O638" s="1"/>
    </row>
    <row r="639" spans="1:24" ht="17.25" customHeight="1" x14ac:dyDescent="0.2">
      <c r="A639" s="76"/>
      <c r="B639" s="154"/>
      <c r="C639" s="68"/>
      <c r="D639" s="68"/>
      <c r="E639" s="178"/>
      <c r="F639" s="155"/>
      <c r="G639" s="29"/>
      <c r="H639" s="68"/>
      <c r="I639" s="68"/>
      <c r="J639" s="68"/>
      <c r="K639" s="8"/>
      <c r="L639" s="66"/>
      <c r="P639" s="3"/>
      <c r="Q639" s="380"/>
      <c r="R639" s="380"/>
      <c r="S639" s="384"/>
      <c r="T639" s="380"/>
      <c r="U639" s="380"/>
      <c r="V639" s="385"/>
      <c r="W639" s="379"/>
      <c r="X639" s="381"/>
    </row>
    <row r="640" spans="1:24" ht="18.75" customHeight="1" x14ac:dyDescent="0.2">
      <c r="A640" s="77">
        <v>11</v>
      </c>
      <c r="B640" s="71" t="s">
        <v>6333</v>
      </c>
      <c r="C640" s="76"/>
      <c r="D640" s="76"/>
      <c r="E640" s="76"/>
      <c r="F640" s="89"/>
      <c r="G640" s="76"/>
      <c r="H640" s="76"/>
      <c r="I640" s="76"/>
      <c r="J640" s="89"/>
      <c r="K640" s="76"/>
      <c r="L640" s="76"/>
      <c r="M640" s="76"/>
      <c r="N640" s="1"/>
      <c r="O640" s="1"/>
    </row>
    <row r="641" spans="1:15" ht="18.75" customHeight="1" x14ac:dyDescent="0.2">
      <c r="A641" s="78"/>
      <c r="B641" s="991" t="s">
        <v>5401</v>
      </c>
      <c r="C641" s="992"/>
      <c r="D641" s="991" t="s">
        <v>5194</v>
      </c>
      <c r="E641" s="992"/>
      <c r="F641" s="1052" t="s">
        <v>5402</v>
      </c>
      <c r="G641" s="1053"/>
      <c r="H641" s="213"/>
      <c r="I641" s="213" t="s">
        <v>5196</v>
      </c>
      <c r="J641" s="127"/>
      <c r="K641" s="127" t="s">
        <v>17</v>
      </c>
      <c r="L641" s="76"/>
      <c r="M641" s="76"/>
      <c r="N641" s="1"/>
      <c r="O641" s="1"/>
    </row>
    <row r="642" spans="1:15" ht="15" customHeight="1" x14ac:dyDescent="0.2">
      <c r="A642" s="78"/>
      <c r="B642" s="294"/>
      <c r="C642" s="289"/>
      <c r="D642" s="229"/>
      <c r="E642" s="286"/>
      <c r="F642" s="1108"/>
      <c r="G642" s="1109"/>
      <c r="H642" s="143"/>
      <c r="I642" s="143"/>
      <c r="J642" s="92" t="s">
        <v>5197</v>
      </c>
      <c r="K642" s="92" t="s">
        <v>5197</v>
      </c>
      <c r="L642" s="76"/>
      <c r="M642" s="76"/>
      <c r="N642" s="1"/>
      <c r="O642" s="1"/>
    </row>
    <row r="643" spans="1:15" ht="15" customHeight="1" x14ac:dyDescent="0.2">
      <c r="A643" s="78"/>
      <c r="B643" s="139">
        <v>1</v>
      </c>
      <c r="C643" s="63" t="s">
        <v>5712</v>
      </c>
      <c r="D643" s="64" t="s">
        <v>5199</v>
      </c>
      <c r="E643" s="65" t="s">
        <v>5200</v>
      </c>
      <c r="F643" s="1079">
        <f>IF(総括表!$B$4=総括表!$Q$4,基礎データ貼付用シート!E1811)</f>
        <v>0</v>
      </c>
      <c r="G643" s="1080"/>
      <c r="H643" s="147" t="s">
        <v>5201</v>
      </c>
      <c r="I643" s="69">
        <v>0.25</v>
      </c>
      <c r="J643" s="147" t="s">
        <v>5202</v>
      </c>
      <c r="K643" s="148">
        <f t="shared" ref="K643:K648" si="40">ROUND(F643*I643,0)</f>
        <v>0</v>
      </c>
      <c r="L643" s="66" t="s">
        <v>5203</v>
      </c>
      <c r="M643" s="76"/>
      <c r="N643" s="1"/>
      <c r="O643" s="1"/>
    </row>
    <row r="644" spans="1:15" ht="15" customHeight="1" x14ac:dyDescent="0.2">
      <c r="A644" s="78"/>
      <c r="B644" s="67"/>
      <c r="C644" s="286"/>
      <c r="D644" s="64" t="s">
        <v>5204</v>
      </c>
      <c r="E644" s="65" t="s">
        <v>5205</v>
      </c>
      <c r="F644" s="1079" t="b">
        <f>IF(総括表!$B$4=総括表!$Q$5,基礎データ貼付用シート!E1811)</f>
        <v>0</v>
      </c>
      <c r="G644" s="1080"/>
      <c r="H644" s="147" t="s">
        <v>5201</v>
      </c>
      <c r="I644" s="69">
        <v>0.25</v>
      </c>
      <c r="J644" s="147" t="s">
        <v>5202</v>
      </c>
      <c r="K644" s="148">
        <f t="shared" si="40"/>
        <v>0</v>
      </c>
      <c r="L644" s="66" t="s">
        <v>5206</v>
      </c>
      <c r="M644" s="76"/>
      <c r="N644" s="1"/>
      <c r="O644" s="1"/>
    </row>
    <row r="645" spans="1:15" s="450" customFormat="1" ht="15" customHeight="1" x14ac:dyDescent="0.2">
      <c r="A645" s="78"/>
      <c r="B645" s="139">
        <v>2</v>
      </c>
      <c r="C645" s="63" t="s">
        <v>5721</v>
      </c>
      <c r="D645" s="64" t="s">
        <v>5199</v>
      </c>
      <c r="E645" s="65" t="s">
        <v>5200</v>
      </c>
      <c r="F645" s="1079">
        <f>IF(総括表!$B$4=総括表!$Q$4,基礎データ貼付用シート!E1817)</f>
        <v>0</v>
      </c>
      <c r="G645" s="1080"/>
      <c r="H645" s="147" t="s">
        <v>5201</v>
      </c>
      <c r="I645" s="69">
        <v>0.25</v>
      </c>
      <c r="J645" s="147" t="s">
        <v>5202</v>
      </c>
      <c r="K645" s="148">
        <f t="shared" si="40"/>
        <v>0</v>
      </c>
      <c r="L645" s="66" t="s">
        <v>5208</v>
      </c>
      <c r="M645" s="449"/>
    </row>
    <row r="646" spans="1:15" s="450" customFormat="1" ht="15" customHeight="1" x14ac:dyDescent="0.2">
      <c r="A646" s="78"/>
      <c r="B646" s="67"/>
      <c r="C646" s="286"/>
      <c r="D646" s="64" t="s">
        <v>5204</v>
      </c>
      <c r="E646" s="65" t="s">
        <v>5205</v>
      </c>
      <c r="F646" s="1079" t="b">
        <f>IF(総括表!$B$4=総括表!$Q$5,基礎データ貼付用シート!E1817)</f>
        <v>0</v>
      </c>
      <c r="G646" s="1080"/>
      <c r="H646" s="147" t="s">
        <v>5201</v>
      </c>
      <c r="I646" s="69">
        <v>0.25</v>
      </c>
      <c r="J646" s="147" t="s">
        <v>5202</v>
      </c>
      <c r="K646" s="145">
        <f t="shared" si="40"/>
        <v>0</v>
      </c>
      <c r="L646" s="66" t="s">
        <v>5209</v>
      </c>
      <c r="M646" s="449"/>
    </row>
    <row r="647" spans="1:15" s="450" customFormat="1" ht="15" customHeight="1" x14ac:dyDescent="0.2">
      <c r="A647" s="78"/>
      <c r="B647" s="139">
        <v>3</v>
      </c>
      <c r="C647" s="63" t="s">
        <v>5727</v>
      </c>
      <c r="D647" s="64" t="s">
        <v>5199</v>
      </c>
      <c r="E647" s="65" t="s">
        <v>5200</v>
      </c>
      <c r="F647" s="1079">
        <f>IF(総括表!$B$4=総括表!$Q$4,基礎データ貼付用シート!E1825)</f>
        <v>0</v>
      </c>
      <c r="G647" s="1080"/>
      <c r="H647" s="147" t="s">
        <v>5201</v>
      </c>
      <c r="I647" s="69">
        <v>0.25</v>
      </c>
      <c r="J647" s="147" t="s">
        <v>5202</v>
      </c>
      <c r="K647" s="148">
        <f t="shared" si="40"/>
        <v>0</v>
      </c>
      <c r="L647" s="66" t="s">
        <v>5269</v>
      </c>
      <c r="M647" s="449"/>
    </row>
    <row r="648" spans="1:15" s="450" customFormat="1" ht="15" customHeight="1" thickBot="1" x14ac:dyDescent="0.25">
      <c r="A648" s="78"/>
      <c r="B648" s="67"/>
      <c r="C648" s="286"/>
      <c r="D648" s="64" t="s">
        <v>5204</v>
      </c>
      <c r="E648" s="65" t="s">
        <v>5205</v>
      </c>
      <c r="F648" s="1079" t="b">
        <f>IF(総括表!$B$4=総括表!$Q$5,基礎データ貼付用シート!E1825)</f>
        <v>0</v>
      </c>
      <c r="G648" s="1080"/>
      <c r="H648" s="147" t="s">
        <v>5201</v>
      </c>
      <c r="I648" s="69">
        <v>0.25</v>
      </c>
      <c r="J648" s="147" t="s">
        <v>5202</v>
      </c>
      <c r="K648" s="145">
        <f t="shared" si="40"/>
        <v>0</v>
      </c>
      <c r="L648" s="66" t="s">
        <v>5270</v>
      </c>
      <c r="M648" s="449"/>
    </row>
    <row r="649" spans="1:15" ht="15" customHeight="1" thickBot="1" x14ac:dyDescent="0.25">
      <c r="A649" s="78"/>
      <c r="B649" s="1012" t="s">
        <v>5479</v>
      </c>
      <c r="C649" s="1013"/>
      <c r="D649" s="1010"/>
      <c r="E649" s="1011"/>
      <c r="F649" s="1091"/>
      <c r="G649" s="1092"/>
      <c r="H649" s="232"/>
      <c r="I649" s="231"/>
      <c r="J649" s="267"/>
      <c r="K649" s="94">
        <f>SUM(K643:K648)</f>
        <v>0</v>
      </c>
      <c r="L649" s="66" t="s">
        <v>7451</v>
      </c>
      <c r="M649" s="3" t="s">
        <v>5201</v>
      </c>
      <c r="N649" s="1"/>
      <c r="O649" s="1"/>
    </row>
    <row r="650" spans="1:15" s="3" customFormat="1" ht="12" customHeight="1" x14ac:dyDescent="0.2">
      <c r="A650" s="77"/>
      <c r="B650" s="71"/>
      <c r="C650" s="76"/>
      <c r="D650" s="76"/>
      <c r="E650" s="76"/>
      <c r="F650" s="76"/>
      <c r="G650" s="89"/>
      <c r="H650" s="76"/>
      <c r="I650" s="79"/>
      <c r="J650" s="76"/>
      <c r="K650" s="89"/>
      <c r="L650" s="66"/>
      <c r="M650" s="169"/>
      <c r="N650" s="34"/>
      <c r="O650" s="34"/>
    </row>
    <row r="651" spans="1:15" ht="18.75" customHeight="1" x14ac:dyDescent="0.2">
      <c r="A651" s="77">
        <v>12</v>
      </c>
      <c r="B651" s="71" t="s">
        <v>6334</v>
      </c>
      <c r="C651" s="76"/>
      <c r="D651" s="76"/>
      <c r="E651" s="76"/>
      <c r="F651" s="89"/>
      <c r="G651" s="76"/>
      <c r="H651" s="76"/>
      <c r="I651" s="76"/>
      <c r="J651" s="89"/>
      <c r="K651" s="76"/>
      <c r="L651" s="76"/>
      <c r="M651" s="76"/>
      <c r="N651" s="1"/>
      <c r="O651" s="1"/>
    </row>
    <row r="652" spans="1:15" ht="18.75" customHeight="1" x14ac:dyDescent="0.2">
      <c r="A652" s="78"/>
      <c r="B652" s="991" t="s">
        <v>5401</v>
      </c>
      <c r="C652" s="992"/>
      <c r="D652" s="991" t="s">
        <v>5194</v>
      </c>
      <c r="E652" s="992"/>
      <c r="F652" s="1052" t="s">
        <v>5402</v>
      </c>
      <c r="G652" s="1053"/>
      <c r="H652" s="213"/>
      <c r="I652" s="213" t="s">
        <v>5196</v>
      </c>
      <c r="J652" s="127"/>
      <c r="K652" s="127" t="s">
        <v>17</v>
      </c>
      <c r="L652" s="76"/>
      <c r="M652" s="76"/>
      <c r="N652" s="1"/>
      <c r="O652" s="1"/>
    </row>
    <row r="653" spans="1:15" ht="15" customHeight="1" x14ac:dyDescent="0.2">
      <c r="A653" s="78"/>
      <c r="B653" s="294"/>
      <c r="C653" s="289"/>
      <c r="D653" s="229"/>
      <c r="E653" s="286"/>
      <c r="F653" s="1108"/>
      <c r="G653" s="1109"/>
      <c r="H653" s="143"/>
      <c r="I653" s="143"/>
      <c r="J653" s="92" t="s">
        <v>5197</v>
      </c>
      <c r="K653" s="92" t="s">
        <v>5197</v>
      </c>
      <c r="L653" s="76"/>
      <c r="M653" s="76"/>
      <c r="N653" s="1"/>
      <c r="O653" s="1"/>
    </row>
    <row r="654" spans="1:15" ht="15" customHeight="1" x14ac:dyDescent="0.2">
      <c r="A654" s="78"/>
      <c r="B654" s="139">
        <v>1</v>
      </c>
      <c r="C654" s="63" t="s">
        <v>5712</v>
      </c>
      <c r="D654" s="64" t="s">
        <v>5199</v>
      </c>
      <c r="E654" s="65" t="s">
        <v>5200</v>
      </c>
      <c r="F654" s="1079">
        <f>IF(総括表!$B$4=総括表!$Q$4,基礎データ貼付用シート!E1812)</f>
        <v>0</v>
      </c>
      <c r="G654" s="1080"/>
      <c r="H654" s="147" t="s">
        <v>5201</v>
      </c>
      <c r="I654" s="69">
        <v>0.4</v>
      </c>
      <c r="J654" s="147" t="s">
        <v>5202</v>
      </c>
      <c r="K654" s="148">
        <f t="shared" ref="K654:K659" si="41">ROUND(F654*I654,0)</f>
        <v>0</v>
      </c>
      <c r="L654" s="66" t="s">
        <v>5203</v>
      </c>
      <c r="M654" s="76"/>
      <c r="N654" s="1"/>
      <c r="O654" s="1"/>
    </row>
    <row r="655" spans="1:15" ht="15" customHeight="1" x14ac:dyDescent="0.2">
      <c r="A655" s="78"/>
      <c r="B655" s="67"/>
      <c r="C655" s="286"/>
      <c r="D655" s="64" t="s">
        <v>5204</v>
      </c>
      <c r="E655" s="65" t="s">
        <v>5205</v>
      </c>
      <c r="F655" s="1079" t="b">
        <f>IF(総括表!$B$4=総括表!$Q$5,基礎データ貼付用シート!E1812)</f>
        <v>0</v>
      </c>
      <c r="G655" s="1080"/>
      <c r="H655" s="147" t="s">
        <v>5201</v>
      </c>
      <c r="I655" s="69">
        <v>0.4</v>
      </c>
      <c r="J655" s="147" t="s">
        <v>5202</v>
      </c>
      <c r="K655" s="148">
        <f t="shared" si="41"/>
        <v>0</v>
      </c>
      <c r="L655" s="66" t="s">
        <v>5206</v>
      </c>
      <c r="M655" s="76"/>
      <c r="N655" s="1"/>
      <c r="O655" s="1"/>
    </row>
    <row r="656" spans="1:15" s="450" customFormat="1" ht="15" customHeight="1" x14ac:dyDescent="0.2">
      <c r="A656" s="78"/>
      <c r="B656" s="139">
        <v>2</v>
      </c>
      <c r="C656" s="63" t="s">
        <v>5721</v>
      </c>
      <c r="D656" s="64" t="s">
        <v>5199</v>
      </c>
      <c r="E656" s="65" t="s">
        <v>5200</v>
      </c>
      <c r="F656" s="1079">
        <f>IF(総括表!$B$4=総括表!$Q$4,基礎データ貼付用シート!E1818)</f>
        <v>0</v>
      </c>
      <c r="G656" s="1080"/>
      <c r="H656" s="147" t="s">
        <v>5201</v>
      </c>
      <c r="I656" s="69">
        <v>0.4</v>
      </c>
      <c r="J656" s="147" t="s">
        <v>5202</v>
      </c>
      <c r="K656" s="148">
        <f t="shared" si="41"/>
        <v>0</v>
      </c>
      <c r="L656" s="66" t="s">
        <v>5208</v>
      </c>
      <c r="M656" s="449"/>
    </row>
    <row r="657" spans="1:15" s="450" customFormat="1" ht="15" customHeight="1" x14ac:dyDescent="0.2">
      <c r="A657" s="78"/>
      <c r="B657" s="67"/>
      <c r="C657" s="286"/>
      <c r="D657" s="64" t="s">
        <v>5204</v>
      </c>
      <c r="E657" s="65" t="s">
        <v>5205</v>
      </c>
      <c r="F657" s="1079" t="b">
        <f>IF(総括表!$B$4=総括表!$Q$5,基礎データ貼付用シート!E1818)</f>
        <v>0</v>
      </c>
      <c r="G657" s="1080"/>
      <c r="H657" s="147" t="s">
        <v>5201</v>
      </c>
      <c r="I657" s="69">
        <v>0.4</v>
      </c>
      <c r="J657" s="147" t="s">
        <v>5202</v>
      </c>
      <c r="K657" s="145">
        <f t="shared" si="41"/>
        <v>0</v>
      </c>
      <c r="L657" s="66" t="s">
        <v>5209</v>
      </c>
      <c r="M657" s="449"/>
    </row>
    <row r="658" spans="1:15" s="450" customFormat="1" ht="15" customHeight="1" x14ac:dyDescent="0.2">
      <c r="A658" s="78"/>
      <c r="B658" s="139">
        <v>3</v>
      </c>
      <c r="C658" s="63" t="s">
        <v>5727</v>
      </c>
      <c r="D658" s="64" t="s">
        <v>5199</v>
      </c>
      <c r="E658" s="65" t="s">
        <v>5200</v>
      </c>
      <c r="F658" s="1079">
        <f>IF(総括表!$B$4=総括表!$Q$4,基礎データ貼付用シート!E1826)</f>
        <v>0</v>
      </c>
      <c r="G658" s="1080"/>
      <c r="H658" s="147" t="s">
        <v>5201</v>
      </c>
      <c r="I658" s="69">
        <v>0.4</v>
      </c>
      <c r="J658" s="147" t="s">
        <v>5202</v>
      </c>
      <c r="K658" s="148">
        <f t="shared" si="41"/>
        <v>0</v>
      </c>
      <c r="L658" s="66" t="s">
        <v>5269</v>
      </c>
      <c r="M658" s="449"/>
    </row>
    <row r="659" spans="1:15" s="450" customFormat="1" ht="15" customHeight="1" thickBot="1" x14ac:dyDescent="0.25">
      <c r="A659" s="78"/>
      <c r="B659" s="67"/>
      <c r="C659" s="286"/>
      <c r="D659" s="64" t="s">
        <v>5204</v>
      </c>
      <c r="E659" s="65" t="s">
        <v>5205</v>
      </c>
      <c r="F659" s="1079" t="b">
        <f>IF(総括表!$B$4=総括表!$Q$5,基礎データ貼付用シート!E1826)</f>
        <v>0</v>
      </c>
      <c r="G659" s="1080"/>
      <c r="H659" s="147" t="s">
        <v>5201</v>
      </c>
      <c r="I659" s="69">
        <v>0.4</v>
      </c>
      <c r="J659" s="147" t="s">
        <v>5202</v>
      </c>
      <c r="K659" s="145">
        <f t="shared" si="41"/>
        <v>0</v>
      </c>
      <c r="L659" s="66" t="s">
        <v>5270</v>
      </c>
      <c r="M659" s="449"/>
    </row>
    <row r="660" spans="1:15" ht="15" customHeight="1" thickBot="1" x14ac:dyDescent="0.25">
      <c r="A660" s="78"/>
      <c r="B660" s="1012" t="s">
        <v>5479</v>
      </c>
      <c r="C660" s="1013"/>
      <c r="D660" s="1010"/>
      <c r="E660" s="1011"/>
      <c r="F660" s="1091"/>
      <c r="G660" s="1092"/>
      <c r="H660" s="232"/>
      <c r="I660" s="231"/>
      <c r="J660" s="267"/>
      <c r="K660" s="94">
        <f>SUM(K654:K659)</f>
        <v>0</v>
      </c>
      <c r="L660" s="66" t="s">
        <v>7452</v>
      </c>
      <c r="M660" s="3" t="s">
        <v>5201</v>
      </c>
      <c r="N660" s="1"/>
      <c r="O660" s="1"/>
    </row>
    <row r="661" spans="1:15" s="3" customFormat="1" ht="13" x14ac:dyDescent="0.2">
      <c r="A661" s="71"/>
      <c r="B661" s="68"/>
      <c r="C661" s="68"/>
      <c r="D661" s="68"/>
      <c r="E661" s="68"/>
      <c r="F661" s="186"/>
      <c r="G661" s="186"/>
      <c r="H661" s="68"/>
      <c r="I661" s="281"/>
      <c r="J661" s="68"/>
      <c r="K661" s="676"/>
      <c r="L661" s="71"/>
      <c r="M661" s="71"/>
    </row>
    <row r="662" spans="1:15" ht="18.75" customHeight="1" x14ac:dyDescent="0.2">
      <c r="A662" s="77">
        <v>13</v>
      </c>
      <c r="B662" s="71" t="s">
        <v>6335</v>
      </c>
      <c r="C662" s="76"/>
      <c r="D662" s="76"/>
      <c r="E662" s="76"/>
      <c r="F662" s="89"/>
      <c r="G662" s="76"/>
      <c r="H662" s="76"/>
      <c r="I662" s="76"/>
      <c r="J662" s="89"/>
      <c r="K662" s="172"/>
      <c r="L662" s="76"/>
      <c r="M662" s="76"/>
      <c r="N662" s="1"/>
      <c r="O662" s="1"/>
    </row>
    <row r="663" spans="1:15" ht="18.75" customHeight="1" x14ac:dyDescent="0.2">
      <c r="A663" s="78"/>
      <c r="B663" s="991" t="s">
        <v>5401</v>
      </c>
      <c r="C663" s="992"/>
      <c r="D663" s="991" t="s">
        <v>5194</v>
      </c>
      <c r="E663" s="992"/>
      <c r="F663" s="1052" t="s">
        <v>5402</v>
      </c>
      <c r="G663" s="1053"/>
      <c r="H663" s="213"/>
      <c r="I663" s="213" t="s">
        <v>5196</v>
      </c>
      <c r="J663" s="127"/>
      <c r="K663" s="127" t="s">
        <v>17</v>
      </c>
      <c r="L663" s="76"/>
      <c r="M663" s="76"/>
      <c r="N663" s="1"/>
      <c r="O663" s="1"/>
    </row>
    <row r="664" spans="1:15" ht="15" customHeight="1" x14ac:dyDescent="0.2">
      <c r="A664" s="78"/>
      <c r="B664" s="294"/>
      <c r="C664" s="289"/>
      <c r="D664" s="229"/>
      <c r="E664" s="286"/>
      <c r="F664" s="1108"/>
      <c r="G664" s="1109"/>
      <c r="H664" s="143"/>
      <c r="I664" s="143"/>
      <c r="J664" s="92" t="s">
        <v>5197</v>
      </c>
      <c r="K664" s="92" t="s">
        <v>5197</v>
      </c>
      <c r="L664" s="76"/>
      <c r="M664" s="76"/>
      <c r="N664" s="1"/>
      <c r="O664" s="1"/>
    </row>
    <row r="665" spans="1:15" ht="15" customHeight="1" x14ac:dyDescent="0.2">
      <c r="A665" s="78"/>
      <c r="B665" s="139">
        <v>1</v>
      </c>
      <c r="C665" s="63" t="s">
        <v>5712</v>
      </c>
      <c r="D665" s="64" t="s">
        <v>5199</v>
      </c>
      <c r="E665" s="65" t="s">
        <v>5200</v>
      </c>
      <c r="F665" s="1079">
        <f>IF(総括表!$B$4=総括表!$Q$4,基礎データ貼付用シート!E1813)</f>
        <v>0</v>
      </c>
      <c r="G665" s="1080"/>
      <c r="H665" s="147" t="s">
        <v>5201</v>
      </c>
      <c r="I665" s="69">
        <v>0.3</v>
      </c>
      <c r="J665" s="147" t="s">
        <v>5202</v>
      </c>
      <c r="K665" s="148">
        <f>ROUND(F665*I665,0)</f>
        <v>0</v>
      </c>
      <c r="L665" s="66" t="s">
        <v>5203</v>
      </c>
      <c r="M665" s="76"/>
      <c r="N665" s="1"/>
      <c r="O665" s="1"/>
    </row>
    <row r="666" spans="1:15" ht="15" customHeight="1" x14ac:dyDescent="0.2">
      <c r="A666" s="78"/>
      <c r="B666" s="67"/>
      <c r="C666" s="286"/>
      <c r="D666" s="64" t="s">
        <v>5204</v>
      </c>
      <c r="E666" s="65" t="s">
        <v>5205</v>
      </c>
      <c r="F666" s="1087" t="b">
        <f>IF(総括表!$B$4=総括表!$Q$5,基礎データ貼付用シート!E1813)</f>
        <v>0</v>
      </c>
      <c r="G666" s="1088"/>
      <c r="H666" s="147" t="s">
        <v>5201</v>
      </c>
      <c r="I666" s="69">
        <v>0.3</v>
      </c>
      <c r="J666" s="147" t="s">
        <v>5202</v>
      </c>
      <c r="K666" s="148">
        <f>ROUND(F666*I666,0)</f>
        <v>0</v>
      </c>
      <c r="L666" s="66" t="s">
        <v>5206</v>
      </c>
      <c r="M666" s="76"/>
      <c r="N666" s="1"/>
      <c r="O666" s="1"/>
    </row>
    <row r="667" spans="1:15" s="450" customFormat="1" ht="15" customHeight="1" x14ac:dyDescent="0.2">
      <c r="A667" s="78"/>
      <c r="B667" s="1081">
        <v>2</v>
      </c>
      <c r="C667" s="1084" t="s">
        <v>5721</v>
      </c>
      <c r="D667" s="991" t="s">
        <v>6327</v>
      </c>
      <c r="E667" s="134" t="s">
        <v>5600</v>
      </c>
      <c r="F667" s="1079">
        <f>IF(総括表!$B$4=総括表!$Q$4,基礎データ貼付用シート!E1819)</f>
        <v>0</v>
      </c>
      <c r="G667" s="1080"/>
      <c r="H667" s="268" t="s">
        <v>5201</v>
      </c>
      <c r="I667" s="69">
        <v>0.3</v>
      </c>
      <c r="J667" s="147" t="s">
        <v>5202</v>
      </c>
      <c r="K667" s="148">
        <f>ROUND(F667*I667,0)</f>
        <v>0</v>
      </c>
      <c r="L667" s="66" t="s">
        <v>5208</v>
      </c>
      <c r="M667" s="449"/>
    </row>
    <row r="668" spans="1:15" s="450" customFormat="1" ht="15" customHeight="1" x14ac:dyDescent="0.2">
      <c r="A668" s="78"/>
      <c r="B668" s="1082"/>
      <c r="C668" s="1085"/>
      <c r="D668" s="1029"/>
      <c r="E668" s="134" t="s">
        <v>6328</v>
      </c>
      <c r="F668" s="1087" t="b">
        <f>IF(総括表!$B$4=総括表!$Q$5,基礎データ貼付用シート!E1819)</f>
        <v>0</v>
      </c>
      <c r="G668" s="1088"/>
      <c r="H668" s="268" t="s">
        <v>5201</v>
      </c>
      <c r="I668" s="69">
        <v>0.3</v>
      </c>
      <c r="J668" s="147" t="s">
        <v>5202</v>
      </c>
      <c r="K668" s="148">
        <f>ROUND(F668*I668,0)</f>
        <v>0</v>
      </c>
      <c r="L668" s="66" t="s">
        <v>5209</v>
      </c>
      <c r="M668" s="449"/>
    </row>
    <row r="669" spans="1:15" s="450" customFormat="1" ht="15" customHeight="1" x14ac:dyDescent="0.2">
      <c r="A669" s="78"/>
      <c r="B669" s="1082"/>
      <c r="C669" s="1085"/>
      <c r="D669" s="1089" t="s">
        <v>6329</v>
      </c>
      <c r="E669" s="134" t="s">
        <v>5600</v>
      </c>
      <c r="F669" s="1079">
        <f>IF(総括表!$B$4=総括表!$Q$4,基礎データ貼付用シート!E1820)</f>
        <v>0</v>
      </c>
      <c r="G669" s="1080"/>
      <c r="H669" s="268" t="s">
        <v>5201</v>
      </c>
      <c r="I669" s="69">
        <v>0.5</v>
      </c>
      <c r="J669" s="147" t="s">
        <v>5202</v>
      </c>
      <c r="K669" s="148">
        <f t="shared" ref="K669:K672" si="42">ROUND(F669*I669,0)</f>
        <v>0</v>
      </c>
      <c r="L669" s="66" t="s">
        <v>5269</v>
      </c>
      <c r="M669" s="449"/>
    </row>
    <row r="670" spans="1:15" s="450" customFormat="1" ht="15" customHeight="1" x14ac:dyDescent="0.2">
      <c r="A670" s="78"/>
      <c r="B670" s="1082"/>
      <c r="C670" s="1085"/>
      <c r="D670" s="1090"/>
      <c r="E670" s="134" t="s">
        <v>6328</v>
      </c>
      <c r="F670" s="1087" t="b">
        <f>IF(総括表!$B$4=総括表!$Q$5,基礎データ貼付用シート!E1820)</f>
        <v>0</v>
      </c>
      <c r="G670" s="1088"/>
      <c r="H670" s="268" t="s">
        <v>5201</v>
      </c>
      <c r="I670" s="69">
        <v>0.5</v>
      </c>
      <c r="J670" s="147" t="s">
        <v>5202</v>
      </c>
      <c r="K670" s="148">
        <f t="shared" si="42"/>
        <v>0</v>
      </c>
      <c r="L670" s="66" t="s">
        <v>5270</v>
      </c>
      <c r="M670" s="449"/>
    </row>
    <row r="671" spans="1:15" s="450" customFormat="1" ht="15" customHeight="1" x14ac:dyDescent="0.2">
      <c r="A671" s="78"/>
      <c r="B671" s="1082"/>
      <c r="C671" s="1085"/>
      <c r="D671" s="1089" t="s">
        <v>6330</v>
      </c>
      <c r="E671" s="134" t="s">
        <v>5600</v>
      </c>
      <c r="F671" s="1079">
        <f>IF(総括表!$B$4=総括表!$Q$4,基礎データ貼付用シート!E1821)</f>
        <v>0</v>
      </c>
      <c r="G671" s="1080"/>
      <c r="H671" s="268" t="s">
        <v>5201</v>
      </c>
      <c r="I671" s="69">
        <v>0.3</v>
      </c>
      <c r="J671" s="147" t="s">
        <v>5202</v>
      </c>
      <c r="K671" s="148">
        <f t="shared" si="42"/>
        <v>0</v>
      </c>
      <c r="L671" s="66" t="s">
        <v>5271</v>
      </c>
      <c r="M671" s="449"/>
    </row>
    <row r="672" spans="1:15" s="450" customFormat="1" ht="15" customHeight="1" x14ac:dyDescent="0.2">
      <c r="A672" s="78"/>
      <c r="B672" s="1083"/>
      <c r="C672" s="1086"/>
      <c r="D672" s="1090"/>
      <c r="E672" s="134" t="s">
        <v>6328</v>
      </c>
      <c r="F672" s="1087" t="b">
        <f>IF(総括表!$B$4=総括表!$Q$5,基礎データ貼付用シート!E1821)</f>
        <v>0</v>
      </c>
      <c r="G672" s="1088"/>
      <c r="H672" s="268" t="s">
        <v>5201</v>
      </c>
      <c r="I672" s="69">
        <v>0.3</v>
      </c>
      <c r="J672" s="147" t="s">
        <v>5202</v>
      </c>
      <c r="K672" s="148">
        <f t="shared" si="42"/>
        <v>0</v>
      </c>
      <c r="L672" s="66" t="s">
        <v>5272</v>
      </c>
      <c r="M672" s="449"/>
    </row>
    <row r="673" spans="1:15" s="450" customFormat="1" ht="15" customHeight="1" x14ac:dyDescent="0.2">
      <c r="A673" s="78"/>
      <c r="B673" s="1081">
        <v>3</v>
      </c>
      <c r="C673" s="1084" t="s">
        <v>5727</v>
      </c>
      <c r="D673" s="991" t="s">
        <v>6327</v>
      </c>
      <c r="E673" s="134" t="s">
        <v>5600</v>
      </c>
      <c r="F673" s="1079">
        <f>IF(総括表!$B$4=総括表!$Q$4,基礎データ貼付用シート!E1827)</f>
        <v>0</v>
      </c>
      <c r="G673" s="1080"/>
      <c r="H673" s="268" t="s">
        <v>5201</v>
      </c>
      <c r="I673" s="69">
        <v>0.3</v>
      </c>
      <c r="J673" s="147" t="s">
        <v>5202</v>
      </c>
      <c r="K673" s="148">
        <f>ROUND(F673*I673,0)</f>
        <v>0</v>
      </c>
      <c r="L673" s="66" t="s">
        <v>5217</v>
      </c>
      <c r="M673" s="449"/>
    </row>
    <row r="674" spans="1:15" s="450" customFormat="1" ht="15" customHeight="1" x14ac:dyDescent="0.2">
      <c r="A674" s="78"/>
      <c r="B674" s="1082"/>
      <c r="C674" s="1085"/>
      <c r="D674" s="1029"/>
      <c r="E674" s="134" t="s">
        <v>6328</v>
      </c>
      <c r="F674" s="1087" t="b">
        <f>IF(総括表!$B$4=総括表!$Q$5,基礎データ貼付用シート!E1827)</f>
        <v>0</v>
      </c>
      <c r="G674" s="1088"/>
      <c r="H674" s="268" t="s">
        <v>5201</v>
      </c>
      <c r="I674" s="69">
        <v>0.3</v>
      </c>
      <c r="J674" s="147" t="s">
        <v>5202</v>
      </c>
      <c r="K674" s="148">
        <f>ROUND(F674*I674,0)</f>
        <v>0</v>
      </c>
      <c r="L674" s="66" t="s">
        <v>5218</v>
      </c>
      <c r="M674" s="449"/>
    </row>
    <row r="675" spans="1:15" s="450" customFormat="1" ht="15" customHeight="1" x14ac:dyDescent="0.2">
      <c r="A675" s="78"/>
      <c r="B675" s="1082"/>
      <c r="C675" s="1085"/>
      <c r="D675" s="1089" t="s">
        <v>6329</v>
      </c>
      <c r="E675" s="134" t="s">
        <v>5600</v>
      </c>
      <c r="F675" s="1079">
        <f>IF(総括表!$B$4=総括表!$Q$4,基礎データ貼付用シート!E1828)</f>
        <v>0</v>
      </c>
      <c r="G675" s="1080"/>
      <c r="H675" s="268" t="s">
        <v>5201</v>
      </c>
      <c r="I675" s="69">
        <v>0.5</v>
      </c>
      <c r="J675" s="147" t="s">
        <v>5202</v>
      </c>
      <c r="K675" s="148">
        <f t="shared" ref="K675:K677" si="43">ROUND(F675*I675,0)</f>
        <v>0</v>
      </c>
      <c r="L675" s="66" t="s">
        <v>5563</v>
      </c>
      <c r="M675" s="449"/>
    </row>
    <row r="676" spans="1:15" s="450" customFormat="1" ht="15" customHeight="1" x14ac:dyDescent="0.2">
      <c r="A676" s="78"/>
      <c r="B676" s="1082"/>
      <c r="C676" s="1085"/>
      <c r="D676" s="1090"/>
      <c r="E676" s="134" t="s">
        <v>6328</v>
      </c>
      <c r="F676" s="1087" t="b">
        <f>IF(総括表!$B$4=総括表!$Q$5,基礎データ貼付用シート!E1828)</f>
        <v>0</v>
      </c>
      <c r="G676" s="1088"/>
      <c r="H676" s="268" t="s">
        <v>5201</v>
      </c>
      <c r="I676" s="69">
        <v>0.5</v>
      </c>
      <c r="J676" s="147" t="s">
        <v>5202</v>
      </c>
      <c r="K676" s="148">
        <f t="shared" si="43"/>
        <v>0</v>
      </c>
      <c r="L676" s="66" t="s">
        <v>5564</v>
      </c>
      <c r="M676" s="449"/>
    </row>
    <row r="677" spans="1:15" s="450" customFormat="1" ht="15" customHeight="1" x14ac:dyDescent="0.2">
      <c r="A677" s="78"/>
      <c r="B677" s="1082"/>
      <c r="C677" s="1085"/>
      <c r="D677" s="1089" t="s">
        <v>6330</v>
      </c>
      <c r="E677" s="134" t="s">
        <v>5600</v>
      </c>
      <c r="F677" s="1079">
        <f>IF(総括表!$B$4=総括表!$Q$4,基礎データ貼付用シート!E1829)</f>
        <v>0</v>
      </c>
      <c r="G677" s="1080"/>
      <c r="H677" s="268" t="s">
        <v>5201</v>
      </c>
      <c r="I677" s="69">
        <v>0.3</v>
      </c>
      <c r="J677" s="147" t="s">
        <v>5202</v>
      </c>
      <c r="K677" s="148">
        <f t="shared" si="43"/>
        <v>0</v>
      </c>
      <c r="L677" s="66" t="s">
        <v>5566</v>
      </c>
      <c r="M677" s="449"/>
    </row>
    <row r="678" spans="1:15" s="450" customFormat="1" ht="15" customHeight="1" x14ac:dyDescent="0.2">
      <c r="A678" s="78"/>
      <c r="B678" s="1083"/>
      <c r="C678" s="1086"/>
      <c r="D678" s="1090"/>
      <c r="E678" s="134" t="s">
        <v>6328</v>
      </c>
      <c r="F678" s="1087" t="b">
        <f>IF(総括表!$B$4=総括表!$Q$5,基礎データ貼付用シート!E1829)</f>
        <v>0</v>
      </c>
      <c r="G678" s="1088"/>
      <c r="H678" s="268" t="s">
        <v>5201</v>
      </c>
      <c r="I678" s="69">
        <v>0.3</v>
      </c>
      <c r="J678" s="147" t="s">
        <v>5202</v>
      </c>
      <c r="K678" s="148">
        <f>ROUND(F678*I678,0)</f>
        <v>0</v>
      </c>
      <c r="L678" s="66" t="s">
        <v>5568</v>
      </c>
      <c r="M678" s="449"/>
    </row>
    <row r="679" spans="1:15" s="3" customFormat="1" ht="13" x14ac:dyDescent="0.2">
      <c r="A679" s="71"/>
      <c r="B679" s="1017"/>
      <c r="C679" s="1019"/>
      <c r="D679" s="1017"/>
      <c r="E679" s="1019"/>
      <c r="F679" s="1110" t="s">
        <v>6331</v>
      </c>
      <c r="G679" s="1111"/>
      <c r="H679" s="213"/>
      <c r="I679" s="226" t="s">
        <v>6332</v>
      </c>
      <c r="J679" s="287"/>
      <c r="K679" s="241"/>
      <c r="L679" s="71"/>
      <c r="M679" s="71"/>
      <c r="N679" s="2"/>
    </row>
    <row r="680" spans="1:15" s="3" customFormat="1" ht="15" customHeight="1" x14ac:dyDescent="0.2">
      <c r="A680" s="71"/>
      <c r="B680" s="1056"/>
      <c r="C680" s="1057"/>
      <c r="D680" s="1056"/>
      <c r="E680" s="1057"/>
      <c r="F680" s="1112">
        <f>SUM(K665:K668)+SUM(K673:K674)</f>
        <v>0</v>
      </c>
      <c r="G680" s="1113"/>
      <c r="H680" s="666" t="s">
        <v>5201</v>
      </c>
      <c r="I680" s="667" t="e">
        <f>'附表３（財政力指数）'!S28</f>
        <v>#DIV/0!</v>
      </c>
      <c r="J680" s="270" t="s">
        <v>5202</v>
      </c>
      <c r="K680" s="665">
        <f>IFERROR(ROUND(F680*I680,0),0)</f>
        <v>0</v>
      </c>
      <c r="N680" s="2"/>
    </row>
    <row r="681" spans="1:15" s="3" customFormat="1" ht="13.5" thickBot="1" x14ac:dyDescent="0.25">
      <c r="A681" s="71"/>
      <c r="B681" s="1020"/>
      <c r="C681" s="1022"/>
      <c r="D681" s="1020"/>
      <c r="E681" s="1022"/>
      <c r="F681" s="1108"/>
      <c r="G681" s="1109"/>
      <c r="H681" s="143"/>
      <c r="I681" s="228" t="s">
        <v>5716</v>
      </c>
      <c r="J681" s="229"/>
      <c r="K681" s="675"/>
      <c r="L681" s="71"/>
      <c r="M681" s="71"/>
    </row>
    <row r="682" spans="1:15" ht="15" customHeight="1" thickBot="1" x14ac:dyDescent="0.25">
      <c r="A682" s="78"/>
      <c r="B682" s="1012" t="s">
        <v>5479</v>
      </c>
      <c r="C682" s="1013"/>
      <c r="D682" s="1010"/>
      <c r="E682" s="1011"/>
      <c r="F682" s="1091"/>
      <c r="G682" s="1092"/>
      <c r="H682" s="232"/>
      <c r="I682" s="231"/>
      <c r="J682" s="267"/>
      <c r="K682" s="94">
        <f>K680+SUM(K669:K672)+SUM(K675:K678)</f>
        <v>0</v>
      </c>
      <c r="L682" s="66" t="s">
        <v>5321</v>
      </c>
      <c r="M682" s="3" t="s">
        <v>5201</v>
      </c>
      <c r="N682" s="1"/>
      <c r="O682" s="1"/>
    </row>
    <row r="683" spans="1:15" s="3" customFormat="1" ht="13" x14ac:dyDescent="0.2">
      <c r="A683" s="71"/>
      <c r="B683" s="68"/>
      <c r="C683" s="68"/>
      <c r="D683" s="68"/>
      <c r="E683" s="68"/>
      <c r="F683" s="186"/>
      <c r="G683" s="186"/>
      <c r="H683" s="68"/>
      <c r="I683" s="281"/>
      <c r="J683" s="68"/>
      <c r="K683" s="676"/>
      <c r="L683" s="71"/>
      <c r="M683" s="71"/>
    </row>
    <row r="684" spans="1:15" s="3" customFormat="1" ht="13.5" thickBot="1" x14ac:dyDescent="0.25">
      <c r="A684" s="71"/>
      <c r="B684" s="68"/>
      <c r="C684" s="68"/>
      <c r="D684" s="68"/>
      <c r="E684" s="68"/>
      <c r="F684" s="186"/>
      <c r="G684" s="186"/>
      <c r="H684" s="68"/>
      <c r="I684" s="281"/>
      <c r="J684" s="68"/>
      <c r="K684" s="282"/>
      <c r="L684" s="71"/>
      <c r="M684" s="71"/>
    </row>
    <row r="685" spans="1:15" s="3" customFormat="1" ht="14" x14ac:dyDescent="0.2">
      <c r="A685" s="78"/>
      <c r="B685" s="76"/>
      <c r="C685" s="184"/>
      <c r="D685" s="184"/>
      <c r="E685" s="184"/>
      <c r="F685" s="184"/>
      <c r="G685" s="185"/>
      <c r="H685" s="184"/>
      <c r="I685" s="1075" t="s">
        <v>7453</v>
      </c>
      <c r="J685" s="1076"/>
      <c r="K685" s="657"/>
      <c r="L685" s="66"/>
      <c r="M685" s="593"/>
      <c r="N685" s="34"/>
      <c r="O685" s="34"/>
    </row>
    <row r="686" spans="1:15" s="3" customFormat="1" ht="15" customHeight="1" thickBot="1" x14ac:dyDescent="0.25">
      <c r="A686" s="78"/>
      <c r="B686" s="1146"/>
      <c r="C686" s="1146"/>
      <c r="D686" s="1146"/>
      <c r="E686" s="1146"/>
      <c r="F686" s="1146"/>
      <c r="G686" s="186"/>
      <c r="H686" s="68"/>
      <c r="I686" s="1007" t="s">
        <v>6336</v>
      </c>
      <c r="J686" s="1008"/>
      <c r="K686" s="7">
        <f>SUMIF(M5:M682,"*",K5:K682)</f>
        <v>0</v>
      </c>
      <c r="L686" s="66" t="s">
        <v>61</v>
      </c>
      <c r="M686" s="169"/>
      <c r="N686" s="34"/>
      <c r="O686" s="34"/>
    </row>
    <row r="687" spans="1:15" ht="19.5" customHeight="1" x14ac:dyDescent="0.2">
      <c r="M687" s="276"/>
    </row>
    <row r="688" spans="1:15" ht="19.5" customHeight="1" x14ac:dyDescent="0.2">
      <c r="M688" s="276"/>
    </row>
    <row r="689" spans="2:15" ht="19.5" customHeight="1" x14ac:dyDescent="0.2">
      <c r="M689" s="276"/>
    </row>
    <row r="690" spans="2:15" ht="19.5" customHeight="1" x14ac:dyDescent="0.2">
      <c r="M690" s="276"/>
    </row>
    <row r="691" spans="2:15" ht="19.5" customHeight="1" x14ac:dyDescent="0.2"/>
    <row r="692" spans="2:15" ht="19.5" customHeight="1" x14ac:dyDescent="0.2"/>
    <row r="693" spans="2:15" ht="19.5" customHeight="1" x14ac:dyDescent="0.2"/>
    <row r="694" spans="2:15" ht="19.5" customHeight="1" x14ac:dyDescent="0.2"/>
    <row r="695" spans="2:15" s="3" customFormat="1" ht="15" customHeight="1" x14ac:dyDescent="0.2">
      <c r="B695" s="2"/>
      <c r="C695" s="9"/>
      <c r="D695" s="9"/>
      <c r="E695" s="9"/>
      <c r="F695" s="2"/>
      <c r="G695" s="8"/>
      <c r="H695" s="9"/>
      <c r="I695" s="1144"/>
      <c r="J695" s="1144"/>
      <c r="K695" s="8"/>
      <c r="L695" s="2"/>
      <c r="N695" s="34"/>
      <c r="O695" s="34"/>
    </row>
    <row r="696" spans="2:15" s="3" customFormat="1" ht="15" customHeight="1" x14ac:dyDescent="0.2">
      <c r="B696" s="2"/>
      <c r="C696" s="2"/>
      <c r="D696" s="2"/>
      <c r="E696" s="2"/>
      <c r="F696" s="2"/>
      <c r="G696" s="8"/>
      <c r="H696" s="2"/>
      <c r="I696" s="1144"/>
      <c r="J696" s="1144"/>
      <c r="K696" s="8"/>
      <c r="L696" s="2"/>
      <c r="N696" s="34"/>
      <c r="O696" s="34"/>
    </row>
    <row r="697" spans="2:15" s="3" customFormat="1" ht="15" customHeight="1" x14ac:dyDescent="0.2">
      <c r="B697" s="2"/>
      <c r="C697" s="2"/>
      <c r="D697" s="2"/>
      <c r="E697" s="2"/>
      <c r="F697" s="2"/>
      <c r="G697" s="8"/>
      <c r="H697" s="2"/>
      <c r="I697" s="17"/>
      <c r="J697" s="9"/>
      <c r="K697" s="8"/>
      <c r="L697" s="2"/>
      <c r="N697" s="34"/>
      <c r="O697" s="34"/>
    </row>
    <row r="698" spans="2:15" s="3" customFormat="1" ht="15" customHeight="1" x14ac:dyDescent="0.2">
      <c r="B698" s="2"/>
      <c r="C698" s="2"/>
      <c r="D698" s="2"/>
      <c r="E698" s="2"/>
      <c r="F698" s="2"/>
      <c r="G698" s="8"/>
      <c r="H698" s="2"/>
      <c r="I698" s="1144"/>
      <c r="J698" s="1144"/>
      <c r="K698" s="8"/>
      <c r="L698" s="2"/>
      <c r="N698" s="34"/>
      <c r="O698" s="34"/>
    </row>
    <row r="699" spans="2:15" s="3" customFormat="1" ht="15" customHeight="1" x14ac:dyDescent="0.2">
      <c r="B699" s="2"/>
      <c r="C699" s="2"/>
      <c r="D699" s="2"/>
      <c r="E699" s="2"/>
      <c r="F699" s="2"/>
      <c r="G699" s="8"/>
      <c r="H699" s="2"/>
      <c r="I699" s="1144"/>
      <c r="J699" s="1144"/>
      <c r="K699" s="8"/>
      <c r="L699" s="2"/>
      <c r="N699" s="34"/>
      <c r="O699" s="34"/>
    </row>
    <row r="700" spans="2:15" s="3" customFormat="1" ht="15" customHeight="1" x14ac:dyDescent="0.2">
      <c r="B700" s="2"/>
      <c r="C700" s="2"/>
      <c r="D700" s="2"/>
      <c r="E700" s="2"/>
      <c r="F700" s="2"/>
      <c r="G700" s="8"/>
      <c r="H700" s="2"/>
      <c r="I700" s="17"/>
      <c r="J700" s="9"/>
      <c r="K700" s="8"/>
      <c r="L700" s="2"/>
      <c r="N700" s="34"/>
      <c r="O700" s="34"/>
    </row>
    <row r="701" spans="2:15" s="3" customFormat="1" ht="15" customHeight="1" x14ac:dyDescent="0.2">
      <c r="B701" s="2"/>
      <c r="C701" s="2"/>
      <c r="D701" s="2"/>
      <c r="E701" s="2"/>
      <c r="F701" s="2"/>
      <c r="G701" s="8"/>
      <c r="H701" s="2"/>
      <c r="I701" s="17"/>
      <c r="J701" s="9"/>
      <c r="K701" s="8"/>
      <c r="L701" s="2"/>
      <c r="N701" s="34"/>
      <c r="O701" s="34"/>
    </row>
    <row r="702" spans="2:15" s="3" customFormat="1" ht="15" customHeight="1" x14ac:dyDescent="0.2">
      <c r="B702" s="2"/>
      <c r="C702" s="2"/>
      <c r="D702" s="2"/>
      <c r="E702" s="2"/>
      <c r="F702" s="2"/>
      <c r="G702" s="8"/>
      <c r="H702" s="2"/>
      <c r="I702" s="17"/>
      <c r="J702" s="9"/>
      <c r="K702" s="8"/>
      <c r="L702" s="2"/>
      <c r="N702" s="34"/>
      <c r="O702" s="34"/>
    </row>
    <row r="703" spans="2:15" s="3" customFormat="1" ht="15" customHeight="1" x14ac:dyDescent="0.2">
      <c r="B703" s="2"/>
      <c r="C703" s="2"/>
      <c r="D703" s="2"/>
      <c r="E703" s="2"/>
      <c r="F703" s="2"/>
      <c r="G703" s="8"/>
      <c r="H703" s="2"/>
      <c r="I703" s="17"/>
      <c r="J703" s="9"/>
      <c r="K703" s="8"/>
      <c r="L703" s="2"/>
      <c r="N703" s="34"/>
      <c r="O703" s="34"/>
    </row>
    <row r="704" spans="2:15" s="3" customFormat="1" ht="15" customHeight="1" x14ac:dyDescent="0.2">
      <c r="B704" s="2"/>
      <c r="C704" s="2"/>
      <c r="D704" s="2"/>
      <c r="E704" s="2"/>
      <c r="F704" s="2"/>
      <c r="G704" s="8"/>
      <c r="H704" s="2"/>
      <c r="I704" s="17"/>
      <c r="J704" s="9"/>
      <c r="K704" s="8"/>
      <c r="L704" s="2"/>
      <c r="N704" s="34"/>
      <c r="O704" s="34"/>
    </row>
    <row r="705" spans="1:22" s="3" customFormat="1" ht="15" customHeight="1" x14ac:dyDescent="0.2">
      <c r="B705" s="2"/>
      <c r="C705" s="2"/>
      <c r="D705" s="2"/>
      <c r="E705" s="2"/>
      <c r="F705" s="2"/>
      <c r="G705" s="8"/>
      <c r="H705" s="2"/>
      <c r="I705" s="17"/>
      <c r="J705" s="9"/>
      <c r="K705" s="8"/>
      <c r="L705" s="2"/>
      <c r="N705" s="34"/>
      <c r="O705" s="34"/>
    </row>
    <row r="706" spans="1:22" s="3" customFormat="1" ht="15" customHeight="1" x14ac:dyDescent="0.2">
      <c r="B706" s="2"/>
      <c r="C706" s="2"/>
      <c r="D706" s="2"/>
      <c r="E706" s="2"/>
      <c r="F706" s="2"/>
      <c r="G706" s="8"/>
      <c r="H706" s="2"/>
      <c r="I706" s="17"/>
      <c r="J706" s="9"/>
      <c r="K706" s="8"/>
      <c r="L706" s="2"/>
      <c r="N706" s="34"/>
      <c r="O706" s="34"/>
    </row>
    <row r="707" spans="1:22" s="3" customFormat="1" ht="15" customHeight="1" x14ac:dyDescent="0.2">
      <c r="B707" s="2"/>
      <c r="C707" s="2"/>
      <c r="D707" s="2"/>
      <c r="E707" s="2"/>
      <c r="F707" s="2"/>
      <c r="G707" s="8"/>
      <c r="H707" s="2"/>
      <c r="I707" s="17"/>
      <c r="J707" s="9"/>
      <c r="K707" s="8"/>
      <c r="L707" s="2"/>
      <c r="N707" s="34"/>
      <c r="O707" s="34"/>
    </row>
    <row r="708" spans="1:22" s="3" customFormat="1" ht="15" customHeight="1" x14ac:dyDescent="0.2">
      <c r="B708" s="2"/>
      <c r="C708" s="2"/>
      <c r="D708" s="2"/>
      <c r="E708" s="2"/>
      <c r="F708" s="2"/>
      <c r="G708" s="8"/>
      <c r="H708" s="2"/>
      <c r="I708" s="17"/>
      <c r="J708" s="9"/>
      <c r="K708" s="8"/>
      <c r="L708" s="2"/>
      <c r="N708" s="34"/>
      <c r="O708" s="34"/>
    </row>
    <row r="709" spans="1:22" s="3" customFormat="1" ht="15" customHeight="1" x14ac:dyDescent="0.2">
      <c r="B709" s="2"/>
      <c r="C709" s="2"/>
      <c r="D709" s="2"/>
      <c r="E709" s="2"/>
      <c r="F709" s="2"/>
      <c r="G709" s="8"/>
      <c r="H709" s="2"/>
      <c r="I709" s="17"/>
      <c r="J709" s="9"/>
      <c r="K709" s="8"/>
      <c r="L709" s="2"/>
      <c r="N709" s="34"/>
      <c r="O709" s="34"/>
    </row>
    <row r="710" spans="1:22" s="3" customFormat="1" ht="15" customHeight="1" x14ac:dyDescent="0.2">
      <c r="B710" s="2"/>
      <c r="C710" s="2"/>
      <c r="D710" s="2"/>
      <c r="E710" s="2"/>
      <c r="F710" s="2"/>
      <c r="G710" s="8"/>
      <c r="H710" s="2"/>
      <c r="I710" s="17"/>
      <c r="J710" s="9"/>
      <c r="K710" s="8"/>
      <c r="L710" s="2"/>
      <c r="N710" s="34"/>
      <c r="O710" s="34"/>
    </row>
    <row r="711" spans="1:22" s="3" customFormat="1" ht="15" customHeight="1" x14ac:dyDescent="0.2">
      <c r="A711" s="10"/>
      <c r="C711" s="1"/>
      <c r="D711" s="1"/>
      <c r="E711" s="1"/>
      <c r="F711" s="1"/>
      <c r="G711" s="6"/>
      <c r="H711" s="1"/>
      <c r="I711" s="15"/>
      <c r="J711" s="1"/>
      <c r="K711" s="6"/>
      <c r="L711" s="2"/>
      <c r="N711" s="34"/>
      <c r="O711" s="34"/>
    </row>
    <row r="712" spans="1:22" s="3" customFormat="1" ht="14" x14ac:dyDescent="0.2">
      <c r="A712" s="11"/>
      <c r="B712" s="1"/>
      <c r="C712" s="1"/>
      <c r="D712" s="1"/>
      <c r="E712" s="1"/>
      <c r="F712" s="1"/>
      <c r="G712" s="6"/>
      <c r="H712" s="1"/>
      <c r="I712" s="15"/>
      <c r="J712" s="1"/>
      <c r="K712" s="6"/>
      <c r="L712" s="1"/>
      <c r="N712" s="34"/>
      <c r="O712" s="34"/>
    </row>
    <row r="713" spans="1:22" s="3" customFormat="1" ht="15" customHeight="1" x14ac:dyDescent="0.2">
      <c r="A713" s="11"/>
      <c r="B713" s="1144"/>
      <c r="C713" s="1144"/>
      <c r="D713" s="9"/>
      <c r="E713" s="9"/>
      <c r="F713" s="9"/>
      <c r="G713" s="391"/>
      <c r="H713" s="9"/>
      <c r="I713" s="17"/>
      <c r="J713" s="9"/>
      <c r="K713" s="391"/>
      <c r="L713" s="1"/>
      <c r="N713" s="34"/>
      <c r="O713" s="34"/>
    </row>
    <row r="714" spans="1:22" s="3" customFormat="1" ht="14" x14ac:dyDescent="0.2">
      <c r="A714" s="11"/>
      <c r="B714" s="9"/>
      <c r="C714" s="9"/>
      <c r="D714" s="9"/>
      <c r="E714" s="9"/>
      <c r="F714" s="9"/>
      <c r="G714" s="391"/>
      <c r="H714" s="9"/>
      <c r="I714" s="17"/>
      <c r="J714" s="9"/>
      <c r="K714" s="392"/>
      <c r="L714" s="2"/>
      <c r="N714" s="34"/>
      <c r="O714" s="34"/>
    </row>
    <row r="715" spans="1:22" s="3" customFormat="1" ht="15" customHeight="1" x14ac:dyDescent="0.2">
      <c r="B715" s="393"/>
      <c r="C715" s="2"/>
      <c r="D715" s="2"/>
      <c r="E715" s="2"/>
      <c r="F715" s="2"/>
      <c r="G715" s="8"/>
      <c r="H715" s="9"/>
      <c r="I715" s="394"/>
      <c r="J715" s="9"/>
      <c r="K715" s="8"/>
      <c r="L715" s="2"/>
      <c r="N715" s="34"/>
      <c r="O715" s="34"/>
    </row>
    <row r="716" spans="1:22" s="3" customFormat="1" ht="15" customHeight="1" x14ac:dyDescent="0.2">
      <c r="B716" s="2"/>
      <c r="C716" s="9"/>
      <c r="D716" s="9"/>
      <c r="E716" s="9"/>
      <c r="F716" s="2"/>
      <c r="G716" s="8"/>
      <c r="H716" s="9"/>
      <c r="I716" s="394"/>
      <c r="J716" s="9"/>
      <c r="K716" s="8"/>
      <c r="L716" s="2"/>
      <c r="N716" s="34"/>
      <c r="O716" s="34"/>
    </row>
    <row r="717" spans="1:22" s="3" customFormat="1" ht="15" customHeight="1" x14ac:dyDescent="0.2">
      <c r="B717" s="393"/>
      <c r="C717" s="2"/>
      <c r="D717" s="2"/>
      <c r="E717" s="2"/>
      <c r="F717" s="2"/>
      <c r="G717" s="8"/>
      <c r="H717" s="9"/>
      <c r="I717" s="394"/>
      <c r="J717" s="9"/>
      <c r="K717" s="8"/>
      <c r="L717" s="2"/>
      <c r="N717" s="34"/>
      <c r="O717" s="34"/>
      <c r="P717" s="1"/>
    </row>
    <row r="718" spans="1:22" s="3" customFormat="1" ht="15" customHeight="1" x14ac:dyDescent="0.2">
      <c r="B718" s="2"/>
      <c r="C718" s="9"/>
      <c r="D718" s="9"/>
      <c r="E718" s="9"/>
      <c r="F718" s="2"/>
      <c r="G718" s="8"/>
      <c r="H718" s="9"/>
      <c r="I718" s="394"/>
      <c r="J718" s="9"/>
      <c r="K718" s="8"/>
      <c r="L718" s="2"/>
      <c r="N718" s="34"/>
      <c r="O718" s="34"/>
      <c r="P718" s="1"/>
    </row>
    <row r="719" spans="1:22" s="3" customFormat="1" ht="15" customHeight="1" x14ac:dyDescent="0.2">
      <c r="B719" s="393"/>
      <c r="C719" s="2"/>
      <c r="D719" s="2"/>
      <c r="E719" s="2"/>
      <c r="F719" s="2"/>
      <c r="G719" s="8"/>
      <c r="H719" s="9"/>
      <c r="I719" s="394"/>
      <c r="J719" s="9"/>
      <c r="K719" s="8"/>
      <c r="L719" s="2"/>
      <c r="N719" s="34"/>
      <c r="O719" s="34"/>
      <c r="P719" s="1"/>
      <c r="Q719" s="1"/>
      <c r="R719" s="1"/>
      <c r="S719" s="1"/>
      <c r="T719" s="1"/>
      <c r="U719" s="1"/>
      <c r="V719" s="1"/>
    </row>
    <row r="720" spans="1:22" s="3" customFormat="1" ht="15" customHeight="1" x14ac:dyDescent="0.2">
      <c r="B720" s="2"/>
      <c r="C720" s="9"/>
      <c r="D720" s="9"/>
      <c r="E720" s="9"/>
      <c r="F720" s="2"/>
      <c r="G720" s="8"/>
      <c r="H720" s="9"/>
      <c r="I720" s="394"/>
      <c r="J720" s="9"/>
      <c r="K720" s="8"/>
      <c r="L720" s="2"/>
      <c r="N720" s="34"/>
      <c r="O720" s="34"/>
      <c r="P720" s="1"/>
      <c r="Q720" s="1"/>
      <c r="R720" s="1"/>
      <c r="S720" s="1"/>
      <c r="T720" s="1"/>
      <c r="U720" s="1"/>
      <c r="V720" s="1"/>
    </row>
    <row r="721" spans="1:22" s="3" customFormat="1" ht="15" customHeight="1" x14ac:dyDescent="0.2">
      <c r="B721" s="393"/>
      <c r="C721" s="2"/>
      <c r="D721" s="2"/>
      <c r="E721" s="2"/>
      <c r="F721" s="2"/>
      <c r="G721" s="8"/>
      <c r="H721" s="9"/>
      <c r="I721" s="394"/>
      <c r="J721" s="9"/>
      <c r="K721" s="8"/>
      <c r="L721" s="2"/>
      <c r="N721" s="34"/>
      <c r="O721" s="34"/>
      <c r="Q721" s="1"/>
      <c r="R721" s="1"/>
      <c r="S721" s="1"/>
      <c r="T721" s="1"/>
      <c r="U721" s="1"/>
      <c r="V721" s="1"/>
    </row>
    <row r="722" spans="1:22" s="3" customFormat="1" ht="15" customHeight="1" x14ac:dyDescent="0.2">
      <c r="B722" s="2"/>
      <c r="C722" s="9"/>
      <c r="D722" s="9"/>
      <c r="E722" s="9"/>
      <c r="F722" s="2"/>
      <c r="G722" s="8"/>
      <c r="H722" s="9"/>
      <c r="I722" s="394"/>
      <c r="J722" s="9"/>
      <c r="K722" s="8"/>
      <c r="L722" s="2"/>
      <c r="N722" s="34"/>
      <c r="O722" s="34"/>
      <c r="Q722" s="1"/>
      <c r="R722" s="1"/>
      <c r="S722" s="1"/>
      <c r="T722" s="1"/>
      <c r="U722" s="1"/>
      <c r="V722" s="1"/>
    </row>
    <row r="723" spans="1:22" s="3" customFormat="1" ht="19.5" customHeight="1" x14ac:dyDescent="0.2">
      <c r="B723" s="393"/>
      <c r="C723" s="2"/>
      <c r="D723" s="2"/>
      <c r="E723" s="2"/>
      <c r="F723" s="9"/>
      <c r="G723" s="8"/>
      <c r="H723" s="9"/>
      <c r="I723" s="394"/>
      <c r="J723" s="9"/>
      <c r="K723" s="8"/>
      <c r="L723" s="2"/>
      <c r="N723" s="34"/>
      <c r="O723" s="34"/>
    </row>
    <row r="724" spans="1:22" s="3" customFormat="1" ht="19.5" customHeight="1" x14ac:dyDescent="0.2">
      <c r="B724" s="393"/>
      <c r="C724" s="2"/>
      <c r="D724" s="2"/>
      <c r="E724" s="2"/>
      <c r="F724" s="9"/>
      <c r="G724" s="8"/>
      <c r="H724" s="9"/>
      <c r="I724" s="394"/>
      <c r="J724" s="9"/>
      <c r="K724" s="8"/>
      <c r="L724" s="2"/>
      <c r="N724" s="34"/>
      <c r="O724" s="34"/>
    </row>
    <row r="725" spans="1:22" s="3" customFormat="1" ht="19.5" customHeight="1" x14ac:dyDescent="0.2">
      <c r="B725" s="393"/>
      <c r="C725" s="2"/>
      <c r="D725" s="2"/>
      <c r="E725" s="2"/>
      <c r="F725" s="9"/>
      <c r="G725" s="8"/>
      <c r="H725" s="9"/>
      <c r="I725" s="394"/>
      <c r="J725" s="9"/>
      <c r="K725" s="8"/>
      <c r="L725" s="2"/>
      <c r="N725" s="34"/>
      <c r="O725" s="34"/>
    </row>
    <row r="726" spans="1:22" s="3" customFormat="1" ht="19.5" customHeight="1" x14ac:dyDescent="0.2">
      <c r="B726" s="393"/>
      <c r="C726" s="2"/>
      <c r="D726" s="2"/>
      <c r="E726" s="2"/>
      <c r="F726" s="9"/>
      <c r="G726" s="8"/>
      <c r="H726" s="9"/>
      <c r="I726" s="394"/>
      <c r="J726" s="9"/>
      <c r="K726" s="8"/>
      <c r="L726" s="2"/>
      <c r="N726" s="34"/>
      <c r="O726" s="34"/>
    </row>
    <row r="727" spans="1:22" s="3" customFormat="1" ht="19.5" customHeight="1" x14ac:dyDescent="0.2">
      <c r="B727" s="393"/>
      <c r="C727" s="2"/>
      <c r="D727" s="2"/>
      <c r="E727" s="2"/>
      <c r="F727" s="9"/>
      <c r="G727" s="8"/>
      <c r="H727" s="9"/>
      <c r="I727" s="394"/>
      <c r="J727" s="9"/>
      <c r="K727" s="8"/>
      <c r="L727" s="2"/>
      <c r="N727" s="34"/>
      <c r="O727" s="34"/>
    </row>
    <row r="728" spans="1:22" s="3" customFormat="1" ht="19.5" customHeight="1" x14ac:dyDescent="0.2">
      <c r="B728" s="393"/>
      <c r="C728" s="2"/>
      <c r="D728" s="2"/>
      <c r="E728" s="2"/>
      <c r="F728" s="9"/>
      <c r="G728" s="8"/>
      <c r="H728" s="9"/>
      <c r="I728" s="394"/>
      <c r="J728" s="9"/>
      <c r="K728" s="8"/>
      <c r="L728" s="2"/>
      <c r="N728" s="34"/>
      <c r="O728" s="34"/>
    </row>
    <row r="729" spans="1:22" s="3" customFormat="1" ht="19.5" customHeight="1" x14ac:dyDescent="0.2">
      <c r="B729" s="393"/>
      <c r="C729" s="2"/>
      <c r="D729" s="2"/>
      <c r="E729" s="2"/>
      <c r="F729" s="9"/>
      <c r="G729" s="8"/>
      <c r="H729" s="9"/>
      <c r="I729" s="394"/>
      <c r="J729" s="9"/>
      <c r="K729" s="8"/>
      <c r="L729" s="2"/>
      <c r="N729" s="34"/>
      <c r="O729" s="34"/>
    </row>
    <row r="730" spans="1:22" s="3" customFormat="1" ht="19.5" customHeight="1" x14ac:dyDescent="0.2">
      <c r="B730" s="2"/>
      <c r="C730" s="9"/>
      <c r="D730" s="9"/>
      <c r="E730" s="9"/>
      <c r="F730" s="2"/>
      <c r="G730" s="8"/>
      <c r="H730" s="9"/>
      <c r="I730" s="1144"/>
      <c r="J730" s="1144"/>
      <c r="K730" s="8"/>
      <c r="L730" s="2"/>
      <c r="N730" s="34"/>
      <c r="O730" s="34"/>
    </row>
    <row r="731" spans="1:22" s="3" customFormat="1" ht="19.5" customHeight="1" x14ac:dyDescent="0.2">
      <c r="B731" s="2"/>
      <c r="C731" s="2"/>
      <c r="D731" s="2"/>
      <c r="E731" s="2"/>
      <c r="F731" s="2"/>
      <c r="G731" s="8"/>
      <c r="H731" s="2"/>
      <c r="I731" s="1144"/>
      <c r="J731" s="1144"/>
      <c r="K731" s="8"/>
      <c r="L731" s="2"/>
      <c r="N731" s="34"/>
      <c r="O731" s="34"/>
    </row>
    <row r="732" spans="1:22" s="3" customFormat="1" ht="19.5" customHeight="1" x14ac:dyDescent="0.2">
      <c r="B732" s="2"/>
      <c r="C732" s="2"/>
      <c r="D732" s="2"/>
      <c r="E732" s="2"/>
      <c r="F732" s="2"/>
      <c r="G732" s="8"/>
      <c r="H732" s="2"/>
      <c r="I732" s="17"/>
      <c r="J732" s="9"/>
      <c r="K732" s="8"/>
      <c r="L732" s="2"/>
      <c r="N732" s="34"/>
      <c r="O732" s="34"/>
    </row>
    <row r="733" spans="1:22" s="3" customFormat="1" ht="19.5" customHeight="1" x14ac:dyDescent="0.2">
      <c r="A733" s="10"/>
      <c r="C733" s="1"/>
      <c r="D733" s="1"/>
      <c r="E733" s="1"/>
      <c r="F733" s="1"/>
      <c r="G733" s="6"/>
      <c r="H733" s="1"/>
      <c r="I733" s="15"/>
      <c r="J733" s="1"/>
      <c r="K733" s="6"/>
      <c r="L733" s="2"/>
      <c r="N733" s="34"/>
      <c r="O733" s="34"/>
    </row>
    <row r="734" spans="1:22" s="3" customFormat="1" ht="19.5" customHeight="1" x14ac:dyDescent="0.2">
      <c r="A734" s="11"/>
      <c r="B734" s="1"/>
      <c r="C734" s="1"/>
      <c r="D734" s="1"/>
      <c r="E734" s="1"/>
      <c r="F734" s="1"/>
      <c r="G734" s="6"/>
      <c r="H734" s="1"/>
      <c r="I734" s="15"/>
      <c r="J734" s="1"/>
      <c r="K734" s="6"/>
      <c r="L734" s="1"/>
      <c r="N734" s="34"/>
      <c r="O734" s="34"/>
    </row>
    <row r="735" spans="1:22" s="3" customFormat="1" ht="19.5" customHeight="1" x14ac:dyDescent="0.2">
      <c r="A735" s="11"/>
      <c r="B735" s="1144"/>
      <c r="C735" s="1144"/>
      <c r="D735" s="9"/>
      <c r="E735" s="9"/>
      <c r="F735" s="9"/>
      <c r="G735" s="391"/>
      <c r="H735" s="9"/>
      <c r="I735" s="17"/>
      <c r="J735" s="9"/>
      <c r="K735" s="391"/>
      <c r="L735" s="1"/>
      <c r="N735" s="34"/>
      <c r="O735" s="34"/>
    </row>
    <row r="736" spans="1:22" s="3" customFormat="1" ht="19.5" customHeight="1" x14ac:dyDescent="0.2">
      <c r="A736" s="11"/>
      <c r="B736" s="9"/>
      <c r="C736" s="9"/>
      <c r="D736" s="9"/>
      <c r="E736" s="9"/>
      <c r="F736" s="9"/>
      <c r="G736" s="391"/>
      <c r="H736" s="9"/>
      <c r="I736" s="17"/>
      <c r="J736" s="9"/>
      <c r="K736" s="392"/>
      <c r="L736" s="2"/>
      <c r="N736" s="34"/>
      <c r="O736" s="34"/>
    </row>
    <row r="737" spans="1:22" ht="19.5" customHeight="1" x14ac:dyDescent="0.2">
      <c r="A737" s="3"/>
      <c r="B737" s="393"/>
      <c r="C737" s="2"/>
      <c r="D737" s="2"/>
      <c r="E737" s="2"/>
      <c r="F737" s="9"/>
      <c r="G737" s="8"/>
      <c r="H737" s="9"/>
      <c r="I737" s="394"/>
      <c r="J737" s="9"/>
      <c r="K737" s="8"/>
      <c r="L737" s="2"/>
      <c r="P737" s="3"/>
      <c r="Q737" s="3"/>
      <c r="R737" s="3"/>
      <c r="S737" s="3"/>
      <c r="T737" s="3"/>
      <c r="U737" s="3"/>
      <c r="V737" s="3"/>
    </row>
    <row r="738" spans="1:22" ht="11.25" customHeight="1" x14ac:dyDescent="0.2">
      <c r="A738" s="3"/>
      <c r="B738" s="393"/>
      <c r="C738" s="2"/>
      <c r="D738" s="2"/>
      <c r="E738" s="2"/>
      <c r="F738" s="9"/>
      <c r="G738" s="8"/>
      <c r="H738" s="9"/>
      <c r="I738" s="394"/>
      <c r="J738" s="9"/>
      <c r="K738" s="8"/>
      <c r="L738" s="2"/>
      <c r="P738" s="3"/>
      <c r="Q738" s="3"/>
      <c r="R738" s="3"/>
      <c r="S738" s="3"/>
      <c r="T738" s="3"/>
      <c r="U738" s="3"/>
      <c r="V738" s="3"/>
    </row>
    <row r="739" spans="1:22" ht="19.5" customHeight="1" x14ac:dyDescent="0.2">
      <c r="A739" s="3"/>
      <c r="B739" s="393"/>
      <c r="C739" s="2"/>
      <c r="D739" s="2"/>
      <c r="E739" s="2"/>
      <c r="F739" s="9"/>
      <c r="G739" s="8"/>
      <c r="H739" s="9"/>
      <c r="I739" s="394"/>
      <c r="J739" s="9"/>
      <c r="K739" s="8"/>
      <c r="L739" s="2"/>
      <c r="Q739" s="3"/>
      <c r="R739" s="3"/>
      <c r="S739" s="3"/>
      <c r="T739" s="3"/>
      <c r="U739" s="3"/>
      <c r="V739" s="3"/>
    </row>
    <row r="740" spans="1:22" ht="15" customHeight="1" x14ac:dyDescent="0.2">
      <c r="A740" s="3"/>
      <c r="B740" s="393"/>
      <c r="C740" s="2"/>
      <c r="D740" s="2"/>
      <c r="E740" s="2"/>
      <c r="F740" s="9"/>
      <c r="G740" s="8"/>
      <c r="H740" s="9"/>
      <c r="I740" s="394"/>
      <c r="J740" s="9"/>
      <c r="K740" s="8"/>
      <c r="L740" s="2"/>
      <c r="Q740" s="3"/>
      <c r="R740" s="3"/>
      <c r="S740" s="3"/>
      <c r="T740" s="3"/>
      <c r="U740" s="3"/>
      <c r="V740" s="3"/>
    </row>
    <row r="741" spans="1:22" s="3" customFormat="1" ht="15" customHeight="1" x14ac:dyDescent="0.2">
      <c r="B741" s="393"/>
      <c r="C741" s="2"/>
      <c r="D741" s="2"/>
      <c r="E741" s="2"/>
      <c r="F741" s="9"/>
      <c r="G741" s="8"/>
      <c r="H741" s="9"/>
      <c r="I741" s="394"/>
      <c r="J741" s="9"/>
      <c r="K741" s="8"/>
      <c r="L741" s="2"/>
      <c r="N741" s="34"/>
      <c r="O741" s="34"/>
      <c r="P741" s="1"/>
      <c r="Q741" s="1"/>
      <c r="R741" s="1"/>
      <c r="S741" s="1"/>
      <c r="T741" s="1"/>
      <c r="U741" s="1"/>
      <c r="V741" s="1"/>
    </row>
    <row r="742" spans="1:22" s="3" customFormat="1" ht="15" customHeight="1" x14ac:dyDescent="0.2">
      <c r="B742" s="393"/>
      <c r="C742" s="2"/>
      <c r="D742" s="2"/>
      <c r="E742" s="2"/>
      <c r="F742" s="9"/>
      <c r="G742" s="8"/>
      <c r="H742" s="9"/>
      <c r="I742" s="394"/>
      <c r="J742" s="9"/>
      <c r="K742" s="8"/>
      <c r="L742" s="2"/>
      <c r="N742" s="34"/>
      <c r="O742" s="34"/>
      <c r="P742" s="1"/>
      <c r="Q742" s="1"/>
      <c r="R742" s="1"/>
      <c r="S742" s="1"/>
      <c r="T742" s="1"/>
      <c r="U742" s="1"/>
      <c r="V742" s="1"/>
    </row>
    <row r="743" spans="1:22" s="3" customFormat="1" ht="15" customHeight="1" x14ac:dyDescent="0.2">
      <c r="B743" s="393"/>
      <c r="C743" s="2"/>
      <c r="D743" s="2"/>
      <c r="E743" s="2"/>
      <c r="F743" s="9"/>
      <c r="G743" s="8"/>
      <c r="H743" s="9"/>
      <c r="I743" s="394"/>
      <c r="J743" s="9"/>
      <c r="K743" s="8"/>
      <c r="L743" s="2"/>
      <c r="N743" s="34"/>
      <c r="O743" s="34"/>
      <c r="Q743" s="1"/>
      <c r="R743" s="1"/>
      <c r="S743" s="1"/>
      <c r="T743" s="1"/>
      <c r="U743" s="1"/>
      <c r="V743" s="1"/>
    </row>
    <row r="744" spans="1:22" s="3" customFormat="1" ht="15" customHeight="1" x14ac:dyDescent="0.2">
      <c r="B744" s="2"/>
      <c r="C744" s="9"/>
      <c r="D744" s="9"/>
      <c r="E744" s="9"/>
      <c r="F744" s="2"/>
      <c r="G744" s="8"/>
      <c r="H744" s="9"/>
      <c r="I744" s="1144"/>
      <c r="J744" s="1144"/>
      <c r="K744" s="8"/>
      <c r="L744" s="2"/>
      <c r="N744" s="34"/>
      <c r="O744" s="34"/>
      <c r="Q744" s="1"/>
      <c r="R744" s="1"/>
      <c r="S744" s="1"/>
      <c r="T744" s="1"/>
      <c r="U744" s="1"/>
      <c r="V744" s="1"/>
    </row>
    <row r="745" spans="1:22" s="3" customFormat="1" ht="15" customHeight="1" x14ac:dyDescent="0.2">
      <c r="B745" s="2"/>
      <c r="C745" s="2"/>
      <c r="D745" s="2"/>
      <c r="E745" s="2"/>
      <c r="F745" s="2"/>
      <c r="G745" s="8"/>
      <c r="H745" s="2"/>
      <c r="I745" s="1144"/>
      <c r="J745" s="1144"/>
      <c r="K745" s="8"/>
      <c r="L745" s="2"/>
      <c r="N745" s="34"/>
      <c r="O745" s="34"/>
    </row>
    <row r="746" spans="1:22" s="3" customFormat="1" ht="15" customHeight="1" x14ac:dyDescent="0.2">
      <c r="B746" s="2"/>
      <c r="C746" s="2"/>
      <c r="D746" s="2"/>
      <c r="E746" s="2"/>
      <c r="F746" s="2"/>
      <c r="G746" s="8"/>
      <c r="H746" s="2"/>
      <c r="I746" s="17"/>
      <c r="J746" s="9"/>
      <c r="K746" s="8"/>
      <c r="L746" s="2"/>
      <c r="N746" s="34"/>
      <c r="O746" s="34"/>
    </row>
    <row r="747" spans="1:22" s="3" customFormat="1" ht="15" customHeight="1" x14ac:dyDescent="0.2">
      <c r="A747" s="10"/>
      <c r="C747" s="1"/>
      <c r="D747" s="1"/>
      <c r="E747" s="1"/>
      <c r="F747" s="1"/>
      <c r="G747" s="6"/>
      <c r="H747" s="1"/>
      <c r="I747" s="15"/>
      <c r="J747" s="1"/>
      <c r="K747" s="6"/>
      <c r="L747" s="2"/>
      <c r="N747" s="34"/>
      <c r="O747" s="34"/>
    </row>
    <row r="748" spans="1:22" s="3" customFormat="1" ht="15" customHeight="1" x14ac:dyDescent="0.2">
      <c r="A748" s="11"/>
      <c r="B748" s="1"/>
      <c r="C748" s="1"/>
      <c r="D748" s="1"/>
      <c r="E748" s="1"/>
      <c r="F748" s="1"/>
      <c r="G748" s="6"/>
      <c r="H748" s="1"/>
      <c r="I748" s="15"/>
      <c r="J748" s="1"/>
      <c r="K748" s="6"/>
      <c r="L748" s="1"/>
      <c r="N748" s="34"/>
      <c r="O748" s="34"/>
    </row>
    <row r="749" spans="1:22" s="3" customFormat="1" ht="15" customHeight="1" x14ac:dyDescent="0.2">
      <c r="A749" s="11"/>
      <c r="B749" s="1144"/>
      <c r="C749" s="1144"/>
      <c r="D749" s="9"/>
      <c r="E749" s="9"/>
      <c r="F749" s="9"/>
      <c r="G749" s="391"/>
      <c r="H749" s="9"/>
      <c r="I749" s="17"/>
      <c r="J749" s="9"/>
      <c r="K749" s="391"/>
      <c r="L749" s="1"/>
      <c r="N749" s="34"/>
      <c r="O749" s="34"/>
    </row>
    <row r="750" spans="1:22" s="3" customFormat="1" ht="15" customHeight="1" x14ac:dyDescent="0.2">
      <c r="A750" s="11"/>
      <c r="B750" s="9"/>
      <c r="C750" s="9"/>
      <c r="D750" s="9"/>
      <c r="E750" s="9"/>
      <c r="F750" s="9"/>
      <c r="G750" s="391"/>
      <c r="H750" s="9"/>
      <c r="I750" s="17"/>
      <c r="J750" s="9"/>
      <c r="K750" s="392"/>
      <c r="L750" s="2"/>
      <c r="N750" s="34"/>
      <c r="O750" s="34"/>
    </row>
    <row r="751" spans="1:22" s="3" customFormat="1" ht="15" customHeight="1" x14ac:dyDescent="0.2">
      <c r="B751" s="393"/>
      <c r="C751" s="2"/>
      <c r="D751" s="2"/>
      <c r="E751" s="2"/>
      <c r="F751" s="9"/>
      <c r="G751" s="8"/>
      <c r="H751" s="9"/>
      <c r="I751" s="394"/>
      <c r="J751" s="9"/>
      <c r="K751" s="8"/>
      <c r="L751" s="2"/>
      <c r="N751" s="34"/>
      <c r="O751" s="34"/>
    </row>
    <row r="752" spans="1:22" s="3" customFormat="1" ht="15" customHeight="1" x14ac:dyDescent="0.2">
      <c r="B752" s="393"/>
      <c r="C752" s="2"/>
      <c r="D752" s="2"/>
      <c r="E752" s="2"/>
      <c r="F752" s="9"/>
      <c r="G752" s="8"/>
      <c r="H752" s="9"/>
      <c r="I752" s="394"/>
      <c r="J752" s="9"/>
      <c r="K752" s="8"/>
      <c r="L752" s="2"/>
      <c r="N752" s="34"/>
      <c r="O752" s="34"/>
    </row>
    <row r="753" spans="1:22" s="3" customFormat="1" ht="15" customHeight="1" x14ac:dyDescent="0.2">
      <c r="B753" s="393"/>
      <c r="C753" s="2"/>
      <c r="D753" s="2"/>
      <c r="E753" s="2"/>
      <c r="F753" s="9"/>
      <c r="G753" s="8"/>
      <c r="H753" s="9"/>
      <c r="I753" s="394"/>
      <c r="J753" s="9"/>
      <c r="K753" s="8"/>
      <c r="L753" s="2"/>
      <c r="N753" s="34"/>
      <c r="O753" s="34"/>
      <c r="P753" s="1"/>
    </row>
    <row r="754" spans="1:22" s="3" customFormat="1" ht="15" customHeight="1" x14ac:dyDescent="0.2">
      <c r="B754" s="393"/>
      <c r="C754" s="2"/>
      <c r="D754" s="2"/>
      <c r="E754" s="2"/>
      <c r="F754" s="9"/>
      <c r="G754" s="8"/>
      <c r="H754" s="9"/>
      <c r="I754" s="394"/>
      <c r="J754" s="9"/>
      <c r="K754" s="8"/>
      <c r="L754" s="2"/>
      <c r="N754" s="34"/>
      <c r="O754" s="34"/>
      <c r="P754" s="1"/>
    </row>
    <row r="755" spans="1:22" s="3" customFormat="1" ht="15" customHeight="1" x14ac:dyDescent="0.2">
      <c r="B755" s="2"/>
      <c r="C755" s="9"/>
      <c r="D755" s="9"/>
      <c r="E755" s="9"/>
      <c r="F755" s="2"/>
      <c r="G755" s="8"/>
      <c r="H755" s="9"/>
      <c r="I755" s="1144"/>
      <c r="J755" s="1144"/>
      <c r="K755" s="8"/>
      <c r="L755" s="2"/>
      <c r="N755" s="34"/>
      <c r="O755" s="34"/>
      <c r="P755" s="1"/>
      <c r="Q755" s="1"/>
      <c r="R755" s="1"/>
      <c r="S755" s="1"/>
      <c r="T755" s="1"/>
      <c r="U755" s="1"/>
      <c r="V755" s="1"/>
    </row>
    <row r="756" spans="1:22" s="3" customFormat="1" ht="15" customHeight="1" x14ac:dyDescent="0.2">
      <c r="B756" s="2"/>
      <c r="C756" s="2"/>
      <c r="D756" s="2"/>
      <c r="E756" s="2"/>
      <c r="F756" s="2"/>
      <c r="G756" s="8"/>
      <c r="H756" s="2"/>
      <c r="I756" s="1144"/>
      <c r="J756" s="1144"/>
      <c r="K756" s="8"/>
      <c r="L756" s="2"/>
      <c r="N756" s="34"/>
      <c r="O756" s="34"/>
      <c r="P756" s="1"/>
      <c r="Q756" s="1"/>
      <c r="R756" s="1"/>
      <c r="S756" s="1"/>
      <c r="T756" s="1"/>
      <c r="U756" s="1"/>
      <c r="V756" s="1"/>
    </row>
    <row r="757" spans="1:22" s="3" customFormat="1" ht="15" customHeight="1" x14ac:dyDescent="0.2">
      <c r="B757" s="2"/>
      <c r="C757" s="2"/>
      <c r="D757" s="2"/>
      <c r="E757" s="2"/>
      <c r="F757" s="2"/>
      <c r="G757" s="8"/>
      <c r="H757" s="2"/>
      <c r="I757" s="17"/>
      <c r="J757" s="9"/>
      <c r="K757" s="8"/>
      <c r="L757" s="2"/>
      <c r="N757" s="34"/>
      <c r="O757" s="34"/>
      <c r="Q757" s="1"/>
      <c r="R757" s="1"/>
      <c r="S757" s="1"/>
      <c r="T757" s="1"/>
      <c r="U757" s="1"/>
      <c r="V757" s="1"/>
    </row>
    <row r="758" spans="1:22" s="3" customFormat="1" ht="19.5" customHeight="1" x14ac:dyDescent="0.2">
      <c r="B758" s="2"/>
      <c r="C758" s="2"/>
      <c r="D758" s="2"/>
      <c r="E758" s="2"/>
      <c r="F758" s="2"/>
      <c r="G758" s="8"/>
      <c r="H758" s="2"/>
      <c r="I758" s="1145"/>
      <c r="J758" s="1145"/>
      <c r="K758" s="8"/>
      <c r="L758" s="2"/>
      <c r="N758" s="34"/>
      <c r="O758" s="34"/>
      <c r="Q758" s="1"/>
      <c r="R758" s="1"/>
      <c r="S758" s="1"/>
      <c r="T758" s="1"/>
      <c r="U758" s="1"/>
      <c r="V758" s="1"/>
    </row>
    <row r="759" spans="1:22" ht="19.5" customHeight="1" x14ac:dyDescent="0.2">
      <c r="I759" s="1145"/>
      <c r="J759" s="1145"/>
      <c r="K759" s="8"/>
      <c r="L759" s="2"/>
      <c r="P759" s="3"/>
      <c r="Q759" s="3"/>
      <c r="R759" s="3"/>
      <c r="S759" s="3"/>
      <c r="T759" s="3"/>
      <c r="U759" s="3"/>
      <c r="V759" s="3"/>
    </row>
    <row r="760" spans="1:22" ht="11.25" customHeight="1" x14ac:dyDescent="0.2">
      <c r="L760" s="2"/>
      <c r="P760" s="3"/>
      <c r="Q760" s="3"/>
      <c r="R760" s="3"/>
      <c r="S760" s="3"/>
      <c r="T760" s="3"/>
      <c r="U760" s="3"/>
      <c r="V760" s="3"/>
    </row>
    <row r="761" spans="1:22" ht="19.5" customHeight="1" x14ac:dyDescent="0.2">
      <c r="P761" s="3"/>
      <c r="Q761" s="3"/>
      <c r="R761" s="3"/>
      <c r="S761" s="3"/>
      <c r="T761" s="3"/>
      <c r="U761" s="3"/>
      <c r="V761" s="3"/>
    </row>
    <row r="762" spans="1:22" ht="15" customHeight="1" x14ac:dyDescent="0.2">
      <c r="P762" s="3"/>
      <c r="Q762" s="3"/>
      <c r="R762" s="3"/>
      <c r="S762" s="3"/>
      <c r="T762" s="3"/>
      <c r="U762" s="3"/>
      <c r="V762" s="3"/>
    </row>
    <row r="763" spans="1:22" s="3" customFormat="1" ht="15" customHeight="1" x14ac:dyDescent="0.2">
      <c r="A763" s="1"/>
      <c r="B763" s="1"/>
      <c r="C763" s="1"/>
      <c r="D763" s="1"/>
      <c r="E763" s="1"/>
      <c r="F763" s="1"/>
      <c r="G763" s="6"/>
      <c r="H763" s="1"/>
      <c r="I763" s="15"/>
      <c r="J763" s="1"/>
      <c r="K763" s="6"/>
      <c r="L763" s="1"/>
      <c r="N763" s="34"/>
      <c r="O763" s="34"/>
    </row>
    <row r="764" spans="1:22" s="3" customFormat="1" ht="15" customHeight="1" x14ac:dyDescent="0.2">
      <c r="A764" s="1"/>
      <c r="B764" s="1"/>
      <c r="C764" s="1"/>
      <c r="D764" s="1"/>
      <c r="E764" s="1"/>
      <c r="F764" s="1"/>
      <c r="G764" s="6"/>
      <c r="H764" s="1"/>
      <c r="I764" s="15"/>
      <c r="J764" s="1"/>
      <c r="K764" s="6"/>
      <c r="L764" s="1"/>
      <c r="N764" s="34"/>
      <c r="O764" s="34"/>
    </row>
    <row r="765" spans="1:22" s="3" customFormat="1" ht="15" customHeight="1" x14ac:dyDescent="0.2">
      <c r="A765" s="1"/>
      <c r="B765" s="1"/>
      <c r="C765" s="1"/>
      <c r="D765" s="1"/>
      <c r="E765" s="1"/>
      <c r="F765" s="1"/>
      <c r="G765" s="6"/>
      <c r="H765" s="1"/>
      <c r="I765" s="15"/>
      <c r="J765" s="1"/>
      <c r="K765" s="6"/>
      <c r="L765" s="1"/>
      <c r="N765" s="34"/>
      <c r="O765" s="34"/>
      <c r="P765" s="1"/>
    </row>
    <row r="766" spans="1:22" s="3" customFormat="1" ht="15" customHeight="1" x14ac:dyDescent="0.2">
      <c r="A766" s="1"/>
      <c r="B766" s="1"/>
      <c r="C766" s="1"/>
      <c r="D766" s="1"/>
      <c r="E766" s="1"/>
      <c r="F766" s="1"/>
      <c r="G766" s="6"/>
      <c r="H766" s="1"/>
      <c r="I766" s="15"/>
      <c r="J766" s="1"/>
      <c r="K766" s="6"/>
      <c r="L766" s="1"/>
      <c r="N766" s="34"/>
      <c r="O766" s="34"/>
      <c r="P766" s="1"/>
    </row>
    <row r="767" spans="1:22" s="3" customFormat="1" ht="15" customHeight="1" x14ac:dyDescent="0.2">
      <c r="A767" s="1"/>
      <c r="B767" s="1"/>
      <c r="C767" s="1"/>
      <c r="D767" s="1"/>
      <c r="E767" s="1"/>
      <c r="F767" s="1"/>
      <c r="G767" s="6"/>
      <c r="H767" s="1"/>
      <c r="I767" s="15"/>
      <c r="J767" s="1"/>
      <c r="K767" s="6"/>
      <c r="L767" s="1"/>
      <c r="N767" s="34"/>
      <c r="O767" s="34"/>
      <c r="P767" s="1"/>
      <c r="Q767" s="1"/>
      <c r="R767" s="1"/>
      <c r="S767" s="1"/>
      <c r="T767" s="1"/>
      <c r="U767" s="1"/>
      <c r="V767" s="1"/>
    </row>
    <row r="768" spans="1:22" s="3" customFormat="1" ht="15" customHeight="1" x14ac:dyDescent="0.2">
      <c r="A768" s="1"/>
      <c r="B768" s="1"/>
      <c r="C768" s="1"/>
      <c r="D768" s="1"/>
      <c r="E768" s="1"/>
      <c r="F768" s="1"/>
      <c r="G768" s="6"/>
      <c r="H768" s="1"/>
      <c r="I768" s="15"/>
      <c r="J768" s="1"/>
      <c r="K768" s="6"/>
      <c r="L768" s="1"/>
      <c r="N768" s="34"/>
      <c r="O768" s="34"/>
      <c r="P768" s="1"/>
      <c r="Q768" s="1"/>
      <c r="R768" s="1"/>
      <c r="S768" s="1"/>
      <c r="T768" s="1"/>
      <c r="U768" s="1"/>
      <c r="V768" s="1"/>
    </row>
    <row r="769" spans="1:22" s="3" customFormat="1" ht="15" customHeight="1" x14ac:dyDescent="0.2">
      <c r="A769" s="1"/>
      <c r="B769" s="1"/>
      <c r="C769" s="1"/>
      <c r="D769" s="1"/>
      <c r="E769" s="1"/>
      <c r="F769" s="1"/>
      <c r="G769" s="6"/>
      <c r="H769" s="1"/>
      <c r="I769" s="15"/>
      <c r="J769" s="1"/>
      <c r="K769" s="6"/>
      <c r="L769" s="1"/>
      <c r="N769" s="34"/>
      <c r="O769" s="34"/>
      <c r="P769" s="1"/>
      <c r="Q769" s="1"/>
      <c r="R769" s="1"/>
      <c r="S769" s="1"/>
      <c r="T769" s="1"/>
      <c r="U769" s="1"/>
      <c r="V769" s="1"/>
    </row>
    <row r="770" spans="1:22" s="3" customFormat="1" ht="15" customHeight="1" x14ac:dyDescent="0.2">
      <c r="A770" s="1"/>
      <c r="B770" s="1"/>
      <c r="C770" s="1"/>
      <c r="D770" s="1"/>
      <c r="E770" s="1"/>
      <c r="F770" s="1"/>
      <c r="G770" s="6"/>
      <c r="H770" s="1"/>
      <c r="I770" s="15"/>
      <c r="J770" s="1"/>
      <c r="K770" s="6"/>
      <c r="L770" s="1"/>
      <c r="N770" s="34"/>
      <c r="O770" s="34"/>
      <c r="P770" s="1"/>
      <c r="Q770" s="1"/>
      <c r="R770" s="1"/>
      <c r="S770" s="1"/>
      <c r="T770" s="1"/>
      <c r="U770" s="1"/>
      <c r="V770" s="1"/>
    </row>
    <row r="771" spans="1:22" s="3" customFormat="1" ht="15" customHeight="1" x14ac:dyDescent="0.2">
      <c r="A771" s="1"/>
      <c r="B771" s="1"/>
      <c r="C771" s="1"/>
      <c r="D771" s="1"/>
      <c r="E771" s="1"/>
      <c r="F771" s="1"/>
      <c r="G771" s="6"/>
      <c r="H771" s="1"/>
      <c r="I771" s="15"/>
      <c r="J771" s="1"/>
      <c r="K771" s="6"/>
      <c r="L771" s="1"/>
      <c r="N771" s="34"/>
      <c r="O771" s="34"/>
      <c r="P771" s="1"/>
      <c r="Q771" s="1"/>
      <c r="R771" s="1"/>
      <c r="S771" s="1"/>
      <c r="T771" s="1"/>
      <c r="U771" s="1"/>
      <c r="V771" s="1"/>
    </row>
    <row r="772" spans="1:22" s="3" customFormat="1" ht="19.5" customHeight="1" x14ac:dyDescent="0.2">
      <c r="A772" s="1"/>
      <c r="B772" s="1"/>
      <c r="C772" s="1"/>
      <c r="D772" s="1"/>
      <c r="E772" s="1"/>
      <c r="F772" s="1"/>
      <c r="G772" s="6"/>
      <c r="H772" s="1"/>
      <c r="I772" s="15"/>
      <c r="J772" s="1"/>
      <c r="K772" s="6"/>
      <c r="L772" s="1"/>
      <c r="N772" s="34"/>
      <c r="O772" s="34"/>
      <c r="P772" s="1"/>
      <c r="Q772" s="1"/>
      <c r="R772" s="1"/>
      <c r="S772" s="1"/>
      <c r="T772" s="1"/>
      <c r="U772" s="1"/>
      <c r="V772" s="1"/>
    </row>
    <row r="773" spans="1:22" ht="19.5" customHeight="1" x14ac:dyDescent="0.2"/>
    <row r="774" spans="1:22" ht="11.25" customHeight="1" x14ac:dyDescent="0.2"/>
    <row r="775" spans="1:22" ht="19.5" customHeight="1" x14ac:dyDescent="0.2"/>
    <row r="776" spans="1:22" ht="15" customHeight="1" x14ac:dyDescent="0.2"/>
    <row r="777" spans="1:22" s="3" customFormat="1" ht="15" customHeight="1" x14ac:dyDescent="0.2">
      <c r="A777" s="1"/>
      <c r="B777" s="1"/>
      <c r="C777" s="1"/>
      <c r="D777" s="1"/>
      <c r="E777" s="1"/>
      <c r="F777" s="1"/>
      <c r="G777" s="6"/>
      <c r="H777" s="1"/>
      <c r="I777" s="15"/>
      <c r="J777" s="1"/>
      <c r="K777" s="6"/>
      <c r="L777" s="1"/>
      <c r="N777" s="34"/>
      <c r="O777" s="34"/>
      <c r="P777" s="1"/>
      <c r="Q777" s="1"/>
      <c r="R777" s="1"/>
      <c r="S777" s="1"/>
      <c r="T777" s="1"/>
      <c r="U777" s="1"/>
      <c r="V777" s="1"/>
    </row>
    <row r="778" spans="1:22" s="3" customFormat="1" ht="15" customHeight="1" x14ac:dyDescent="0.2">
      <c r="A778" s="1"/>
      <c r="B778" s="1"/>
      <c r="C778" s="1"/>
      <c r="D778" s="1"/>
      <c r="E778" s="1"/>
      <c r="F778" s="1"/>
      <c r="G778" s="6"/>
      <c r="H778" s="1"/>
      <c r="I778" s="15"/>
      <c r="J778" s="1"/>
      <c r="K778" s="6"/>
      <c r="L778" s="1"/>
      <c r="N778" s="34"/>
      <c r="O778" s="34"/>
      <c r="P778" s="1"/>
      <c r="Q778" s="1"/>
      <c r="R778" s="1"/>
      <c r="S778" s="1"/>
      <c r="T778" s="1"/>
      <c r="U778" s="1"/>
      <c r="V778" s="1"/>
    </row>
    <row r="779" spans="1:22" s="3" customFormat="1" ht="15" customHeight="1" x14ac:dyDescent="0.2">
      <c r="A779" s="1"/>
      <c r="B779" s="1"/>
      <c r="C779" s="1"/>
      <c r="D779" s="1"/>
      <c r="E779" s="1"/>
      <c r="F779" s="1"/>
      <c r="G779" s="6"/>
      <c r="H779" s="1"/>
      <c r="I779" s="15"/>
      <c r="J779" s="1"/>
      <c r="K779" s="6"/>
      <c r="L779" s="1"/>
      <c r="N779" s="34"/>
      <c r="O779" s="34"/>
      <c r="P779" s="1"/>
      <c r="Q779" s="1"/>
      <c r="R779" s="1"/>
      <c r="S779" s="1"/>
      <c r="T779" s="1"/>
      <c r="U779" s="1"/>
      <c r="V779" s="1"/>
    </row>
    <row r="780" spans="1:22" s="3" customFormat="1" ht="15" customHeight="1" x14ac:dyDescent="0.2">
      <c r="A780" s="1"/>
      <c r="B780" s="1"/>
      <c r="C780" s="1"/>
      <c r="D780" s="1"/>
      <c r="E780" s="1"/>
      <c r="F780" s="1"/>
      <c r="G780" s="6"/>
      <c r="H780" s="1"/>
      <c r="I780" s="15"/>
      <c r="J780" s="1"/>
      <c r="K780" s="6"/>
      <c r="L780" s="1"/>
      <c r="N780" s="34"/>
      <c r="O780" s="34"/>
      <c r="P780" s="1"/>
      <c r="Q780" s="1"/>
      <c r="R780" s="1"/>
      <c r="S780" s="1"/>
      <c r="T780" s="1"/>
      <c r="U780" s="1"/>
      <c r="V780" s="1"/>
    </row>
    <row r="781" spans="1:22" s="3" customFormat="1" ht="15" customHeight="1" x14ac:dyDescent="0.2">
      <c r="A781" s="1"/>
      <c r="B781" s="1"/>
      <c r="C781" s="1"/>
      <c r="D781" s="1"/>
      <c r="E781" s="1"/>
      <c r="F781" s="1"/>
      <c r="G781" s="6"/>
      <c r="H781" s="1"/>
      <c r="I781" s="15"/>
      <c r="J781" s="1"/>
      <c r="K781" s="6"/>
      <c r="L781" s="1"/>
      <c r="N781" s="34"/>
      <c r="O781" s="34"/>
      <c r="P781" s="1"/>
      <c r="Q781" s="1"/>
      <c r="R781" s="1"/>
      <c r="S781" s="1"/>
      <c r="T781" s="1"/>
      <c r="U781" s="1"/>
      <c r="V781" s="1"/>
    </row>
    <row r="782" spans="1:22" s="3" customFormat="1" ht="15" customHeight="1" x14ac:dyDescent="0.2">
      <c r="A782" s="1"/>
      <c r="B782" s="1"/>
      <c r="C782" s="1"/>
      <c r="D782" s="1"/>
      <c r="E782" s="1"/>
      <c r="F782" s="1"/>
      <c r="G782" s="6"/>
      <c r="H782" s="1"/>
      <c r="I782" s="15"/>
      <c r="J782" s="1"/>
      <c r="K782" s="6"/>
      <c r="L782" s="1"/>
      <c r="N782" s="34"/>
      <c r="O782" s="34"/>
      <c r="P782" s="1"/>
      <c r="Q782" s="1"/>
      <c r="R782" s="1"/>
      <c r="S782" s="1"/>
      <c r="T782" s="1"/>
      <c r="U782" s="1"/>
      <c r="V782" s="1"/>
    </row>
    <row r="783" spans="1:22" s="3" customFormat="1" ht="19.5" customHeight="1" x14ac:dyDescent="0.2">
      <c r="A783" s="1"/>
      <c r="B783" s="1"/>
      <c r="C783" s="1"/>
      <c r="D783" s="1"/>
      <c r="E783" s="1"/>
      <c r="F783" s="1"/>
      <c r="G783" s="6"/>
      <c r="H783" s="1"/>
      <c r="I783" s="15"/>
      <c r="J783" s="1"/>
      <c r="K783" s="6"/>
      <c r="L783" s="1"/>
      <c r="N783" s="34"/>
      <c r="O783" s="34"/>
      <c r="P783" s="1"/>
      <c r="Q783" s="1"/>
      <c r="R783" s="1"/>
      <c r="S783" s="1"/>
      <c r="T783" s="1"/>
      <c r="U783" s="1"/>
      <c r="V783" s="1"/>
    </row>
    <row r="784" spans="1:22" s="3" customFormat="1" ht="19.5" customHeight="1" x14ac:dyDescent="0.2">
      <c r="A784" s="1"/>
      <c r="B784" s="1"/>
      <c r="C784" s="1"/>
      <c r="D784" s="1"/>
      <c r="E784" s="1"/>
      <c r="F784" s="1"/>
      <c r="G784" s="6"/>
      <c r="H784" s="1"/>
      <c r="I784" s="15"/>
      <c r="J784" s="1"/>
      <c r="K784" s="6"/>
      <c r="L784" s="1"/>
      <c r="N784" s="34"/>
      <c r="O784" s="34"/>
      <c r="P784" s="1"/>
      <c r="Q784" s="1"/>
      <c r="R784" s="1"/>
      <c r="S784" s="1"/>
      <c r="T784" s="1"/>
      <c r="U784" s="1"/>
      <c r="V784" s="1"/>
    </row>
    <row r="785" ht="19.5" customHeight="1" x14ac:dyDescent="0.2"/>
    <row r="786" ht="19.5" customHeight="1" x14ac:dyDescent="0.2"/>
    <row r="787" ht="19.5" customHeight="1" x14ac:dyDescent="0.2"/>
    <row r="788" ht="19.5" customHeight="1" x14ac:dyDescent="0.2"/>
    <row r="789" ht="19.5" customHeight="1" x14ac:dyDescent="0.2"/>
    <row r="790" ht="19.5" customHeight="1" x14ac:dyDescent="0.2"/>
    <row r="791" ht="19.5" customHeight="1" x14ac:dyDescent="0.2"/>
    <row r="792" ht="19.5" customHeight="1" x14ac:dyDescent="0.2"/>
    <row r="793" ht="19.5" customHeight="1" x14ac:dyDescent="0.2"/>
    <row r="794" ht="19.5" customHeight="1" x14ac:dyDescent="0.2"/>
    <row r="795" ht="19.5" customHeight="1" x14ac:dyDescent="0.2"/>
    <row r="796" ht="19.5" customHeight="1" x14ac:dyDescent="0.2"/>
    <row r="797" ht="19.5" customHeight="1" x14ac:dyDescent="0.2"/>
    <row r="798" ht="19.5" customHeight="1" x14ac:dyDescent="0.2"/>
    <row r="799" ht="19.5" customHeight="1" x14ac:dyDescent="0.2"/>
    <row r="800" ht="19.5" customHeight="1" x14ac:dyDescent="0.2"/>
    <row r="801" ht="19.5" customHeight="1" x14ac:dyDescent="0.2"/>
    <row r="802" ht="19.5" customHeight="1" x14ac:dyDescent="0.2"/>
    <row r="803" ht="19.5" customHeight="1" x14ac:dyDescent="0.2"/>
    <row r="804" ht="19.5" customHeight="1" x14ac:dyDescent="0.2"/>
    <row r="805" ht="19.5" customHeight="1" x14ac:dyDescent="0.2"/>
    <row r="806" ht="19.5" customHeight="1" x14ac:dyDescent="0.2"/>
    <row r="807" ht="19.5" customHeight="1" x14ac:dyDescent="0.2"/>
    <row r="808" ht="19.5" customHeight="1" x14ac:dyDescent="0.2"/>
    <row r="809" ht="19.5" customHeight="1" x14ac:dyDescent="0.2"/>
    <row r="810" ht="19.5" customHeight="1" x14ac:dyDescent="0.2"/>
    <row r="811" ht="19.5" customHeight="1" x14ac:dyDescent="0.2"/>
    <row r="812" ht="19.5" customHeight="1" x14ac:dyDescent="0.2"/>
    <row r="813" ht="19.5" customHeight="1" x14ac:dyDescent="0.2"/>
    <row r="814" ht="19.5" customHeight="1" x14ac:dyDescent="0.2"/>
    <row r="815" ht="19.5" customHeight="1" x14ac:dyDescent="0.2"/>
    <row r="816" ht="19.5" customHeight="1" x14ac:dyDescent="0.2"/>
    <row r="817" ht="19.5" customHeight="1" x14ac:dyDescent="0.2"/>
    <row r="818" ht="19.5" customHeight="1" x14ac:dyDescent="0.2"/>
    <row r="819" ht="19.5" customHeight="1" x14ac:dyDescent="0.2"/>
    <row r="820" ht="19.5" customHeight="1" x14ac:dyDescent="0.2"/>
    <row r="821" ht="19.5" customHeight="1" x14ac:dyDescent="0.2"/>
    <row r="822" ht="19.5" customHeight="1" x14ac:dyDescent="0.2"/>
    <row r="823" ht="19.5" customHeight="1" x14ac:dyDescent="0.2"/>
    <row r="824" ht="19.5" customHeight="1" x14ac:dyDescent="0.2"/>
    <row r="825" ht="19.5" customHeight="1" x14ac:dyDescent="0.2"/>
    <row r="826" ht="19.5" customHeight="1" x14ac:dyDescent="0.2"/>
    <row r="827" ht="19.5" customHeight="1" x14ac:dyDescent="0.2"/>
    <row r="828" ht="19.5" customHeight="1" x14ac:dyDescent="0.2"/>
    <row r="829" ht="19.5" customHeight="1" x14ac:dyDescent="0.2"/>
    <row r="830" ht="19.5" customHeight="1" x14ac:dyDescent="0.2"/>
    <row r="831" ht="19.5" customHeight="1" x14ac:dyDescent="0.2"/>
    <row r="832" ht="19.5" customHeight="1" x14ac:dyDescent="0.2"/>
    <row r="833" ht="19.5" customHeight="1" x14ac:dyDescent="0.2"/>
    <row r="834" ht="19.5" customHeight="1" x14ac:dyDescent="0.2"/>
    <row r="835" ht="19.5" customHeight="1" x14ac:dyDescent="0.2"/>
    <row r="836" ht="19.5" customHeight="1" x14ac:dyDescent="0.2"/>
    <row r="837" ht="19.5" customHeight="1" x14ac:dyDescent="0.2"/>
    <row r="838" ht="19.5" customHeight="1" x14ac:dyDescent="0.2"/>
    <row r="839" ht="19.5" customHeight="1" x14ac:dyDescent="0.2"/>
    <row r="840" ht="19.5" customHeight="1" x14ac:dyDescent="0.2"/>
    <row r="841" ht="19.5" customHeight="1" x14ac:dyDescent="0.2"/>
    <row r="842" ht="19.5" customHeight="1" x14ac:dyDescent="0.2"/>
    <row r="843" ht="19.5" customHeight="1" x14ac:dyDescent="0.2"/>
    <row r="844" ht="19.5" customHeight="1" x14ac:dyDescent="0.2"/>
    <row r="845" ht="19.5" customHeight="1" x14ac:dyDescent="0.2"/>
    <row r="846" ht="19.5" customHeight="1" x14ac:dyDescent="0.2"/>
    <row r="847" ht="19.5" customHeight="1" x14ac:dyDescent="0.2"/>
    <row r="848" ht="19.5" customHeight="1" x14ac:dyDescent="0.2"/>
    <row r="849" ht="19.5" customHeight="1" x14ac:dyDescent="0.2"/>
    <row r="850" ht="19.5" customHeight="1" x14ac:dyDescent="0.2"/>
    <row r="851" ht="19.5" customHeight="1" x14ac:dyDescent="0.2"/>
    <row r="852" ht="19.5" customHeight="1" x14ac:dyDescent="0.2"/>
    <row r="853" ht="19.5" customHeight="1" x14ac:dyDescent="0.2"/>
    <row r="854" ht="19.5" customHeight="1" x14ac:dyDescent="0.2"/>
    <row r="855" ht="19.5" customHeight="1" x14ac:dyDescent="0.2"/>
    <row r="856" ht="19.5" customHeight="1" x14ac:dyDescent="0.2"/>
    <row r="857" ht="19.5" customHeight="1" x14ac:dyDescent="0.2"/>
    <row r="858" ht="19.5" customHeight="1" x14ac:dyDescent="0.2"/>
    <row r="859" ht="19.5" customHeight="1" x14ac:dyDescent="0.2"/>
    <row r="860" ht="19.5" customHeight="1" x14ac:dyDescent="0.2"/>
    <row r="861" ht="19.5" customHeight="1" x14ac:dyDescent="0.2"/>
    <row r="862" ht="19.5" customHeight="1" x14ac:dyDescent="0.2"/>
    <row r="863" ht="19.5" customHeight="1" x14ac:dyDescent="0.2"/>
    <row r="864" ht="19.5" customHeight="1" x14ac:dyDescent="0.2"/>
    <row r="865" ht="19.5" customHeight="1" x14ac:dyDescent="0.2"/>
    <row r="866" ht="19.5" customHeight="1" x14ac:dyDescent="0.2"/>
    <row r="867" ht="19.5" customHeight="1" x14ac:dyDescent="0.2"/>
    <row r="868" ht="19.5" customHeight="1" x14ac:dyDescent="0.2"/>
    <row r="869" ht="19.5" customHeight="1" x14ac:dyDescent="0.2"/>
    <row r="870" ht="19.5" customHeight="1" x14ac:dyDescent="0.2"/>
    <row r="871" ht="19.5" customHeight="1" x14ac:dyDescent="0.2"/>
    <row r="872" ht="19.5" customHeight="1" x14ac:dyDescent="0.2"/>
    <row r="873" ht="19.5" customHeight="1" x14ac:dyDescent="0.2"/>
    <row r="874" ht="19.5" customHeight="1" x14ac:dyDescent="0.2"/>
    <row r="875" ht="19.5" customHeight="1" x14ac:dyDescent="0.2"/>
    <row r="876" ht="19.5" customHeight="1" x14ac:dyDescent="0.2"/>
    <row r="877" ht="19.5" customHeight="1" x14ac:dyDescent="0.2"/>
    <row r="878" ht="19.5" customHeight="1" x14ac:dyDescent="0.2"/>
  </sheetData>
  <sheetProtection autoFilter="0"/>
  <customSheetViews>
    <customSheetView guid="{0FF53720-42B0-4B1A-A491-0089CDA29CCF}" scale="145" showPageBreaks="1" printArea="1" view="pageBreakPreview" topLeftCell="A40">
      <selection activeCell="O71" sqref="O7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0" orientation="portrait" r:id="rId1"/>
      <headerFooter alignWithMargins="0"/>
    </customSheetView>
    <customSheetView guid="{1F81339A-CB4E-4CB3-ABCA-C25ADEC8B9AC}" showPageBreaks="1" printArea="1" view="pageBreakPreview">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2"/>
      <headerFooter alignWithMargins="0"/>
    </customSheetView>
    <customSheetView guid="{87FB8462-6403-4F20-8080-1AF11B55B90C}" showPageBreaks="1" printArea="1" view="pageBreakPreview">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3"/>
      <headerFooter alignWithMargins="0"/>
    </customSheetView>
    <customSheetView guid="{3B4A68D1-1B68-46E4-B8BF-4F65CEA2EB4B}" showPageBreaks="1" printArea="1" view="pageBreakPreview">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4"/>
      <headerFooter alignWithMargins="0"/>
    </customSheetView>
    <customSheetView guid="{3DDC5261-2F80-4A3C-AB53-F803DE8B7615}" showPageBreaks="1" printArea="1" view="pageBreakPreview">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5"/>
      <headerFooter alignWithMargins="0"/>
    </customSheetView>
    <customSheetView guid="{44914D11-FA26-4FFB-9D64-353FA38F5634}" showPageBreaks="1" printArea="1" view="pageBreakPreview">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6"/>
      <headerFooter alignWithMargins="0"/>
    </customSheetView>
    <customSheetView guid="{6580A8AE-FA6B-4B5A-83A0-1CF78E68E0A6}"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7"/>
      <headerFooter alignWithMargins="0"/>
    </customSheetView>
    <customSheetView guid="{33BE930D-9EAB-4AFB-BDCD-43112CB50749}"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8"/>
      <headerFooter alignWithMargins="0"/>
    </customSheetView>
    <customSheetView guid="{0B613FCD-ABCC-41BB-9177-F54C998CD9E2}"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9"/>
      <headerFooter alignWithMargins="0"/>
    </customSheetView>
    <customSheetView guid="{B71A276C-C16D-4248-B875-8414D93978D3}"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0"/>
      <headerFooter alignWithMargins="0"/>
    </customSheetView>
    <customSheetView guid="{EE5E2BC8-B1EB-4466-BA38-D89D5EC0095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1"/>
      <headerFooter alignWithMargins="0"/>
    </customSheetView>
    <customSheetView guid="{60A3B263-4602-4F01-9F3F-2B992FCD2F0D}"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2"/>
      <headerFooter alignWithMargins="0"/>
    </customSheetView>
    <customSheetView guid="{4501AAA6-52C2-4DE0-8371-DF05BC835EB0}"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3"/>
      <headerFooter alignWithMargins="0"/>
    </customSheetView>
    <customSheetView guid="{994C6250-FA50-4C22-9B36-67FD48252EA7}"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4"/>
      <headerFooter alignWithMargins="0"/>
    </customSheetView>
    <customSheetView guid="{589CC1DC-63E7-447D-98B0-3ACFA594E418}"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5"/>
      <headerFooter alignWithMargins="0"/>
    </customSheetView>
    <customSheetView guid="{C992E83C-24A9-4447-9C08-4F6D58B78F8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6"/>
      <headerFooter alignWithMargins="0"/>
    </customSheetView>
    <customSheetView guid="{3C9FE015-CE13-4E3B-ACAB-8D7E22E34744}"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7"/>
      <headerFooter alignWithMargins="0"/>
    </customSheetView>
    <customSheetView guid="{7EEBD42C-6D62-4B33-B7C1-B904E6629538}" showPageBreaks="1" printArea="1" view="pageBreakPreview" topLeftCell="A25">
      <selection activeCell="Q53" sqref="Q53"/>
      <rowBreaks count="7" manualBreakCount="7">
        <brk id="65" max="11" man="1"/>
        <brk id="100" max="11" man="1"/>
        <brk id="175" max="11" man="1"/>
        <brk id="220" max="11" man="1"/>
        <brk id="274" max="11" man="1"/>
        <brk id="337" max="11" man="1"/>
        <brk id="406" max="11" man="1"/>
      </rowBreaks>
      <pageMargins left="0" right="0" top="0" bottom="0" header="0" footer="0"/>
      <printOptions horizontalCentered="1"/>
      <pageSetup paperSize="9" scale="76" orientation="portrait" r:id="rId18"/>
      <headerFooter alignWithMargins="0"/>
    </customSheetView>
    <customSheetView guid="{C8B40DBF-EDE0-406A-8960-74B2A681CE9F}" showPageBreaks="1" printArea="1" view="pageBreakPreview" topLeftCell="A97">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19"/>
      <headerFooter alignWithMargins="0"/>
    </customSheetView>
    <customSheetView guid="{A0BA9017-E5F3-4B91-9F5C-F0F36F625BCB}" showPageBreaks="1" printArea="1" view="pageBreakPreview" topLeftCell="A97">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20"/>
      <headerFooter alignWithMargins="0"/>
    </customSheetView>
  </customSheetViews>
  <mergeCells count="894">
    <mergeCell ref="E609:F609"/>
    <mergeCell ref="E610:F610"/>
    <mergeCell ref="F623:G623"/>
    <mergeCell ref="F624:G624"/>
    <mergeCell ref="F645:G645"/>
    <mergeCell ref="B429:B434"/>
    <mergeCell ref="C429:C434"/>
    <mergeCell ref="D429:D431"/>
    <mergeCell ref="D432:D434"/>
    <mergeCell ref="B435:B440"/>
    <mergeCell ref="C435:C440"/>
    <mergeCell ref="D435:D437"/>
    <mergeCell ref="D438:D440"/>
    <mergeCell ref="B607:B608"/>
    <mergeCell ref="C607:C608"/>
    <mergeCell ref="B531:B533"/>
    <mergeCell ref="C531:C533"/>
    <mergeCell ref="C525:C527"/>
    <mergeCell ref="D525:D527"/>
    <mergeCell ref="B559:B561"/>
    <mergeCell ref="C559:C561"/>
    <mergeCell ref="C522:C524"/>
    <mergeCell ref="E530:F530"/>
    <mergeCell ref="E521:F521"/>
    <mergeCell ref="B407:B416"/>
    <mergeCell ref="C407:C416"/>
    <mergeCell ref="D407:D411"/>
    <mergeCell ref="D531:D533"/>
    <mergeCell ref="D541:D543"/>
    <mergeCell ref="D483:F483"/>
    <mergeCell ref="D484:F484"/>
    <mergeCell ref="C489:C490"/>
    <mergeCell ref="D489:F489"/>
    <mergeCell ref="D469:F469"/>
    <mergeCell ref="D471:F471"/>
    <mergeCell ref="D470:F470"/>
    <mergeCell ref="C513:C515"/>
    <mergeCell ref="D513:D515"/>
    <mergeCell ref="D511:F511"/>
    <mergeCell ref="E533:F533"/>
    <mergeCell ref="E532:F532"/>
    <mergeCell ref="E517:F517"/>
    <mergeCell ref="C483:C484"/>
    <mergeCell ref="D516:D518"/>
    <mergeCell ref="D538:D540"/>
    <mergeCell ref="E519:F519"/>
    <mergeCell ref="D474:F474"/>
    <mergeCell ref="E528:F528"/>
    <mergeCell ref="E523:F523"/>
    <mergeCell ref="E527:F527"/>
    <mergeCell ref="B519:B521"/>
    <mergeCell ref="C519:C521"/>
    <mergeCell ref="B528:B530"/>
    <mergeCell ref="C528:C530"/>
    <mergeCell ref="D528:D530"/>
    <mergeCell ref="E529:F529"/>
    <mergeCell ref="B525:B527"/>
    <mergeCell ref="E526:F526"/>
    <mergeCell ref="D522:D524"/>
    <mergeCell ref="E531:F531"/>
    <mergeCell ref="E525:F525"/>
    <mergeCell ref="E522:F522"/>
    <mergeCell ref="E524:F524"/>
    <mergeCell ref="B601:B602"/>
    <mergeCell ref="C601:C602"/>
    <mergeCell ref="E601:F601"/>
    <mergeCell ref="E602:F602"/>
    <mergeCell ref="B497:B498"/>
    <mergeCell ref="C497:C498"/>
    <mergeCell ref="D497:F497"/>
    <mergeCell ref="D498:F498"/>
    <mergeCell ref="B499:B500"/>
    <mergeCell ref="C499:C500"/>
    <mergeCell ref="D499:F499"/>
    <mergeCell ref="D500:F500"/>
    <mergeCell ref="B599:B600"/>
    <mergeCell ref="C599:C600"/>
    <mergeCell ref="E599:F599"/>
    <mergeCell ref="E600:F600"/>
    <mergeCell ref="E578:F578"/>
    <mergeCell ref="B577:B578"/>
    <mergeCell ref="C575:C576"/>
    <mergeCell ref="E575:F575"/>
    <mergeCell ref="I615:J615"/>
    <mergeCell ref="I616:J616"/>
    <mergeCell ref="I685:J685"/>
    <mergeCell ref="B686:C686"/>
    <mergeCell ref="D686:F686"/>
    <mergeCell ref="I686:J686"/>
    <mergeCell ref="B568:B570"/>
    <mergeCell ref="C568:C570"/>
    <mergeCell ref="D568:D570"/>
    <mergeCell ref="E570:F570"/>
    <mergeCell ref="B595:B596"/>
    <mergeCell ref="C595:C596"/>
    <mergeCell ref="E595:F595"/>
    <mergeCell ref="E596:F596"/>
    <mergeCell ref="B593:B594"/>
    <mergeCell ref="C593:C594"/>
    <mergeCell ref="E593:F593"/>
    <mergeCell ref="E594:F594"/>
    <mergeCell ref="B591:B592"/>
    <mergeCell ref="C591:C592"/>
    <mergeCell ref="E607:F607"/>
    <mergeCell ref="E608:F608"/>
    <mergeCell ref="B609:B610"/>
    <mergeCell ref="C609:C610"/>
    <mergeCell ref="I695:J695"/>
    <mergeCell ref="I696:J696"/>
    <mergeCell ref="I698:J698"/>
    <mergeCell ref="B619:C619"/>
    <mergeCell ref="D619:E619"/>
    <mergeCell ref="B638:C638"/>
    <mergeCell ref="D638:E638"/>
    <mergeCell ref="B635:C637"/>
    <mergeCell ref="D635:E637"/>
    <mergeCell ref="F619:G619"/>
    <mergeCell ref="F620:G620"/>
    <mergeCell ref="F621:G621"/>
    <mergeCell ref="F622:G622"/>
    <mergeCell ref="F635:G635"/>
    <mergeCell ref="F638:G638"/>
    <mergeCell ref="F636:G636"/>
    <mergeCell ref="F637:G637"/>
    <mergeCell ref="B641:C641"/>
    <mergeCell ref="D641:E641"/>
    <mergeCell ref="F641:G641"/>
    <mergeCell ref="F642:G642"/>
    <mergeCell ref="F643:G643"/>
    <mergeCell ref="F644:G644"/>
    <mergeCell ref="B649:C649"/>
    <mergeCell ref="I756:J756"/>
    <mergeCell ref="I758:J758"/>
    <mergeCell ref="I759:J759"/>
    <mergeCell ref="I699:J699"/>
    <mergeCell ref="B713:C713"/>
    <mergeCell ref="I730:J730"/>
    <mergeCell ref="I731:J731"/>
    <mergeCell ref="B735:C735"/>
    <mergeCell ref="I744:J744"/>
    <mergeCell ref="I745:J745"/>
    <mergeCell ref="B749:C749"/>
    <mergeCell ref="I755:J755"/>
    <mergeCell ref="T583:U583"/>
    <mergeCell ref="E584:F584"/>
    <mergeCell ref="B585:B586"/>
    <mergeCell ref="C585:C586"/>
    <mergeCell ref="E585:F585"/>
    <mergeCell ref="T585:U585"/>
    <mergeCell ref="E586:F586"/>
    <mergeCell ref="B581:B582"/>
    <mergeCell ref="C581:C582"/>
    <mergeCell ref="E581:F581"/>
    <mergeCell ref="T581:U581"/>
    <mergeCell ref="E582:F582"/>
    <mergeCell ref="B583:B584"/>
    <mergeCell ref="C583:C584"/>
    <mergeCell ref="E583:F583"/>
    <mergeCell ref="T579:U579"/>
    <mergeCell ref="T573:U573"/>
    <mergeCell ref="T574:U574"/>
    <mergeCell ref="E573:F573"/>
    <mergeCell ref="B575:B576"/>
    <mergeCell ref="B579:B580"/>
    <mergeCell ref="C579:C580"/>
    <mergeCell ref="E579:F579"/>
    <mergeCell ref="E580:F580"/>
    <mergeCell ref="E576:F576"/>
    <mergeCell ref="Q565:R565"/>
    <mergeCell ref="T566:U566"/>
    <mergeCell ref="T567:U567"/>
    <mergeCell ref="E572:F572"/>
    <mergeCell ref="C577:C578"/>
    <mergeCell ref="E577:F577"/>
    <mergeCell ref="E574:F574"/>
    <mergeCell ref="T571:U571"/>
    <mergeCell ref="E571:F571"/>
    <mergeCell ref="Q568:R568"/>
    <mergeCell ref="T568:U568"/>
    <mergeCell ref="T570:U570"/>
    <mergeCell ref="T572:U572"/>
    <mergeCell ref="E568:F568"/>
    <mergeCell ref="E569:F569"/>
    <mergeCell ref="T569:U569"/>
    <mergeCell ref="E566:F566"/>
    <mergeCell ref="T575:U575"/>
    <mergeCell ref="T577:U577"/>
    <mergeCell ref="C565:C567"/>
    <mergeCell ref="D565:D567"/>
    <mergeCell ref="E538:F538"/>
    <mergeCell ref="E542:F542"/>
    <mergeCell ref="E540:F540"/>
    <mergeCell ref="E552:F552"/>
    <mergeCell ref="E553:F553"/>
    <mergeCell ref="E545:F545"/>
    <mergeCell ref="E547:F547"/>
    <mergeCell ref="T564:U564"/>
    <mergeCell ref="T565:U565"/>
    <mergeCell ref="E564:F564"/>
    <mergeCell ref="E565:F565"/>
    <mergeCell ref="Q544:R544"/>
    <mergeCell ref="T553:U553"/>
    <mergeCell ref="T549:U549"/>
    <mergeCell ref="T544:U544"/>
    <mergeCell ref="T548:U548"/>
    <mergeCell ref="T551:U551"/>
    <mergeCell ref="T546:U546"/>
    <mergeCell ref="T547:U547"/>
    <mergeCell ref="T545:U545"/>
    <mergeCell ref="E550:F550"/>
    <mergeCell ref="T550:U550"/>
    <mergeCell ref="Q550:R550"/>
    <mergeCell ref="E549:F549"/>
    <mergeCell ref="E539:F539"/>
    <mergeCell ref="T563:U563"/>
    <mergeCell ref="T543:U543"/>
    <mergeCell ref="T542:U542"/>
    <mergeCell ref="T559:U559"/>
    <mergeCell ref="T557:U557"/>
    <mergeCell ref="E554:F554"/>
    <mergeCell ref="T554:U554"/>
    <mergeCell ref="E555:F555"/>
    <mergeCell ref="T555:U555"/>
    <mergeCell ref="T556:U556"/>
    <mergeCell ref="Q556:R556"/>
    <mergeCell ref="Q559:R559"/>
    <mergeCell ref="E563:F563"/>
    <mergeCell ref="Q553:R553"/>
    <mergeCell ref="E562:F562"/>
    <mergeCell ref="Q562:R562"/>
    <mergeCell ref="T562:U562"/>
    <mergeCell ref="T560:U560"/>
    <mergeCell ref="T561:U561"/>
    <mergeCell ref="T558:U558"/>
    <mergeCell ref="D559:D561"/>
    <mergeCell ref="B547:B549"/>
    <mergeCell ref="C544:C546"/>
    <mergeCell ref="D544:D546"/>
    <mergeCell ref="E544:F544"/>
    <mergeCell ref="E546:F546"/>
    <mergeCell ref="B544:B546"/>
    <mergeCell ref="Q547:R547"/>
    <mergeCell ref="E548:F548"/>
    <mergeCell ref="B556:B558"/>
    <mergeCell ref="C556:C558"/>
    <mergeCell ref="D556:D558"/>
    <mergeCell ref="E551:F551"/>
    <mergeCell ref="C553:C555"/>
    <mergeCell ref="D553:D555"/>
    <mergeCell ref="B550:B552"/>
    <mergeCell ref="C550:C552"/>
    <mergeCell ref="D550:D552"/>
    <mergeCell ref="B553:B555"/>
    <mergeCell ref="E300:E301"/>
    <mergeCell ref="E297:E299"/>
    <mergeCell ref="T472:U472"/>
    <mergeCell ref="B479:B480"/>
    <mergeCell ref="C479:C480"/>
    <mergeCell ref="D479:F479"/>
    <mergeCell ref="D480:F480"/>
    <mergeCell ref="B481:B482"/>
    <mergeCell ref="C481:C482"/>
    <mergeCell ref="D481:F481"/>
    <mergeCell ref="D482:F482"/>
    <mergeCell ref="C477:C478"/>
    <mergeCell ref="D472:F472"/>
    <mergeCell ref="Q472:R472"/>
    <mergeCell ref="B475:B476"/>
    <mergeCell ref="C475:C476"/>
    <mergeCell ref="D475:F475"/>
    <mergeCell ref="D476:F476"/>
    <mergeCell ref="B477:B478"/>
    <mergeCell ref="B473:B474"/>
    <mergeCell ref="C473:C474"/>
    <mergeCell ref="D477:F477"/>
    <mergeCell ref="D478:F478"/>
    <mergeCell ref="D473:F473"/>
    <mergeCell ref="B277:B286"/>
    <mergeCell ref="C277:C286"/>
    <mergeCell ref="D277:D281"/>
    <mergeCell ref="E277:E279"/>
    <mergeCell ref="B327:B336"/>
    <mergeCell ref="C327:C336"/>
    <mergeCell ref="B287:B296"/>
    <mergeCell ref="C287:C296"/>
    <mergeCell ref="D292:D296"/>
    <mergeCell ref="E295:E296"/>
    <mergeCell ref="B297:B306"/>
    <mergeCell ref="C297:C306"/>
    <mergeCell ref="E292:E294"/>
    <mergeCell ref="D287:D291"/>
    <mergeCell ref="E290:E291"/>
    <mergeCell ref="B307:B316"/>
    <mergeCell ref="D282:D286"/>
    <mergeCell ref="E282:E284"/>
    <mergeCell ref="E285:E286"/>
    <mergeCell ref="C317:C326"/>
    <mergeCell ref="D322:D326"/>
    <mergeCell ref="E322:E324"/>
    <mergeCell ref="E325:E326"/>
    <mergeCell ref="E287:E289"/>
    <mergeCell ref="E280:E281"/>
    <mergeCell ref="T517:U517"/>
    <mergeCell ref="B274:B276"/>
    <mergeCell ref="C274:C276"/>
    <mergeCell ref="D274:D276"/>
    <mergeCell ref="B258:B264"/>
    <mergeCell ref="C258:C264"/>
    <mergeCell ref="D258:D264"/>
    <mergeCell ref="E258:E259"/>
    <mergeCell ref="B268:B270"/>
    <mergeCell ref="C268:C270"/>
    <mergeCell ref="D268:D270"/>
    <mergeCell ref="E268:E270"/>
    <mergeCell ref="B271:B273"/>
    <mergeCell ref="C271:C273"/>
    <mergeCell ref="D271:D273"/>
    <mergeCell ref="E271:E273"/>
    <mergeCell ref="Q258:R258"/>
    <mergeCell ref="T258:U258"/>
    <mergeCell ref="E260:E261"/>
    <mergeCell ref="T260:U260"/>
    <mergeCell ref="E262:E264"/>
    <mergeCell ref="T262:U262"/>
    <mergeCell ref="B265:B267"/>
    <mergeCell ref="C265:C267"/>
    <mergeCell ref="D265:D267"/>
    <mergeCell ref="B251:B257"/>
    <mergeCell ref="C251:C257"/>
    <mergeCell ref="D251:D257"/>
    <mergeCell ref="E251:E252"/>
    <mergeCell ref="Q251:R251"/>
    <mergeCell ref="E253:E254"/>
    <mergeCell ref="T253:U253"/>
    <mergeCell ref="E255:E257"/>
    <mergeCell ref="T255:U255"/>
    <mergeCell ref="B241:B247"/>
    <mergeCell ref="C241:C247"/>
    <mergeCell ref="D241:D247"/>
    <mergeCell ref="E241:E242"/>
    <mergeCell ref="Q241:R241"/>
    <mergeCell ref="E243:E244"/>
    <mergeCell ref="T243:U243"/>
    <mergeCell ref="E245:E247"/>
    <mergeCell ref="T245:U245"/>
    <mergeCell ref="T241:U241"/>
    <mergeCell ref="D227:D233"/>
    <mergeCell ref="E227:E228"/>
    <mergeCell ref="Q227:R227"/>
    <mergeCell ref="E229:E230"/>
    <mergeCell ref="T229:U229"/>
    <mergeCell ref="E231:E233"/>
    <mergeCell ref="T231:U231"/>
    <mergeCell ref="B234:B240"/>
    <mergeCell ref="C234:C240"/>
    <mergeCell ref="D234:D240"/>
    <mergeCell ref="E234:E235"/>
    <mergeCell ref="Q234:R234"/>
    <mergeCell ref="E236:E237"/>
    <mergeCell ref="T236:U236"/>
    <mergeCell ref="E238:E240"/>
    <mergeCell ref="T238:U238"/>
    <mergeCell ref="T234:U234"/>
    <mergeCell ref="T213:U213"/>
    <mergeCell ref="B220:B226"/>
    <mergeCell ref="C220:C226"/>
    <mergeCell ref="D220:D226"/>
    <mergeCell ref="E220:E221"/>
    <mergeCell ref="Q220:R220"/>
    <mergeCell ref="E222:E223"/>
    <mergeCell ref="T222:U222"/>
    <mergeCell ref="E224:E226"/>
    <mergeCell ref="T224:U224"/>
    <mergeCell ref="T220:U220"/>
    <mergeCell ref="D213:D219"/>
    <mergeCell ref="E213:E214"/>
    <mergeCell ref="Q213:R213"/>
    <mergeCell ref="B197:B202"/>
    <mergeCell ref="C197:C202"/>
    <mergeCell ref="D197:D202"/>
    <mergeCell ref="Q197:R197"/>
    <mergeCell ref="E199:E200"/>
    <mergeCell ref="E201:E202"/>
    <mergeCell ref="B206:B212"/>
    <mergeCell ref="C206:C212"/>
    <mergeCell ref="D206:D212"/>
    <mergeCell ref="E206:E207"/>
    <mergeCell ref="Q206:R206"/>
    <mergeCell ref="E208:E209"/>
    <mergeCell ref="E210:E212"/>
    <mergeCell ref="B148:B153"/>
    <mergeCell ref="C148:C153"/>
    <mergeCell ref="D148:D153"/>
    <mergeCell ref="Q148:R148"/>
    <mergeCell ref="B154:B159"/>
    <mergeCell ref="C154:C159"/>
    <mergeCell ref="D154:D159"/>
    <mergeCell ref="Q154:R154"/>
    <mergeCell ref="B160:B165"/>
    <mergeCell ref="C160:C165"/>
    <mergeCell ref="D160:D165"/>
    <mergeCell ref="Q160:R160"/>
    <mergeCell ref="E158:E159"/>
    <mergeCell ref="E148:E149"/>
    <mergeCell ref="E156:E157"/>
    <mergeCell ref="Q129:R129"/>
    <mergeCell ref="T129:U129"/>
    <mergeCell ref="B131:F132"/>
    <mergeCell ref="B134:F135"/>
    <mergeCell ref="B140:C140"/>
    <mergeCell ref="D140:F140"/>
    <mergeCell ref="B142:B147"/>
    <mergeCell ref="C142:C147"/>
    <mergeCell ref="D142:D147"/>
    <mergeCell ref="Q142:R142"/>
    <mergeCell ref="T146:U146"/>
    <mergeCell ref="T136:U136"/>
    <mergeCell ref="T138:U138"/>
    <mergeCell ref="T140:U140"/>
    <mergeCell ref="Q138:R138"/>
    <mergeCell ref="T142:U142"/>
    <mergeCell ref="T144:U144"/>
    <mergeCell ref="E142:E143"/>
    <mergeCell ref="E144:E145"/>
    <mergeCell ref="E146:E147"/>
    <mergeCell ref="B50:C50"/>
    <mergeCell ref="B54:C54"/>
    <mergeCell ref="D92:F92"/>
    <mergeCell ref="B58:C58"/>
    <mergeCell ref="B62:C62"/>
    <mergeCell ref="B66:C66"/>
    <mergeCell ref="B70:C70"/>
    <mergeCell ref="D93:F93"/>
    <mergeCell ref="B126:C126"/>
    <mergeCell ref="D126:F126"/>
    <mergeCell ref="D91:F91"/>
    <mergeCell ref="T156:U156"/>
    <mergeCell ref="Q166:R166"/>
    <mergeCell ref="T164:U164"/>
    <mergeCell ref="A1:B1"/>
    <mergeCell ref="C1:F1"/>
    <mergeCell ref="J1:L1"/>
    <mergeCell ref="D90:F90"/>
    <mergeCell ref="D12:F12"/>
    <mergeCell ref="D14:F14"/>
    <mergeCell ref="D15:F15"/>
    <mergeCell ref="D17:F17"/>
    <mergeCell ref="D88:F88"/>
    <mergeCell ref="D89:F89"/>
    <mergeCell ref="D86:F86"/>
    <mergeCell ref="B5:F6"/>
    <mergeCell ref="T7:U7"/>
    <mergeCell ref="D16:F16"/>
    <mergeCell ref="D18:F18"/>
    <mergeCell ref="B12:C12"/>
    <mergeCell ref="B71:C71"/>
    <mergeCell ref="D71:F71"/>
    <mergeCell ref="C75:F76"/>
    <mergeCell ref="C79:F80"/>
    <mergeCell ref="B86:C86"/>
    <mergeCell ref="T271:U271"/>
    <mergeCell ref="E274:E276"/>
    <mergeCell ref="T274:U274"/>
    <mergeCell ref="I454:J454"/>
    <mergeCell ref="T148:U148"/>
    <mergeCell ref="E150:E151"/>
    <mergeCell ref="T150:U150"/>
    <mergeCell ref="E152:E153"/>
    <mergeCell ref="T166:U166"/>
    <mergeCell ref="E168:E169"/>
    <mergeCell ref="T168:U168"/>
    <mergeCell ref="T158:U158"/>
    <mergeCell ref="E160:E161"/>
    <mergeCell ref="T160:U160"/>
    <mergeCell ref="E162:E163"/>
    <mergeCell ref="T162:U162"/>
    <mergeCell ref="E164:E165"/>
    <mergeCell ref="T152:U152"/>
    <mergeCell ref="E154:E155"/>
    <mergeCell ref="E166:E167"/>
    <mergeCell ref="T170:U170"/>
    <mergeCell ref="T154:U154"/>
    <mergeCell ref="E191:E192"/>
    <mergeCell ref="T191:U191"/>
    <mergeCell ref="T287:U287"/>
    <mergeCell ref="T277:U277"/>
    <mergeCell ref="T197:U197"/>
    <mergeCell ref="T458:U458"/>
    <mergeCell ref="T459:U459"/>
    <mergeCell ref="D302:D306"/>
    <mergeCell ref="E305:E306"/>
    <mergeCell ref="T307:U307"/>
    <mergeCell ref="Q454:R454"/>
    <mergeCell ref="T317:U317"/>
    <mergeCell ref="E320:E321"/>
    <mergeCell ref="T327:U327"/>
    <mergeCell ref="E330:E331"/>
    <mergeCell ref="Q459:R459"/>
    <mergeCell ref="Q458:R458"/>
    <mergeCell ref="E375:E376"/>
    <mergeCell ref="E350:E351"/>
    <mergeCell ref="E352:E354"/>
    <mergeCell ref="E355:E356"/>
    <mergeCell ref="E380:E381"/>
    <mergeCell ref="D382:D386"/>
    <mergeCell ref="E382:E384"/>
    <mergeCell ref="E302:E304"/>
    <mergeCell ref="E410:E411"/>
    <mergeCell ref="T187:U187"/>
    <mergeCell ref="T227:U227"/>
    <mergeCell ref="T199:U199"/>
    <mergeCell ref="T201:U201"/>
    <mergeCell ref="E193:E194"/>
    <mergeCell ref="E187:E188"/>
    <mergeCell ref="E197:E198"/>
    <mergeCell ref="E195:E196"/>
    <mergeCell ref="T268:U268"/>
    <mergeCell ref="T208:U208"/>
    <mergeCell ref="T210:U210"/>
    <mergeCell ref="T251:U251"/>
    <mergeCell ref="E265:E267"/>
    <mergeCell ref="T265:U265"/>
    <mergeCell ref="T206:U206"/>
    <mergeCell ref="T195:U195"/>
    <mergeCell ref="E189:E190"/>
    <mergeCell ref="T189:U189"/>
    <mergeCell ref="T193:U193"/>
    <mergeCell ref="Q191:R191"/>
    <mergeCell ref="E215:E216"/>
    <mergeCell ref="T215:U215"/>
    <mergeCell ref="E217:E219"/>
    <mergeCell ref="T217:U217"/>
    <mergeCell ref="T297:U297"/>
    <mergeCell ref="Q466:R466"/>
    <mergeCell ref="T454:U454"/>
    <mergeCell ref="D460:F460"/>
    <mergeCell ref="T460:U460"/>
    <mergeCell ref="T465:U465"/>
    <mergeCell ref="T466:U466"/>
    <mergeCell ref="Q465:R465"/>
    <mergeCell ref="E310:E311"/>
    <mergeCell ref="D307:D311"/>
    <mergeCell ref="E312:E314"/>
    <mergeCell ref="E315:E316"/>
    <mergeCell ref="D297:D301"/>
    <mergeCell ref="Q461:R461"/>
    <mergeCell ref="D459:F459"/>
    <mergeCell ref="T462:U462"/>
    <mergeCell ref="Q462:R462"/>
    <mergeCell ref="E307:E309"/>
    <mergeCell ref="D317:D321"/>
    <mergeCell ref="E317:E319"/>
    <mergeCell ref="D327:D331"/>
    <mergeCell ref="T461:U461"/>
    <mergeCell ref="E327:E329"/>
    <mergeCell ref="T463:U463"/>
    <mergeCell ref="E172:E173"/>
    <mergeCell ref="T172:U172"/>
    <mergeCell ref="Q172:R172"/>
    <mergeCell ref="E174:E175"/>
    <mergeCell ref="E176:E177"/>
    <mergeCell ref="T183:U183"/>
    <mergeCell ref="E185:E186"/>
    <mergeCell ref="T185:U185"/>
    <mergeCell ref="T174:U174"/>
    <mergeCell ref="E179:E180"/>
    <mergeCell ref="T179:U179"/>
    <mergeCell ref="E181:E182"/>
    <mergeCell ref="T181:U181"/>
    <mergeCell ref="T176:U176"/>
    <mergeCell ref="T178:U178"/>
    <mergeCell ref="Q179:R179"/>
    <mergeCell ref="Q185:R185"/>
    <mergeCell ref="E183:E184"/>
    <mergeCell ref="Q464:R464"/>
    <mergeCell ref="E337:E339"/>
    <mergeCell ref="E340:E341"/>
    <mergeCell ref="D342:D346"/>
    <mergeCell ref="E342:E344"/>
    <mergeCell ref="E345:E346"/>
    <mergeCell ref="E347:E349"/>
    <mergeCell ref="E335:E336"/>
    <mergeCell ref="C337:C346"/>
    <mergeCell ref="D337:D341"/>
    <mergeCell ref="E385:E386"/>
    <mergeCell ref="D402:D406"/>
    <mergeCell ref="E402:E404"/>
    <mergeCell ref="E405:E406"/>
    <mergeCell ref="Q460:R460"/>
    <mergeCell ref="D462:F462"/>
    <mergeCell ref="Q463:R463"/>
    <mergeCell ref="I453:J453"/>
    <mergeCell ref="E407:E409"/>
    <mergeCell ref="D332:D336"/>
    <mergeCell ref="E332:E334"/>
    <mergeCell ref="D412:D416"/>
    <mergeCell ref="E412:E414"/>
    <mergeCell ref="E415:E416"/>
    <mergeCell ref="Q522:R522"/>
    <mergeCell ref="T531:U531"/>
    <mergeCell ref="T522:U522"/>
    <mergeCell ref="T539:U539"/>
    <mergeCell ref="T520:U520"/>
    <mergeCell ref="T533:U533"/>
    <mergeCell ref="T540:U540"/>
    <mergeCell ref="T541:U541"/>
    <mergeCell ref="T538:U538"/>
    <mergeCell ref="T528:U528"/>
    <mergeCell ref="T529:U529"/>
    <mergeCell ref="T532:U532"/>
    <mergeCell ref="Q528:R528"/>
    <mergeCell ref="Q531:R531"/>
    <mergeCell ref="T530:U530"/>
    <mergeCell ref="Q541:R541"/>
    <mergeCell ref="T524:U524"/>
    <mergeCell ref="T525:U525"/>
    <mergeCell ref="T526:U526"/>
    <mergeCell ref="T523:U523"/>
    <mergeCell ref="T527:U527"/>
    <mergeCell ref="Q525:R525"/>
    <mergeCell ref="T521:U521"/>
    <mergeCell ref="Q538:R538"/>
    <mergeCell ref="Q467:R467"/>
    <mergeCell ref="Q468:R468"/>
    <mergeCell ref="O503:O507"/>
    <mergeCell ref="T470:U470"/>
    <mergeCell ref="D519:D521"/>
    <mergeCell ref="T509:U509"/>
    <mergeCell ref="T511:U511"/>
    <mergeCell ref="T468:U468"/>
    <mergeCell ref="T513:U513"/>
    <mergeCell ref="E514:F514"/>
    <mergeCell ref="T514:U514"/>
    <mergeCell ref="E515:F515"/>
    <mergeCell ref="T515:U515"/>
    <mergeCell ref="Q516:R516"/>
    <mergeCell ref="E516:F516"/>
    <mergeCell ref="T469:U469"/>
    <mergeCell ref="D485:F485"/>
    <mergeCell ref="D486:F486"/>
    <mergeCell ref="Q513:R513"/>
    <mergeCell ref="T507:U507"/>
    <mergeCell ref="E518:F518"/>
    <mergeCell ref="Q519:R519"/>
    <mergeCell ref="B538:B540"/>
    <mergeCell ref="C538:C540"/>
    <mergeCell ref="T464:U464"/>
    <mergeCell ref="T467:U467"/>
    <mergeCell ref="T471:U471"/>
    <mergeCell ref="T516:U516"/>
    <mergeCell ref="T519:U519"/>
    <mergeCell ref="D465:F465"/>
    <mergeCell ref="B505:F506"/>
    <mergeCell ref="E513:F513"/>
    <mergeCell ref="B516:B518"/>
    <mergeCell ref="C516:C518"/>
    <mergeCell ref="B511:C511"/>
    <mergeCell ref="B513:B515"/>
    <mergeCell ref="B483:B484"/>
    <mergeCell ref="B489:B490"/>
    <mergeCell ref="B487:B488"/>
    <mergeCell ref="T503:U503"/>
    <mergeCell ref="Q471:R471"/>
    <mergeCell ref="I501:J501"/>
    <mergeCell ref="I502:J502"/>
    <mergeCell ref="Q469:R469"/>
    <mergeCell ref="T518:U518"/>
    <mergeCell ref="Q470:R470"/>
    <mergeCell ref="D191:D196"/>
    <mergeCell ref="B213:B219"/>
    <mergeCell ref="C213:C219"/>
    <mergeCell ref="B227:B233"/>
    <mergeCell ref="C227:C233"/>
    <mergeCell ref="T552:U552"/>
    <mergeCell ref="B589:B590"/>
    <mergeCell ref="C589:C590"/>
    <mergeCell ref="E589:F589"/>
    <mergeCell ref="E590:F590"/>
    <mergeCell ref="B485:B486"/>
    <mergeCell ref="C487:C488"/>
    <mergeCell ref="D487:F487"/>
    <mergeCell ref="D488:F488"/>
    <mergeCell ref="B587:B588"/>
    <mergeCell ref="C587:C588"/>
    <mergeCell ref="E587:F587"/>
    <mergeCell ref="E588:F588"/>
    <mergeCell ref="E567:F567"/>
    <mergeCell ref="B562:B564"/>
    <mergeCell ref="C562:C564"/>
    <mergeCell ref="D562:D564"/>
    <mergeCell ref="E557:F557"/>
    <mergeCell ref="D490:F490"/>
    <mergeCell ref="E372:E374"/>
    <mergeCell ref="B377:B386"/>
    <mergeCell ref="C377:C386"/>
    <mergeCell ref="D377:D381"/>
    <mergeCell ref="E377:E379"/>
    <mergeCell ref="C166:C171"/>
    <mergeCell ref="D166:D171"/>
    <mergeCell ref="B172:B178"/>
    <mergeCell ref="C172:C178"/>
    <mergeCell ref="B347:B356"/>
    <mergeCell ref="C347:C356"/>
    <mergeCell ref="D172:D178"/>
    <mergeCell ref="B179:B184"/>
    <mergeCell ref="C179:C184"/>
    <mergeCell ref="D352:D356"/>
    <mergeCell ref="B337:B346"/>
    <mergeCell ref="C307:C316"/>
    <mergeCell ref="B166:B171"/>
    <mergeCell ref="D179:D184"/>
    <mergeCell ref="B185:B190"/>
    <mergeCell ref="C185:C190"/>
    <mergeCell ref="D185:D190"/>
    <mergeCell ref="B191:B196"/>
    <mergeCell ref="C191:C196"/>
    <mergeCell ref="B397:B406"/>
    <mergeCell ref="C397:C406"/>
    <mergeCell ref="D397:D401"/>
    <mergeCell ref="E397:E399"/>
    <mergeCell ref="E400:E401"/>
    <mergeCell ref="E170:E171"/>
    <mergeCell ref="D312:D316"/>
    <mergeCell ref="D347:D351"/>
    <mergeCell ref="D467:F467"/>
    <mergeCell ref="B317:B326"/>
    <mergeCell ref="B357:B366"/>
    <mergeCell ref="C357:C366"/>
    <mergeCell ref="B367:B376"/>
    <mergeCell ref="C367:C376"/>
    <mergeCell ref="D357:D361"/>
    <mergeCell ref="D362:D366"/>
    <mergeCell ref="D367:D371"/>
    <mergeCell ref="D372:D376"/>
    <mergeCell ref="E357:E359"/>
    <mergeCell ref="E360:E361"/>
    <mergeCell ref="E362:E364"/>
    <mergeCell ref="E365:E366"/>
    <mergeCell ref="E367:E369"/>
    <mergeCell ref="E370:E371"/>
    <mergeCell ref="E605:F605"/>
    <mergeCell ref="E606:F606"/>
    <mergeCell ref="B603:B604"/>
    <mergeCell ref="C603:C604"/>
    <mergeCell ref="E603:F603"/>
    <mergeCell ref="E604:F604"/>
    <mergeCell ref="E597:F597"/>
    <mergeCell ref="E598:F598"/>
    <mergeCell ref="B387:B396"/>
    <mergeCell ref="C387:C396"/>
    <mergeCell ref="D387:D391"/>
    <mergeCell ref="E387:E389"/>
    <mergeCell ref="E390:E391"/>
    <mergeCell ref="D392:D396"/>
    <mergeCell ref="E392:E394"/>
    <mergeCell ref="E395:E396"/>
    <mergeCell ref="B495:B496"/>
    <mergeCell ref="C495:C496"/>
    <mergeCell ref="D495:F495"/>
    <mergeCell ref="D496:F496"/>
    <mergeCell ref="D461:F461"/>
    <mergeCell ref="D464:F464"/>
    <mergeCell ref="D463:F463"/>
    <mergeCell ref="B491:B492"/>
    <mergeCell ref="D417:D419"/>
    <mergeCell ref="B417:B422"/>
    <mergeCell ref="C417:C422"/>
    <mergeCell ref="D420:D422"/>
    <mergeCell ref="B423:B428"/>
    <mergeCell ref="C423:C428"/>
    <mergeCell ref="D423:D425"/>
    <mergeCell ref="D426:D428"/>
    <mergeCell ref="B597:B598"/>
    <mergeCell ref="C597:C598"/>
    <mergeCell ref="B493:B494"/>
    <mergeCell ref="C493:C494"/>
    <mergeCell ref="D493:F493"/>
    <mergeCell ref="D494:F494"/>
    <mergeCell ref="E591:F591"/>
    <mergeCell ref="E592:F592"/>
    <mergeCell ref="E543:F543"/>
    <mergeCell ref="C547:C549"/>
    <mergeCell ref="B541:B543"/>
    <mergeCell ref="C541:C543"/>
    <mergeCell ref="D547:D549"/>
    <mergeCell ref="C491:C492"/>
    <mergeCell ref="D491:F491"/>
    <mergeCell ref="D492:F492"/>
    <mergeCell ref="B682:C682"/>
    <mergeCell ref="D682:E682"/>
    <mergeCell ref="F682:G682"/>
    <mergeCell ref="F667:G667"/>
    <mergeCell ref="F668:G668"/>
    <mergeCell ref="F672:G672"/>
    <mergeCell ref="F653:G653"/>
    <mergeCell ref="F654:G654"/>
    <mergeCell ref="F655:G655"/>
    <mergeCell ref="B660:C660"/>
    <mergeCell ref="D660:E660"/>
    <mergeCell ref="F660:G660"/>
    <mergeCell ref="F656:G656"/>
    <mergeCell ref="F657:G657"/>
    <mergeCell ref="B679:C681"/>
    <mergeCell ref="D679:E681"/>
    <mergeCell ref="F679:G679"/>
    <mergeCell ref="F680:G680"/>
    <mergeCell ref="F681:G681"/>
    <mergeCell ref="B663:C663"/>
    <mergeCell ref="D663:E663"/>
    <mergeCell ref="F663:G663"/>
    <mergeCell ref="F664:G664"/>
    <mergeCell ref="F665:G665"/>
    <mergeCell ref="F646:G646"/>
    <mergeCell ref="F652:G652"/>
    <mergeCell ref="F666:G666"/>
    <mergeCell ref="B623:B628"/>
    <mergeCell ref="C623:C628"/>
    <mergeCell ref="C621:C622"/>
    <mergeCell ref="B621:B622"/>
    <mergeCell ref="B667:B672"/>
    <mergeCell ref="C667:C672"/>
    <mergeCell ref="D667:D668"/>
    <mergeCell ref="D669:D670"/>
    <mergeCell ref="D671:D672"/>
    <mergeCell ref="D649:E649"/>
    <mergeCell ref="B652:C652"/>
    <mergeCell ref="D652:E652"/>
    <mergeCell ref="F625:G625"/>
    <mergeCell ref="F626:G626"/>
    <mergeCell ref="F627:G627"/>
    <mergeCell ref="F628:G628"/>
    <mergeCell ref="F669:G669"/>
    <mergeCell ref="F670:G670"/>
    <mergeCell ref="F671:G671"/>
    <mergeCell ref="D623:D624"/>
    <mergeCell ref="D625:D626"/>
    <mergeCell ref="B441:B446"/>
    <mergeCell ref="C441:C446"/>
    <mergeCell ref="D441:D443"/>
    <mergeCell ref="D444:D446"/>
    <mergeCell ref="B447:B452"/>
    <mergeCell ref="C447:C452"/>
    <mergeCell ref="D447:D449"/>
    <mergeCell ref="D450:D452"/>
    <mergeCell ref="B611:B612"/>
    <mergeCell ref="C611:C612"/>
    <mergeCell ref="B565:B567"/>
    <mergeCell ref="B605:B606"/>
    <mergeCell ref="C605:C606"/>
    <mergeCell ref="B522:B524"/>
    <mergeCell ref="C485:C486"/>
    <mergeCell ref="D468:F468"/>
    <mergeCell ref="D466:F466"/>
    <mergeCell ref="E520:F520"/>
    <mergeCell ref="E541:F541"/>
    <mergeCell ref="E558:F558"/>
    <mergeCell ref="E559:F559"/>
    <mergeCell ref="E560:F560"/>
    <mergeCell ref="E561:F561"/>
    <mergeCell ref="E556:F556"/>
    <mergeCell ref="E611:F611"/>
    <mergeCell ref="E612:F612"/>
    <mergeCell ref="B613:B614"/>
    <mergeCell ref="C613:C614"/>
    <mergeCell ref="E613:F613"/>
    <mergeCell ref="E614:F614"/>
    <mergeCell ref="B629:B634"/>
    <mergeCell ref="C629:C634"/>
    <mergeCell ref="D629:D630"/>
    <mergeCell ref="F629:G629"/>
    <mergeCell ref="F630:G630"/>
    <mergeCell ref="D631:D632"/>
    <mergeCell ref="F631:G631"/>
    <mergeCell ref="F632:G632"/>
    <mergeCell ref="D633:D634"/>
    <mergeCell ref="F633:G633"/>
    <mergeCell ref="F634:G634"/>
    <mergeCell ref="D627:D628"/>
    <mergeCell ref="F647:G647"/>
    <mergeCell ref="F648:G648"/>
    <mergeCell ref="F658:G658"/>
    <mergeCell ref="F659:G659"/>
    <mergeCell ref="B673:B678"/>
    <mergeCell ref="C673:C678"/>
    <mergeCell ref="D673:D674"/>
    <mergeCell ref="F673:G673"/>
    <mergeCell ref="F674:G674"/>
    <mergeCell ref="D675:D676"/>
    <mergeCell ref="F675:G675"/>
    <mergeCell ref="F676:G676"/>
    <mergeCell ref="D677:D678"/>
    <mergeCell ref="F677:G677"/>
    <mergeCell ref="F678:G678"/>
    <mergeCell ref="F649:G649"/>
  </mergeCells>
  <phoneticPr fontId="3"/>
  <printOptions horizontalCentered="1"/>
  <pageMargins left="0.78740157480314965" right="0.78740157480314965" top="0.78740157480314965" bottom="0.39370078740157483" header="0.51181102362204722" footer="0.51181102362204722"/>
  <pageSetup paperSize="9" scale="46" orientation="portrait" r:id="rId21"/>
  <headerFooter alignWithMargins="0"/>
  <rowBreaks count="8" manualBreakCount="8">
    <brk id="81" max="11" man="1"/>
    <brk id="128" max="11" man="1"/>
    <brk id="203" max="11" man="1"/>
    <brk id="248" max="11" man="1"/>
    <brk id="316" max="11" man="1"/>
    <brk id="456" max="11" man="1"/>
    <brk id="533" max="11" man="1"/>
    <brk id="650"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2973"/>
  <sheetViews>
    <sheetView view="pageBreakPreview" zoomScale="90" zoomScaleNormal="70" zoomScaleSheetLayoutView="90" workbookViewId="0">
      <selection activeCell="J1" sqref="J1:J1048576"/>
    </sheetView>
  </sheetViews>
  <sheetFormatPr defaultColWidth="9" defaultRowHeight="13" x14ac:dyDescent="0.2"/>
  <cols>
    <col min="1" max="1" width="20.90625" customWidth="1"/>
    <col min="2" max="2" width="10.453125" style="759" customWidth="1"/>
    <col min="3" max="3" width="133" style="760" customWidth="1"/>
    <col min="4" max="4" width="0.90625" style="760" customWidth="1"/>
    <col min="5" max="5" width="37.90625" style="757" customWidth="1"/>
    <col min="6" max="6" width="0.90625" style="550" customWidth="1"/>
    <col min="7" max="7" width="8.90625" customWidth="1"/>
    <col min="11" max="11" width="8.90625" customWidth="1"/>
  </cols>
  <sheetData>
    <row r="1" spans="1:21" ht="31.5" customHeight="1" thickBot="1" x14ac:dyDescent="0.25">
      <c r="A1" s="756" t="s">
        <v>128</v>
      </c>
    </row>
    <row r="2" spans="1:21" s="759" customFormat="1" ht="22.5" customHeight="1" thickBot="1" x14ac:dyDescent="0.25">
      <c r="A2" s="761" t="s">
        <v>129</v>
      </c>
      <c r="B2" s="762" t="s">
        <v>130</v>
      </c>
      <c r="C2" s="763" t="s">
        <v>131</v>
      </c>
      <c r="D2" s="764"/>
      <c r="E2" s="765" t="s">
        <v>132</v>
      </c>
      <c r="F2" s="654"/>
      <c r="G2" s="766"/>
      <c r="L2"/>
      <c r="U2" s="550"/>
    </row>
    <row r="3" spans="1:21" ht="15" customHeight="1" x14ac:dyDescent="0.2">
      <c r="A3" s="878" t="s">
        <v>133</v>
      </c>
      <c r="B3" s="767" t="s">
        <v>134</v>
      </c>
      <c r="C3" s="768" t="s">
        <v>135</v>
      </c>
      <c r="D3" s="769"/>
      <c r="F3" s="655"/>
      <c r="L3" s="550"/>
      <c r="M3" s="550"/>
      <c r="N3" s="550"/>
      <c r="O3" s="550"/>
      <c r="P3" s="550"/>
      <c r="Q3" s="550"/>
      <c r="U3" s="550"/>
    </row>
    <row r="4" spans="1:21" ht="15" customHeight="1" x14ac:dyDescent="0.2">
      <c r="A4" s="879"/>
      <c r="B4" s="656" t="s">
        <v>136</v>
      </c>
      <c r="C4" s="770" t="s">
        <v>137</v>
      </c>
      <c r="D4" s="771"/>
      <c r="F4" s="549"/>
      <c r="G4" s="880" t="s">
        <v>138</v>
      </c>
      <c r="H4" s="881"/>
      <c r="I4" s="881"/>
      <c r="U4" s="550"/>
    </row>
    <row r="5" spans="1:21" ht="15" customHeight="1" x14ac:dyDescent="0.2">
      <c r="A5" s="879"/>
      <c r="B5" s="656" t="s">
        <v>139</v>
      </c>
      <c r="C5" s="770" t="s">
        <v>140</v>
      </c>
      <c r="D5" s="771"/>
      <c r="F5" s="549"/>
      <c r="G5" s="880"/>
      <c r="H5" s="881"/>
      <c r="I5" s="881"/>
      <c r="U5" s="550"/>
    </row>
    <row r="6" spans="1:21" ht="15" customHeight="1" x14ac:dyDescent="0.2">
      <c r="A6" s="879"/>
      <c r="B6" s="656" t="s">
        <v>141</v>
      </c>
      <c r="C6" s="770" t="s">
        <v>142</v>
      </c>
      <c r="D6" s="771"/>
      <c r="F6" s="549"/>
      <c r="G6" s="880"/>
      <c r="H6" s="881"/>
      <c r="I6" s="881"/>
      <c r="U6" s="550"/>
    </row>
    <row r="7" spans="1:21" ht="15" customHeight="1" x14ac:dyDescent="0.2">
      <c r="A7" s="879"/>
      <c r="B7" s="656" t="s">
        <v>143</v>
      </c>
      <c r="C7" s="770" t="s">
        <v>144</v>
      </c>
      <c r="D7" s="771"/>
      <c r="F7" s="549"/>
      <c r="U7" s="550"/>
    </row>
    <row r="8" spans="1:21" ht="15" customHeight="1" x14ac:dyDescent="0.2">
      <c r="A8" s="879"/>
      <c r="B8" s="656" t="s">
        <v>145</v>
      </c>
      <c r="C8" s="770" t="s">
        <v>146</v>
      </c>
      <c r="D8" s="771"/>
      <c r="F8" s="549"/>
    </row>
    <row r="9" spans="1:21" ht="15" customHeight="1" x14ac:dyDescent="0.2">
      <c r="A9" s="772" t="s">
        <v>147</v>
      </c>
      <c r="B9" s="530" t="s">
        <v>148</v>
      </c>
      <c r="C9" s="773" t="s">
        <v>149</v>
      </c>
      <c r="D9" s="771"/>
      <c r="F9" s="549"/>
      <c r="G9" t="s">
        <v>150</v>
      </c>
    </row>
    <row r="10" spans="1:21" ht="15" customHeight="1" x14ac:dyDescent="0.2">
      <c r="A10" s="774"/>
      <c r="B10" s="656" t="s">
        <v>151</v>
      </c>
      <c r="C10" s="770" t="s">
        <v>152</v>
      </c>
      <c r="D10" s="771"/>
      <c r="F10" s="549"/>
      <c r="G10" t="s">
        <v>153</v>
      </c>
    </row>
    <row r="11" spans="1:21" ht="15" customHeight="1" x14ac:dyDescent="0.2">
      <c r="A11" s="774"/>
      <c r="B11" s="656" t="s">
        <v>154</v>
      </c>
      <c r="C11" s="770" t="s">
        <v>155</v>
      </c>
      <c r="D11" s="771"/>
      <c r="F11" s="549"/>
      <c r="G11" t="s">
        <v>153</v>
      </c>
    </row>
    <row r="12" spans="1:21" ht="15" customHeight="1" x14ac:dyDescent="0.2">
      <c r="A12" s="774"/>
      <c r="B12" s="656" t="s">
        <v>156</v>
      </c>
      <c r="C12" s="770" t="s">
        <v>157</v>
      </c>
      <c r="D12" s="771"/>
      <c r="F12" s="549"/>
      <c r="G12" t="s">
        <v>153</v>
      </c>
    </row>
    <row r="13" spans="1:21" ht="15" customHeight="1" x14ac:dyDescent="0.2">
      <c r="A13" s="774"/>
      <c r="B13" s="656" t="s">
        <v>158</v>
      </c>
      <c r="C13" s="770" t="s">
        <v>159</v>
      </c>
      <c r="D13" s="771"/>
      <c r="F13" s="549"/>
      <c r="G13" t="s">
        <v>153</v>
      </c>
    </row>
    <row r="14" spans="1:21" ht="15" customHeight="1" x14ac:dyDescent="0.2">
      <c r="A14" s="774"/>
      <c r="B14" s="656" t="s">
        <v>160</v>
      </c>
      <c r="C14" s="770" t="s">
        <v>161</v>
      </c>
      <c r="D14" s="771"/>
      <c r="F14" s="549"/>
      <c r="G14" t="s">
        <v>153</v>
      </c>
    </row>
    <row r="15" spans="1:21" ht="15" customHeight="1" x14ac:dyDescent="0.2">
      <c r="A15" s="774"/>
      <c r="B15" s="656" t="s">
        <v>162</v>
      </c>
      <c r="C15" s="770" t="s">
        <v>163</v>
      </c>
      <c r="D15" s="771"/>
      <c r="F15" s="549"/>
      <c r="G15" t="s">
        <v>153</v>
      </c>
    </row>
    <row r="16" spans="1:21" ht="15" customHeight="1" x14ac:dyDescent="0.2">
      <c r="A16" s="774"/>
      <c r="B16" s="656" t="s">
        <v>164</v>
      </c>
      <c r="C16" s="770" t="s">
        <v>165</v>
      </c>
      <c r="D16" s="771"/>
      <c r="F16" s="549"/>
      <c r="G16" t="s">
        <v>153</v>
      </c>
    </row>
    <row r="17" spans="1:7" ht="15" customHeight="1" x14ac:dyDescent="0.2">
      <c r="A17" s="774"/>
      <c r="B17" s="656" t="s">
        <v>166</v>
      </c>
      <c r="C17" s="770" t="s">
        <v>167</v>
      </c>
      <c r="D17" s="771"/>
      <c r="F17" s="549"/>
      <c r="G17" t="s">
        <v>153</v>
      </c>
    </row>
    <row r="18" spans="1:7" ht="15" customHeight="1" x14ac:dyDescent="0.2">
      <c r="A18" s="774"/>
      <c r="B18" s="656" t="s">
        <v>168</v>
      </c>
      <c r="C18" s="770" t="s">
        <v>169</v>
      </c>
      <c r="D18" s="771"/>
      <c r="F18" s="549"/>
      <c r="G18" t="s">
        <v>153</v>
      </c>
    </row>
    <row r="19" spans="1:7" ht="15" customHeight="1" x14ac:dyDescent="0.2">
      <c r="A19" s="774"/>
      <c r="B19" s="656" t="s">
        <v>170</v>
      </c>
      <c r="C19" s="770" t="s">
        <v>171</v>
      </c>
      <c r="D19" s="771"/>
      <c r="F19" s="549"/>
      <c r="G19" t="s">
        <v>153</v>
      </c>
    </row>
    <row r="20" spans="1:7" ht="15" customHeight="1" x14ac:dyDescent="0.2">
      <c r="A20" s="774"/>
      <c r="B20" s="656" t="s">
        <v>172</v>
      </c>
      <c r="C20" s="770" t="s">
        <v>173</v>
      </c>
      <c r="D20" s="771"/>
      <c r="F20" s="549"/>
      <c r="G20" t="s">
        <v>153</v>
      </c>
    </row>
    <row r="21" spans="1:7" ht="15" customHeight="1" x14ac:dyDescent="0.2">
      <c r="A21" s="775"/>
      <c r="B21" s="656" t="s">
        <v>174</v>
      </c>
      <c r="C21" s="776" t="s">
        <v>175</v>
      </c>
      <c r="D21" s="771"/>
      <c r="F21" s="549"/>
      <c r="G21" t="s">
        <v>153</v>
      </c>
    </row>
    <row r="22" spans="1:7" ht="15" customHeight="1" x14ac:dyDescent="0.2">
      <c r="A22" s="774"/>
      <c r="B22" s="656" t="s">
        <v>176</v>
      </c>
      <c r="C22" s="776" t="s">
        <v>177</v>
      </c>
      <c r="D22" s="771"/>
      <c r="F22" s="549"/>
      <c r="G22" t="s">
        <v>153</v>
      </c>
    </row>
    <row r="23" spans="1:7" ht="15" customHeight="1" x14ac:dyDescent="0.2">
      <c r="A23" s="774"/>
      <c r="B23" s="656" t="s">
        <v>178</v>
      </c>
      <c r="C23" s="770" t="s">
        <v>179</v>
      </c>
      <c r="D23" s="771"/>
      <c r="F23" s="549"/>
      <c r="G23" t="s">
        <v>153</v>
      </c>
    </row>
    <row r="24" spans="1:7" ht="15" customHeight="1" x14ac:dyDescent="0.2">
      <c r="A24" s="774"/>
      <c r="B24" s="656" t="s">
        <v>180</v>
      </c>
      <c r="C24" s="770" t="s">
        <v>181</v>
      </c>
      <c r="D24" s="771"/>
      <c r="F24" s="549"/>
      <c r="G24" t="s">
        <v>153</v>
      </c>
    </row>
    <row r="25" spans="1:7" ht="15" customHeight="1" x14ac:dyDescent="0.2">
      <c r="A25" s="774"/>
      <c r="B25" s="656" t="s">
        <v>182</v>
      </c>
      <c r="C25" s="776" t="s">
        <v>183</v>
      </c>
      <c r="D25" s="771"/>
      <c r="E25" s="777"/>
      <c r="F25" s="549"/>
      <c r="G25" t="s">
        <v>153</v>
      </c>
    </row>
    <row r="26" spans="1:7" ht="15" customHeight="1" x14ac:dyDescent="0.2">
      <c r="A26" s="775"/>
      <c r="B26" s="778" t="s">
        <v>184</v>
      </c>
      <c r="C26" s="776" t="s">
        <v>185</v>
      </c>
      <c r="D26" s="771"/>
      <c r="E26" s="777"/>
      <c r="F26" s="549"/>
      <c r="G26" t="s">
        <v>153</v>
      </c>
    </row>
    <row r="27" spans="1:7" ht="15" customHeight="1" x14ac:dyDescent="0.2">
      <c r="A27" s="779"/>
      <c r="B27" s="531" t="s">
        <v>7225</v>
      </c>
      <c r="C27" s="776" t="s">
        <v>7144</v>
      </c>
      <c r="D27" s="771"/>
      <c r="E27" s="777"/>
      <c r="F27" s="549"/>
      <c r="G27" t="s">
        <v>153</v>
      </c>
    </row>
    <row r="28" spans="1:7" ht="15" customHeight="1" x14ac:dyDescent="0.2">
      <c r="A28" s="774" t="s">
        <v>186</v>
      </c>
      <c r="B28" s="656" t="s">
        <v>187</v>
      </c>
      <c r="C28" s="780" t="s">
        <v>188</v>
      </c>
      <c r="D28" s="771"/>
      <c r="F28" s="549"/>
      <c r="G28" t="s">
        <v>150</v>
      </c>
    </row>
    <row r="29" spans="1:7" ht="15" customHeight="1" x14ac:dyDescent="0.2">
      <c r="A29" s="774"/>
      <c r="B29" s="656" t="s">
        <v>189</v>
      </c>
      <c r="C29" s="770" t="s">
        <v>190</v>
      </c>
      <c r="D29" s="771"/>
      <c r="F29" s="549"/>
      <c r="G29" t="s">
        <v>191</v>
      </c>
    </row>
    <row r="30" spans="1:7" ht="15" customHeight="1" x14ac:dyDescent="0.2">
      <c r="A30" s="774"/>
      <c r="B30" s="656" t="s">
        <v>192</v>
      </c>
      <c r="C30" s="770" t="s">
        <v>193</v>
      </c>
      <c r="D30" s="771"/>
      <c r="F30" s="549"/>
      <c r="G30" t="s">
        <v>191</v>
      </c>
    </row>
    <row r="31" spans="1:7" ht="15" customHeight="1" x14ac:dyDescent="0.2">
      <c r="A31" s="774"/>
      <c r="B31" s="656" t="s">
        <v>194</v>
      </c>
      <c r="C31" s="770" t="s">
        <v>195</v>
      </c>
      <c r="D31" s="771"/>
      <c r="F31" s="549"/>
      <c r="G31" t="s">
        <v>191</v>
      </c>
    </row>
    <row r="32" spans="1:7" ht="15" customHeight="1" x14ac:dyDescent="0.2">
      <c r="A32" s="774"/>
      <c r="B32" s="656" t="s">
        <v>196</v>
      </c>
      <c r="C32" s="770" t="s">
        <v>197</v>
      </c>
      <c r="D32" s="771"/>
      <c r="F32" s="549"/>
      <c r="G32" t="s">
        <v>191</v>
      </c>
    </row>
    <row r="33" spans="1:7" ht="15" customHeight="1" x14ac:dyDescent="0.2">
      <c r="A33" s="774"/>
      <c r="B33" s="656" t="s">
        <v>198</v>
      </c>
      <c r="C33" s="770" t="s">
        <v>199</v>
      </c>
      <c r="D33" s="771"/>
      <c r="F33" s="549"/>
      <c r="G33" t="s">
        <v>191</v>
      </c>
    </row>
    <row r="34" spans="1:7" ht="15" customHeight="1" x14ac:dyDescent="0.2">
      <c r="A34" s="774"/>
      <c r="B34" s="656" t="s">
        <v>200</v>
      </c>
      <c r="C34" s="770" t="s">
        <v>201</v>
      </c>
      <c r="D34" s="771"/>
      <c r="F34" s="549"/>
      <c r="G34" t="s">
        <v>150</v>
      </c>
    </row>
    <row r="35" spans="1:7" ht="15" customHeight="1" x14ac:dyDescent="0.2">
      <c r="A35" s="774"/>
      <c r="B35" s="656" t="s">
        <v>202</v>
      </c>
      <c r="C35" s="770" t="s">
        <v>203</v>
      </c>
      <c r="D35" s="771"/>
      <c r="F35" s="549"/>
      <c r="G35" t="s">
        <v>191</v>
      </c>
    </row>
    <row r="36" spans="1:7" ht="15" customHeight="1" x14ac:dyDescent="0.2">
      <c r="A36" s="774"/>
      <c r="B36" s="656" t="s">
        <v>204</v>
      </c>
      <c r="C36" s="770" t="s">
        <v>205</v>
      </c>
      <c r="D36" s="771"/>
      <c r="F36" s="549"/>
      <c r="G36" t="s">
        <v>191</v>
      </c>
    </row>
    <row r="37" spans="1:7" ht="15" customHeight="1" x14ac:dyDescent="0.2">
      <c r="A37" s="774"/>
      <c r="B37" s="656" t="s">
        <v>206</v>
      </c>
      <c r="C37" s="770" t="s">
        <v>207</v>
      </c>
      <c r="D37" s="771"/>
      <c r="F37" s="549"/>
      <c r="G37" t="s">
        <v>191</v>
      </c>
    </row>
    <row r="38" spans="1:7" ht="15" customHeight="1" x14ac:dyDescent="0.2">
      <c r="A38" s="774"/>
      <c r="B38" s="656" t="s">
        <v>208</v>
      </c>
      <c r="C38" s="770" t="s">
        <v>209</v>
      </c>
      <c r="D38" s="771"/>
      <c r="F38" s="549"/>
      <c r="G38" t="s">
        <v>191</v>
      </c>
    </row>
    <row r="39" spans="1:7" ht="15" customHeight="1" x14ac:dyDescent="0.2">
      <c r="A39" s="774"/>
      <c r="B39" s="656" t="s">
        <v>210</v>
      </c>
      <c r="C39" s="770" t="s">
        <v>211</v>
      </c>
      <c r="D39" s="771"/>
      <c r="F39" s="549"/>
      <c r="G39" t="s">
        <v>191</v>
      </c>
    </row>
    <row r="40" spans="1:7" ht="15" customHeight="1" x14ac:dyDescent="0.2">
      <c r="A40" s="774"/>
      <c r="B40" s="656" t="s">
        <v>212</v>
      </c>
      <c r="C40" s="770" t="s">
        <v>213</v>
      </c>
      <c r="D40" s="771"/>
      <c r="F40" s="549"/>
      <c r="G40" t="s">
        <v>191</v>
      </c>
    </row>
    <row r="41" spans="1:7" ht="15" customHeight="1" x14ac:dyDescent="0.2">
      <c r="A41" s="774"/>
      <c r="B41" s="656" t="s">
        <v>214</v>
      </c>
      <c r="C41" s="770" t="s">
        <v>215</v>
      </c>
      <c r="D41" s="771"/>
      <c r="F41" s="549"/>
      <c r="G41" t="s">
        <v>191</v>
      </c>
    </row>
    <row r="42" spans="1:7" ht="15" customHeight="1" x14ac:dyDescent="0.2">
      <c r="A42" s="774"/>
      <c r="B42" s="656" t="s">
        <v>216</v>
      </c>
      <c r="C42" s="770" t="s">
        <v>217</v>
      </c>
      <c r="D42" s="771"/>
      <c r="F42" s="549"/>
      <c r="G42" t="s">
        <v>191</v>
      </c>
    </row>
    <row r="43" spans="1:7" ht="15" customHeight="1" x14ac:dyDescent="0.2">
      <c r="A43" s="774"/>
      <c r="B43" s="656" t="s">
        <v>218</v>
      </c>
      <c r="C43" s="770" t="s">
        <v>219</v>
      </c>
      <c r="D43" s="771"/>
      <c r="F43" s="549"/>
      <c r="G43" t="s">
        <v>191</v>
      </c>
    </row>
    <row r="44" spans="1:7" ht="15" customHeight="1" x14ac:dyDescent="0.2">
      <c r="A44" s="774"/>
      <c r="B44" s="656" t="s">
        <v>220</v>
      </c>
      <c r="C44" s="770" t="s">
        <v>221</v>
      </c>
      <c r="D44" s="771"/>
      <c r="F44" s="549"/>
      <c r="G44" t="s">
        <v>150</v>
      </c>
    </row>
    <row r="45" spans="1:7" ht="15" customHeight="1" x14ac:dyDescent="0.2">
      <c r="A45" s="774"/>
      <c r="B45" s="656" t="s">
        <v>222</v>
      </c>
      <c r="C45" s="770" t="s">
        <v>223</v>
      </c>
      <c r="D45" s="771"/>
      <c r="F45" s="549"/>
      <c r="G45" t="s">
        <v>191</v>
      </c>
    </row>
    <row r="46" spans="1:7" ht="15" customHeight="1" x14ac:dyDescent="0.2">
      <c r="A46" s="774"/>
      <c r="B46" s="656" t="s">
        <v>224</v>
      </c>
      <c r="C46" s="770" t="s">
        <v>225</v>
      </c>
      <c r="D46" s="771"/>
      <c r="F46" s="549"/>
      <c r="G46" t="s">
        <v>191</v>
      </c>
    </row>
    <row r="47" spans="1:7" ht="15" customHeight="1" x14ac:dyDescent="0.2">
      <c r="A47" s="774"/>
      <c r="B47" s="656" t="s">
        <v>226</v>
      </c>
      <c r="C47" s="770" t="s">
        <v>227</v>
      </c>
      <c r="D47" s="771"/>
      <c r="F47" s="549"/>
      <c r="G47" t="s">
        <v>191</v>
      </c>
    </row>
    <row r="48" spans="1:7" ht="15" customHeight="1" x14ac:dyDescent="0.2">
      <c r="A48" s="774"/>
      <c r="B48" s="656" t="s">
        <v>228</v>
      </c>
      <c r="C48" s="770" t="s">
        <v>229</v>
      </c>
      <c r="D48" s="771"/>
      <c r="F48" s="549"/>
      <c r="G48" t="s">
        <v>191</v>
      </c>
    </row>
    <row r="49" spans="1:7" ht="15" customHeight="1" x14ac:dyDescent="0.2">
      <c r="A49" s="774"/>
      <c r="B49" s="656" t="s">
        <v>230</v>
      </c>
      <c r="C49" s="770" t="s">
        <v>231</v>
      </c>
      <c r="D49" s="771"/>
      <c r="F49" s="549"/>
      <c r="G49" t="s">
        <v>191</v>
      </c>
    </row>
    <row r="50" spans="1:7" ht="15" customHeight="1" x14ac:dyDescent="0.2">
      <c r="A50" s="774"/>
      <c r="B50" s="656" t="s">
        <v>232</v>
      </c>
      <c r="C50" s="770" t="s">
        <v>233</v>
      </c>
      <c r="D50" s="771"/>
      <c r="F50" s="549"/>
      <c r="G50" t="s">
        <v>191</v>
      </c>
    </row>
    <row r="51" spans="1:7" ht="15" customHeight="1" x14ac:dyDescent="0.2">
      <c r="A51" s="774"/>
      <c r="B51" s="656" t="s">
        <v>234</v>
      </c>
      <c r="C51" s="770" t="s">
        <v>235</v>
      </c>
      <c r="D51" s="771"/>
      <c r="F51" s="549"/>
      <c r="G51" t="s">
        <v>191</v>
      </c>
    </row>
    <row r="52" spans="1:7" ht="15" customHeight="1" x14ac:dyDescent="0.2">
      <c r="A52" s="774"/>
      <c r="B52" s="656" t="s">
        <v>236</v>
      </c>
      <c r="C52" s="770" t="s">
        <v>237</v>
      </c>
      <c r="D52" s="771"/>
      <c r="F52" s="549"/>
      <c r="G52" t="s">
        <v>150</v>
      </c>
    </row>
    <row r="53" spans="1:7" ht="15" customHeight="1" x14ac:dyDescent="0.2">
      <c r="A53" s="774"/>
      <c r="B53" s="656" t="s">
        <v>238</v>
      </c>
      <c r="C53" s="770" t="s">
        <v>239</v>
      </c>
      <c r="D53" s="771"/>
      <c r="F53" s="549"/>
      <c r="G53" t="s">
        <v>191</v>
      </c>
    </row>
    <row r="54" spans="1:7" ht="15" customHeight="1" x14ac:dyDescent="0.2">
      <c r="A54" s="774"/>
      <c r="B54" s="656" t="s">
        <v>240</v>
      </c>
      <c r="C54" s="770" t="s">
        <v>241</v>
      </c>
      <c r="D54" s="771"/>
      <c r="F54" s="549"/>
      <c r="G54" t="s">
        <v>191</v>
      </c>
    </row>
    <row r="55" spans="1:7" ht="15" customHeight="1" x14ac:dyDescent="0.2">
      <c r="A55" s="774"/>
      <c r="B55" s="656" t="s">
        <v>242</v>
      </c>
      <c r="C55" s="770" t="s">
        <v>243</v>
      </c>
      <c r="D55" s="771"/>
      <c r="F55" s="549"/>
      <c r="G55" t="s">
        <v>191</v>
      </c>
    </row>
    <row r="56" spans="1:7" ht="15" customHeight="1" x14ac:dyDescent="0.2">
      <c r="A56" s="774"/>
      <c r="B56" s="656" t="s">
        <v>244</v>
      </c>
      <c r="C56" s="770" t="s">
        <v>245</v>
      </c>
      <c r="D56" s="771"/>
      <c r="F56" s="549"/>
      <c r="G56" t="s">
        <v>191</v>
      </c>
    </row>
    <row r="57" spans="1:7" ht="15" customHeight="1" x14ac:dyDescent="0.2">
      <c r="A57" s="774"/>
      <c r="B57" s="656" t="s">
        <v>246</v>
      </c>
      <c r="C57" s="770" t="s">
        <v>247</v>
      </c>
      <c r="D57" s="771"/>
      <c r="F57" s="549"/>
      <c r="G57" t="s">
        <v>191</v>
      </c>
    </row>
    <row r="58" spans="1:7" ht="15" customHeight="1" x14ac:dyDescent="0.2">
      <c r="A58" s="774"/>
      <c r="B58" s="656" t="s">
        <v>248</v>
      </c>
      <c r="C58" s="770" t="s">
        <v>249</v>
      </c>
      <c r="D58" s="771"/>
      <c r="F58" s="549"/>
      <c r="G58" t="s">
        <v>191</v>
      </c>
    </row>
    <row r="59" spans="1:7" ht="15" customHeight="1" x14ac:dyDescent="0.2">
      <c r="A59" s="774"/>
      <c r="B59" s="656" t="s">
        <v>250</v>
      </c>
      <c r="C59" s="770" t="s">
        <v>251</v>
      </c>
      <c r="D59" s="771"/>
      <c r="F59" s="549"/>
      <c r="G59" t="s">
        <v>191</v>
      </c>
    </row>
    <row r="60" spans="1:7" ht="15" customHeight="1" x14ac:dyDescent="0.2">
      <c r="A60" s="774"/>
      <c r="B60" s="656" t="s">
        <v>252</v>
      </c>
      <c r="C60" s="770" t="s">
        <v>253</v>
      </c>
      <c r="D60" s="771"/>
      <c r="F60" s="549"/>
    </row>
    <row r="61" spans="1:7" ht="15" customHeight="1" x14ac:dyDescent="0.2">
      <c r="A61" s="774"/>
      <c r="B61" s="656" t="s">
        <v>254</v>
      </c>
      <c r="C61" s="770" t="s">
        <v>255</v>
      </c>
      <c r="D61" s="771"/>
      <c r="F61" s="549"/>
    </row>
    <row r="62" spans="1:7" ht="15" customHeight="1" x14ac:dyDescent="0.2">
      <c r="A62" s="774"/>
      <c r="B62" s="656" t="s">
        <v>256</v>
      </c>
      <c r="C62" s="770" t="s">
        <v>257</v>
      </c>
      <c r="D62" s="771"/>
      <c r="F62" s="549"/>
    </row>
    <row r="63" spans="1:7" ht="15" customHeight="1" x14ac:dyDescent="0.2">
      <c r="A63" s="774"/>
      <c r="B63" s="656" t="s">
        <v>258</v>
      </c>
      <c r="C63" s="770" t="s">
        <v>259</v>
      </c>
      <c r="D63" s="771"/>
      <c r="F63" s="549"/>
    </row>
    <row r="64" spans="1:7" ht="15" customHeight="1" x14ac:dyDescent="0.2">
      <c r="A64" s="774"/>
      <c r="B64" s="656" t="s">
        <v>260</v>
      </c>
      <c r="C64" s="770" t="s">
        <v>261</v>
      </c>
      <c r="D64" s="771"/>
      <c r="F64" s="549"/>
    </row>
    <row r="65" spans="1:6" ht="15" customHeight="1" x14ac:dyDescent="0.2">
      <c r="A65" s="774"/>
      <c r="B65" s="656" t="s">
        <v>262</v>
      </c>
      <c r="C65" s="770" t="s">
        <v>263</v>
      </c>
      <c r="D65" s="771"/>
      <c r="F65" s="549"/>
    </row>
    <row r="66" spans="1:6" ht="15" customHeight="1" x14ac:dyDescent="0.2">
      <c r="A66" s="774"/>
      <c r="B66" s="656" t="s">
        <v>264</v>
      </c>
      <c r="C66" s="770" t="s">
        <v>265</v>
      </c>
      <c r="D66" s="771"/>
      <c r="F66" s="549"/>
    </row>
    <row r="67" spans="1:6" ht="15" customHeight="1" x14ac:dyDescent="0.2">
      <c r="A67" s="774"/>
      <c r="B67" s="656" t="s">
        <v>266</v>
      </c>
      <c r="C67" s="770" t="s">
        <v>267</v>
      </c>
      <c r="D67" s="771"/>
      <c r="F67" s="549"/>
    </row>
    <row r="68" spans="1:6" ht="15" customHeight="1" x14ac:dyDescent="0.2">
      <c r="A68" s="774"/>
      <c r="B68" s="656" t="s">
        <v>268</v>
      </c>
      <c r="C68" s="770" t="s">
        <v>269</v>
      </c>
      <c r="D68" s="771"/>
      <c r="F68" s="549"/>
    </row>
    <row r="69" spans="1:6" ht="15" customHeight="1" x14ac:dyDescent="0.2">
      <c r="A69" s="774"/>
      <c r="B69" s="656" t="s">
        <v>270</v>
      </c>
      <c r="C69" s="770" t="s">
        <v>271</v>
      </c>
      <c r="D69" s="771"/>
      <c r="F69" s="549"/>
    </row>
    <row r="70" spans="1:6" ht="15" customHeight="1" x14ac:dyDescent="0.2">
      <c r="A70" s="774"/>
      <c r="B70" s="656" t="s">
        <v>272</v>
      </c>
      <c r="C70" s="770" t="s">
        <v>273</v>
      </c>
      <c r="D70" s="771"/>
      <c r="F70" s="549"/>
    </row>
    <row r="71" spans="1:6" ht="15" customHeight="1" x14ac:dyDescent="0.2">
      <c r="A71" s="774"/>
      <c r="B71" s="656" t="s">
        <v>274</v>
      </c>
      <c r="C71" s="770" t="s">
        <v>275</v>
      </c>
      <c r="D71" s="771"/>
      <c r="F71" s="549"/>
    </row>
    <row r="72" spans="1:6" ht="15" customHeight="1" x14ac:dyDescent="0.2">
      <c r="A72" s="774"/>
      <c r="B72" s="656" t="s">
        <v>276</v>
      </c>
      <c r="C72" s="770" t="s">
        <v>277</v>
      </c>
      <c r="D72" s="771"/>
      <c r="F72" s="549"/>
    </row>
    <row r="73" spans="1:6" ht="15" customHeight="1" x14ac:dyDescent="0.2">
      <c r="A73" s="774"/>
      <c r="B73" s="656" t="s">
        <v>278</v>
      </c>
      <c r="C73" s="770" t="s">
        <v>279</v>
      </c>
      <c r="D73" s="771"/>
      <c r="F73" s="549"/>
    </row>
    <row r="74" spans="1:6" ht="15" customHeight="1" x14ac:dyDescent="0.2">
      <c r="A74" s="774"/>
      <c r="B74" s="656" t="s">
        <v>280</v>
      </c>
      <c r="C74" s="770" t="s">
        <v>281</v>
      </c>
      <c r="D74" s="771"/>
      <c r="F74" s="549"/>
    </row>
    <row r="75" spans="1:6" ht="15" customHeight="1" x14ac:dyDescent="0.2">
      <c r="A75" s="774"/>
      <c r="B75" s="656" t="s">
        <v>282</v>
      </c>
      <c r="C75" s="770" t="s">
        <v>283</v>
      </c>
      <c r="D75" s="771"/>
      <c r="F75" s="549"/>
    </row>
    <row r="76" spans="1:6" ht="15" customHeight="1" x14ac:dyDescent="0.2">
      <c r="A76" s="781"/>
      <c r="B76" s="778" t="s">
        <v>7226</v>
      </c>
      <c r="C76" s="770" t="s">
        <v>7064</v>
      </c>
      <c r="D76" s="782"/>
      <c r="F76" s="549"/>
    </row>
    <row r="77" spans="1:6" ht="15" customHeight="1" x14ac:dyDescent="0.2">
      <c r="A77" s="774"/>
      <c r="B77" s="656" t="s">
        <v>284</v>
      </c>
      <c r="C77" s="770" t="s">
        <v>285</v>
      </c>
      <c r="D77" s="771"/>
      <c r="F77" s="549"/>
    </row>
    <row r="78" spans="1:6" ht="15" customHeight="1" x14ac:dyDescent="0.2">
      <c r="A78" s="774"/>
      <c r="B78" s="656" t="s">
        <v>286</v>
      </c>
      <c r="C78" s="770" t="s">
        <v>287</v>
      </c>
      <c r="D78" s="771"/>
      <c r="F78" s="549"/>
    </row>
    <row r="79" spans="1:6" ht="15" customHeight="1" x14ac:dyDescent="0.2">
      <c r="A79" s="774"/>
      <c r="B79" s="656" t="s">
        <v>288</v>
      </c>
      <c r="C79" s="770" t="s">
        <v>289</v>
      </c>
      <c r="D79" s="771"/>
      <c r="F79" s="549"/>
    </row>
    <row r="80" spans="1:6" ht="15" customHeight="1" x14ac:dyDescent="0.2">
      <c r="A80" s="774"/>
      <c r="B80" s="656" t="s">
        <v>290</v>
      </c>
      <c r="C80" s="770" t="s">
        <v>291</v>
      </c>
      <c r="D80" s="771"/>
      <c r="F80" s="549"/>
    </row>
    <row r="81" spans="1:7" ht="15" customHeight="1" x14ac:dyDescent="0.2">
      <c r="A81" s="774"/>
      <c r="B81" s="656" t="s">
        <v>292</v>
      </c>
      <c r="C81" s="770" t="s">
        <v>293</v>
      </c>
      <c r="D81" s="771"/>
      <c r="F81" s="549"/>
    </row>
    <row r="82" spans="1:7" ht="15" customHeight="1" x14ac:dyDescent="0.2">
      <c r="A82" s="774"/>
      <c r="B82" s="656" t="s">
        <v>294</v>
      </c>
      <c r="C82" s="770" t="s">
        <v>295</v>
      </c>
      <c r="D82" s="771"/>
      <c r="F82" s="549"/>
    </row>
    <row r="83" spans="1:7" ht="15" customHeight="1" x14ac:dyDescent="0.2">
      <c r="A83" s="774"/>
      <c r="B83" s="656" t="s">
        <v>296</v>
      </c>
      <c r="C83" s="770" t="s">
        <v>297</v>
      </c>
      <c r="D83" s="771"/>
      <c r="F83" s="549"/>
    </row>
    <row r="84" spans="1:7" ht="15" customHeight="1" x14ac:dyDescent="0.2">
      <c r="A84" s="774"/>
      <c r="B84" s="656" t="s">
        <v>298</v>
      </c>
      <c r="C84" s="770" t="s">
        <v>299</v>
      </c>
      <c r="D84" s="771"/>
      <c r="F84" s="549"/>
    </row>
    <row r="85" spans="1:7" ht="15" customHeight="1" x14ac:dyDescent="0.2">
      <c r="A85" s="774"/>
      <c r="B85" s="656" t="s">
        <v>300</v>
      </c>
      <c r="C85" s="770" t="s">
        <v>301</v>
      </c>
      <c r="D85" s="771"/>
      <c r="F85" s="549"/>
    </row>
    <row r="86" spans="1:7" ht="15" customHeight="1" x14ac:dyDescent="0.2">
      <c r="A86" s="774"/>
      <c r="B86" s="656" t="s">
        <v>302</v>
      </c>
      <c r="C86" s="770" t="s">
        <v>303</v>
      </c>
      <c r="D86" s="771"/>
      <c r="F86" s="549"/>
    </row>
    <row r="87" spans="1:7" ht="15" customHeight="1" x14ac:dyDescent="0.2">
      <c r="A87" s="774"/>
      <c r="B87" s="656" t="s">
        <v>304</v>
      </c>
      <c r="C87" s="770" t="s">
        <v>305</v>
      </c>
      <c r="D87" s="771"/>
      <c r="F87" s="549"/>
    </row>
    <row r="88" spans="1:7" ht="15" customHeight="1" x14ac:dyDescent="0.2">
      <c r="A88" s="774"/>
      <c r="B88" s="656" t="s">
        <v>306</v>
      </c>
      <c r="C88" s="770" t="s">
        <v>307</v>
      </c>
      <c r="D88" s="771"/>
      <c r="F88" s="549"/>
    </row>
    <row r="89" spans="1:7" ht="15" customHeight="1" x14ac:dyDescent="0.2">
      <c r="A89" s="774"/>
      <c r="B89" s="656" t="s">
        <v>308</v>
      </c>
      <c r="C89" s="770" t="s">
        <v>309</v>
      </c>
      <c r="D89" s="771"/>
      <c r="F89" s="549"/>
    </row>
    <row r="90" spans="1:7" ht="15" customHeight="1" x14ac:dyDescent="0.2">
      <c r="A90" s="774"/>
      <c r="B90" s="656" t="s">
        <v>310</v>
      </c>
      <c r="C90" s="770" t="s">
        <v>311</v>
      </c>
      <c r="D90" s="771"/>
      <c r="F90" s="549"/>
    </row>
    <row r="91" spans="1:7" ht="15" customHeight="1" x14ac:dyDescent="0.2">
      <c r="A91" s="774"/>
      <c r="B91" s="656" t="s">
        <v>312</v>
      </c>
      <c r="C91" s="770" t="s">
        <v>313</v>
      </c>
      <c r="D91" s="771"/>
      <c r="F91" s="549"/>
    </row>
    <row r="92" spans="1:7" ht="15" customHeight="1" x14ac:dyDescent="0.2">
      <c r="A92" s="781"/>
      <c r="B92" s="778" t="s">
        <v>7227</v>
      </c>
      <c r="C92" s="770" t="s">
        <v>7065</v>
      </c>
      <c r="D92" s="782"/>
      <c r="F92" s="549"/>
    </row>
    <row r="93" spans="1:7" ht="15" customHeight="1" x14ac:dyDescent="0.2">
      <c r="A93" s="774"/>
      <c r="B93" s="656" t="s">
        <v>314</v>
      </c>
      <c r="C93" s="770" t="s">
        <v>315</v>
      </c>
      <c r="D93" s="771"/>
      <c r="F93" s="549"/>
      <c r="G93" t="s">
        <v>150</v>
      </c>
    </row>
    <row r="94" spans="1:7" ht="15" customHeight="1" x14ac:dyDescent="0.2">
      <c r="A94" s="774"/>
      <c r="B94" s="656" t="s">
        <v>316</v>
      </c>
      <c r="C94" s="770" t="s">
        <v>317</v>
      </c>
      <c r="D94" s="771"/>
      <c r="F94" s="549"/>
      <c r="G94" t="s">
        <v>191</v>
      </c>
    </row>
    <row r="95" spans="1:7" ht="15" customHeight="1" x14ac:dyDescent="0.2">
      <c r="A95" s="774"/>
      <c r="B95" s="656" t="s">
        <v>318</v>
      </c>
      <c r="C95" s="770" t="s">
        <v>319</v>
      </c>
      <c r="D95" s="771"/>
      <c r="F95" s="549"/>
      <c r="G95" t="s">
        <v>191</v>
      </c>
    </row>
    <row r="96" spans="1:7" ht="15" customHeight="1" x14ac:dyDescent="0.2">
      <c r="A96" s="774"/>
      <c r="B96" s="656" t="s">
        <v>320</v>
      </c>
      <c r="C96" s="770" t="s">
        <v>321</v>
      </c>
      <c r="D96" s="771"/>
      <c r="F96" s="549"/>
      <c r="G96" t="s">
        <v>191</v>
      </c>
    </row>
    <row r="97" spans="1:9" ht="15" customHeight="1" x14ac:dyDescent="0.2">
      <c r="A97" s="774"/>
      <c r="B97" s="656" t="s">
        <v>322</v>
      </c>
      <c r="C97" s="770" t="s">
        <v>323</v>
      </c>
      <c r="D97" s="771"/>
      <c r="F97" s="549"/>
      <c r="G97" t="s">
        <v>191</v>
      </c>
    </row>
    <row r="98" spans="1:9" ht="15" customHeight="1" x14ac:dyDescent="0.2">
      <c r="A98" s="774"/>
      <c r="B98" s="656" t="s">
        <v>324</v>
      </c>
      <c r="C98" s="770" t="s">
        <v>325</v>
      </c>
      <c r="D98" s="771"/>
      <c r="F98" s="549"/>
      <c r="G98" t="s">
        <v>191</v>
      </c>
    </row>
    <row r="99" spans="1:9" ht="15" customHeight="1" x14ac:dyDescent="0.2">
      <c r="A99" s="774"/>
      <c r="B99" s="656" t="s">
        <v>326</v>
      </c>
      <c r="C99" s="770" t="s">
        <v>327</v>
      </c>
      <c r="D99" s="771"/>
      <c r="F99" s="549"/>
      <c r="G99" t="s">
        <v>191</v>
      </c>
    </row>
    <row r="100" spans="1:9" ht="15" customHeight="1" x14ac:dyDescent="0.2">
      <c r="A100" s="774"/>
      <c r="B100" s="656" t="s">
        <v>328</v>
      </c>
      <c r="C100" s="770" t="s">
        <v>329</v>
      </c>
      <c r="D100" s="771"/>
      <c r="F100" s="549"/>
      <c r="G100" t="s">
        <v>191</v>
      </c>
    </row>
    <row r="101" spans="1:9" ht="15" customHeight="1" x14ac:dyDescent="0.2">
      <c r="A101" s="774"/>
      <c r="B101" s="656" t="s">
        <v>330</v>
      </c>
      <c r="C101" s="770" t="s">
        <v>331</v>
      </c>
      <c r="D101" s="771"/>
      <c r="F101" s="549"/>
      <c r="G101" t="s">
        <v>191</v>
      </c>
    </row>
    <row r="102" spans="1:9" ht="15" customHeight="1" x14ac:dyDescent="0.2">
      <c r="A102" s="781"/>
      <c r="B102" s="778" t="s">
        <v>332</v>
      </c>
      <c r="C102" s="770" t="s">
        <v>333</v>
      </c>
      <c r="D102" s="782"/>
      <c r="F102" s="549"/>
    </row>
    <row r="103" spans="1:9" ht="15" customHeight="1" x14ac:dyDescent="0.2">
      <c r="A103" s="779"/>
      <c r="B103" s="531" t="s">
        <v>7228</v>
      </c>
      <c r="C103" s="770" t="s">
        <v>7066</v>
      </c>
      <c r="D103" s="783"/>
      <c r="F103" s="551"/>
      <c r="G103" t="s">
        <v>191</v>
      </c>
      <c r="H103" s="784"/>
      <c r="I103" s="784"/>
    </row>
    <row r="104" spans="1:9" ht="15" customHeight="1" x14ac:dyDescent="0.2">
      <c r="A104" s="774" t="s">
        <v>334</v>
      </c>
      <c r="B104" s="656" t="s">
        <v>335</v>
      </c>
      <c r="C104" s="776" t="s">
        <v>336</v>
      </c>
      <c r="D104" s="771"/>
      <c r="F104" s="549"/>
      <c r="G104" t="s">
        <v>150</v>
      </c>
    </row>
    <row r="105" spans="1:9" ht="15" customHeight="1" x14ac:dyDescent="0.2">
      <c r="A105" s="774"/>
      <c r="B105" s="656" t="s">
        <v>337</v>
      </c>
      <c r="C105" s="776" t="s">
        <v>338</v>
      </c>
      <c r="D105" s="771"/>
      <c r="F105" s="549"/>
      <c r="G105" t="s">
        <v>191</v>
      </c>
    </row>
    <row r="106" spans="1:9" ht="15" customHeight="1" x14ac:dyDescent="0.2">
      <c r="A106" s="774"/>
      <c r="B106" s="656" t="s">
        <v>339</v>
      </c>
      <c r="C106" s="776" t="s">
        <v>340</v>
      </c>
      <c r="D106" s="771"/>
      <c r="F106" s="549"/>
      <c r="G106" t="s">
        <v>191</v>
      </c>
    </row>
    <row r="107" spans="1:9" ht="15" customHeight="1" x14ac:dyDescent="0.2">
      <c r="A107" s="774"/>
      <c r="B107" s="656" t="s">
        <v>341</v>
      </c>
      <c r="C107" s="776" t="s">
        <v>342</v>
      </c>
      <c r="D107" s="771"/>
      <c r="F107" s="549"/>
      <c r="G107" t="s">
        <v>191</v>
      </c>
    </row>
    <row r="108" spans="1:9" ht="15" customHeight="1" x14ac:dyDescent="0.2">
      <c r="A108" s="774"/>
      <c r="B108" s="656" t="s">
        <v>343</v>
      </c>
      <c r="C108" s="776" t="s">
        <v>344</v>
      </c>
      <c r="D108" s="771"/>
      <c r="F108" s="549"/>
      <c r="G108" t="s">
        <v>191</v>
      </c>
    </row>
    <row r="109" spans="1:9" ht="15" customHeight="1" x14ac:dyDescent="0.2">
      <c r="A109" s="774"/>
      <c r="B109" s="656" t="s">
        <v>345</v>
      </c>
      <c r="C109" s="776" t="s">
        <v>346</v>
      </c>
      <c r="D109" s="771"/>
      <c r="F109" s="549"/>
      <c r="G109" t="s">
        <v>191</v>
      </c>
    </row>
    <row r="110" spans="1:9" ht="15" customHeight="1" x14ac:dyDescent="0.2">
      <c r="A110" s="774"/>
      <c r="B110" s="656" t="s">
        <v>347</v>
      </c>
      <c r="C110" s="776" t="s">
        <v>348</v>
      </c>
      <c r="D110" s="771"/>
      <c r="F110" s="549"/>
      <c r="G110" t="s">
        <v>191</v>
      </c>
    </row>
    <row r="111" spans="1:9" ht="15" customHeight="1" x14ac:dyDescent="0.2">
      <c r="A111" s="774"/>
      <c r="B111" s="656" t="s">
        <v>349</v>
      </c>
      <c r="C111" s="776" t="s">
        <v>350</v>
      </c>
      <c r="D111" s="771"/>
      <c r="F111" s="549"/>
      <c r="G111" t="s">
        <v>191</v>
      </c>
    </row>
    <row r="112" spans="1:9" ht="15" customHeight="1" x14ac:dyDescent="0.2">
      <c r="A112" s="774"/>
      <c r="B112" s="656" t="s">
        <v>351</v>
      </c>
      <c r="C112" s="776" t="s">
        <v>352</v>
      </c>
      <c r="D112" s="771"/>
      <c r="F112" s="549"/>
      <c r="G112" t="s">
        <v>191</v>
      </c>
    </row>
    <row r="113" spans="1:7" ht="15" customHeight="1" x14ac:dyDescent="0.2">
      <c r="A113" s="774"/>
      <c r="B113" s="656" t="s">
        <v>353</v>
      </c>
      <c r="C113" s="776" t="s">
        <v>354</v>
      </c>
      <c r="D113" s="771"/>
      <c r="F113" s="549"/>
      <c r="G113" t="s">
        <v>191</v>
      </c>
    </row>
    <row r="114" spans="1:7" ht="15" customHeight="1" x14ac:dyDescent="0.2">
      <c r="A114" s="774"/>
      <c r="B114" s="656" t="s">
        <v>355</v>
      </c>
      <c r="C114" s="776" t="s">
        <v>356</v>
      </c>
      <c r="D114" s="771"/>
      <c r="F114" s="549"/>
      <c r="G114" t="s">
        <v>191</v>
      </c>
    </row>
    <row r="115" spans="1:7" ht="15" customHeight="1" x14ac:dyDescent="0.2">
      <c r="A115" s="774"/>
      <c r="B115" s="656" t="s">
        <v>357</v>
      </c>
      <c r="C115" s="776" t="s">
        <v>358</v>
      </c>
      <c r="D115" s="771"/>
      <c r="F115" s="549"/>
      <c r="G115" t="s">
        <v>191</v>
      </c>
    </row>
    <row r="116" spans="1:7" ht="15" customHeight="1" x14ac:dyDescent="0.2">
      <c r="A116" s="774"/>
      <c r="B116" s="656" t="s">
        <v>359</v>
      </c>
      <c r="C116" s="776" t="s">
        <v>360</v>
      </c>
      <c r="D116" s="771"/>
      <c r="F116" s="549"/>
      <c r="G116" t="s">
        <v>191</v>
      </c>
    </row>
    <row r="117" spans="1:7" ht="15" customHeight="1" x14ac:dyDescent="0.2">
      <c r="A117" s="774"/>
      <c r="B117" s="656" t="s">
        <v>361</v>
      </c>
      <c r="C117" s="776" t="s">
        <v>362</v>
      </c>
      <c r="D117" s="771"/>
      <c r="F117" s="549"/>
      <c r="G117" t="s">
        <v>191</v>
      </c>
    </row>
    <row r="118" spans="1:7" ht="15" customHeight="1" x14ac:dyDescent="0.2">
      <c r="A118" s="774"/>
      <c r="B118" s="656" t="s">
        <v>363</v>
      </c>
      <c r="C118" s="776" t="s">
        <v>364</v>
      </c>
      <c r="D118" s="771"/>
      <c r="F118" s="549"/>
      <c r="G118" t="s">
        <v>191</v>
      </c>
    </row>
    <row r="119" spans="1:7" ht="15" customHeight="1" x14ac:dyDescent="0.2">
      <c r="A119" s="774"/>
      <c r="B119" s="656" t="s">
        <v>365</v>
      </c>
      <c r="C119" s="776" t="s">
        <v>366</v>
      </c>
      <c r="D119" s="771"/>
      <c r="F119" s="549"/>
      <c r="G119" t="s">
        <v>191</v>
      </c>
    </row>
    <row r="120" spans="1:7" ht="15" customHeight="1" x14ac:dyDescent="0.2">
      <c r="A120" s="774"/>
      <c r="B120" s="656" t="s">
        <v>367</v>
      </c>
      <c r="C120" s="776" t="s">
        <v>368</v>
      </c>
      <c r="D120" s="771"/>
      <c r="F120" s="549"/>
      <c r="G120" t="s">
        <v>191</v>
      </c>
    </row>
    <row r="121" spans="1:7" ht="15" customHeight="1" x14ac:dyDescent="0.2">
      <c r="A121" s="774"/>
      <c r="B121" s="656" t="s">
        <v>369</v>
      </c>
      <c r="C121" s="776" t="s">
        <v>370</v>
      </c>
      <c r="D121" s="771"/>
      <c r="F121" s="549"/>
      <c r="G121" t="s">
        <v>191</v>
      </c>
    </row>
    <row r="122" spans="1:7" ht="15" customHeight="1" x14ac:dyDescent="0.2">
      <c r="A122" s="774"/>
      <c r="B122" s="656" t="s">
        <v>371</v>
      </c>
      <c r="C122" s="776" t="s">
        <v>372</v>
      </c>
      <c r="D122" s="771"/>
      <c r="F122" s="549"/>
      <c r="G122" t="s">
        <v>191</v>
      </c>
    </row>
    <row r="123" spans="1:7" ht="15" customHeight="1" x14ac:dyDescent="0.2">
      <c r="A123" s="774"/>
      <c r="B123" s="656" t="s">
        <v>373</v>
      </c>
      <c r="C123" s="776" t="s">
        <v>374</v>
      </c>
      <c r="D123" s="771"/>
      <c r="F123" s="549"/>
      <c r="G123" t="s">
        <v>191</v>
      </c>
    </row>
    <row r="124" spans="1:7" ht="15" customHeight="1" x14ac:dyDescent="0.2">
      <c r="A124" s="774"/>
      <c r="B124" s="656" t="s">
        <v>375</v>
      </c>
      <c r="C124" s="776" t="s">
        <v>376</v>
      </c>
      <c r="D124" s="771"/>
      <c r="F124" s="549"/>
      <c r="G124" t="s">
        <v>191</v>
      </c>
    </row>
    <row r="125" spans="1:7" ht="15" customHeight="1" x14ac:dyDescent="0.2">
      <c r="A125" s="774"/>
      <c r="B125" s="656" t="s">
        <v>377</v>
      </c>
      <c r="C125" s="776" t="s">
        <v>378</v>
      </c>
      <c r="D125" s="771"/>
      <c r="F125" s="549"/>
      <c r="G125" t="s">
        <v>191</v>
      </c>
    </row>
    <row r="126" spans="1:7" ht="15" customHeight="1" x14ac:dyDescent="0.2">
      <c r="A126" s="774"/>
      <c r="B126" s="656" t="s">
        <v>379</v>
      </c>
      <c r="C126" s="776" t="s">
        <v>380</v>
      </c>
      <c r="D126" s="771"/>
      <c r="F126" s="549"/>
      <c r="G126" t="s">
        <v>191</v>
      </c>
    </row>
    <row r="127" spans="1:7" ht="15" customHeight="1" x14ac:dyDescent="0.2">
      <c r="A127" s="774"/>
      <c r="B127" s="656" t="s">
        <v>381</v>
      </c>
      <c r="C127" s="776" t="s">
        <v>382</v>
      </c>
      <c r="D127" s="771"/>
      <c r="F127" s="549"/>
      <c r="G127" t="s">
        <v>191</v>
      </c>
    </row>
    <row r="128" spans="1:7" ht="15" customHeight="1" x14ac:dyDescent="0.2">
      <c r="A128" s="774"/>
      <c r="B128" s="656" t="s">
        <v>383</v>
      </c>
      <c r="C128" s="776" t="s">
        <v>384</v>
      </c>
      <c r="D128" s="771"/>
      <c r="F128" s="549"/>
      <c r="G128" t="s">
        <v>191</v>
      </c>
    </row>
    <row r="129" spans="1:7" ht="15" customHeight="1" x14ac:dyDescent="0.2">
      <c r="A129" s="774"/>
      <c r="B129" s="656" t="s">
        <v>385</v>
      </c>
      <c r="C129" s="776" t="s">
        <v>386</v>
      </c>
      <c r="D129" s="771"/>
      <c r="F129" s="549"/>
      <c r="G129" t="s">
        <v>191</v>
      </c>
    </row>
    <row r="130" spans="1:7" ht="15" customHeight="1" x14ac:dyDescent="0.2">
      <c r="A130" s="774"/>
      <c r="B130" s="656" t="s">
        <v>387</v>
      </c>
      <c r="C130" s="776" t="s">
        <v>388</v>
      </c>
      <c r="D130" s="771"/>
      <c r="F130" s="549"/>
      <c r="G130" t="s">
        <v>191</v>
      </c>
    </row>
    <row r="131" spans="1:7" ht="15" customHeight="1" x14ac:dyDescent="0.2">
      <c r="A131" s="774"/>
      <c r="B131" s="656" t="s">
        <v>389</v>
      </c>
      <c r="C131" s="776" t="s">
        <v>390</v>
      </c>
      <c r="D131" s="771"/>
      <c r="F131" s="549"/>
      <c r="G131" t="s">
        <v>191</v>
      </c>
    </row>
    <row r="132" spans="1:7" ht="15" customHeight="1" x14ac:dyDescent="0.2">
      <c r="A132" s="774"/>
      <c r="B132" s="656" t="s">
        <v>391</v>
      </c>
      <c r="C132" s="776" t="s">
        <v>392</v>
      </c>
      <c r="D132" s="771"/>
      <c r="F132" s="549"/>
      <c r="G132" t="s">
        <v>191</v>
      </c>
    </row>
    <row r="133" spans="1:7" ht="15" customHeight="1" x14ac:dyDescent="0.2">
      <c r="A133" s="774"/>
      <c r="B133" s="656" t="s">
        <v>393</v>
      </c>
      <c r="C133" s="776" t="s">
        <v>394</v>
      </c>
      <c r="D133" s="771"/>
      <c r="F133" s="549"/>
      <c r="G133" t="s">
        <v>191</v>
      </c>
    </row>
    <row r="134" spans="1:7" ht="15" customHeight="1" x14ac:dyDescent="0.2">
      <c r="A134" s="774"/>
      <c r="B134" s="656" t="s">
        <v>395</v>
      </c>
      <c r="C134" s="776" t="s">
        <v>396</v>
      </c>
      <c r="D134" s="771"/>
      <c r="F134" s="549"/>
      <c r="G134" t="s">
        <v>191</v>
      </c>
    </row>
    <row r="135" spans="1:7" ht="15" customHeight="1" x14ac:dyDescent="0.2">
      <c r="A135" s="774"/>
      <c r="B135" s="656" t="s">
        <v>397</v>
      </c>
      <c r="C135" s="776" t="s">
        <v>398</v>
      </c>
      <c r="D135" s="771"/>
      <c r="F135" s="549"/>
      <c r="G135" t="s">
        <v>191</v>
      </c>
    </row>
    <row r="136" spans="1:7" ht="15" customHeight="1" x14ac:dyDescent="0.2">
      <c r="A136" s="774"/>
      <c r="B136" s="656" t="s">
        <v>399</v>
      </c>
      <c r="C136" s="776" t="s">
        <v>400</v>
      </c>
      <c r="D136" s="771"/>
      <c r="F136" s="549"/>
      <c r="G136" t="s">
        <v>191</v>
      </c>
    </row>
    <row r="137" spans="1:7" ht="15" customHeight="1" x14ac:dyDescent="0.2">
      <c r="A137" s="774"/>
      <c r="B137" s="656" t="s">
        <v>401</v>
      </c>
      <c r="C137" s="776" t="s">
        <v>402</v>
      </c>
      <c r="D137" s="771"/>
      <c r="F137" s="549"/>
      <c r="G137" t="s">
        <v>191</v>
      </c>
    </row>
    <row r="138" spans="1:7" ht="15" customHeight="1" x14ac:dyDescent="0.2">
      <c r="A138" s="774"/>
      <c r="B138" s="656" t="s">
        <v>403</v>
      </c>
      <c r="C138" s="776" t="s">
        <v>404</v>
      </c>
      <c r="D138" s="771"/>
      <c r="F138" s="549"/>
      <c r="G138" t="s">
        <v>191</v>
      </c>
    </row>
    <row r="139" spans="1:7" ht="15" customHeight="1" x14ac:dyDescent="0.2">
      <c r="A139" s="774"/>
      <c r="B139" s="656" t="s">
        <v>405</v>
      </c>
      <c r="C139" s="776" t="s">
        <v>406</v>
      </c>
      <c r="D139" s="771"/>
      <c r="F139" s="549"/>
      <c r="G139" t="s">
        <v>191</v>
      </c>
    </row>
    <row r="140" spans="1:7" ht="15" customHeight="1" x14ac:dyDescent="0.2">
      <c r="A140" s="774"/>
      <c r="B140" s="656" t="s">
        <v>407</v>
      </c>
      <c r="C140" s="776" t="s">
        <v>408</v>
      </c>
      <c r="D140" s="771"/>
      <c r="F140" s="549"/>
      <c r="G140" t="s">
        <v>191</v>
      </c>
    </row>
    <row r="141" spans="1:7" ht="15" customHeight="1" x14ac:dyDescent="0.2">
      <c r="A141" s="774"/>
      <c r="B141" s="656" t="s">
        <v>409</v>
      </c>
      <c r="C141" s="776" t="s">
        <v>410</v>
      </c>
      <c r="D141" s="771"/>
      <c r="F141" s="549"/>
      <c r="G141" t="s">
        <v>191</v>
      </c>
    </row>
    <row r="142" spans="1:7" ht="15" customHeight="1" x14ac:dyDescent="0.2">
      <c r="A142" s="774"/>
      <c r="B142" s="656" t="s">
        <v>7089</v>
      </c>
      <c r="C142" s="776" t="s">
        <v>7087</v>
      </c>
      <c r="D142" s="771"/>
      <c r="F142" s="549"/>
      <c r="G142" t="s">
        <v>191</v>
      </c>
    </row>
    <row r="143" spans="1:7" ht="15" customHeight="1" x14ac:dyDescent="0.2">
      <c r="A143" s="774"/>
      <c r="B143" s="656" t="s">
        <v>7090</v>
      </c>
      <c r="C143" s="776" t="s">
        <v>7088</v>
      </c>
      <c r="D143" s="771"/>
      <c r="F143" s="549"/>
      <c r="G143" t="s">
        <v>191</v>
      </c>
    </row>
    <row r="144" spans="1:7" ht="15" customHeight="1" x14ac:dyDescent="0.2">
      <c r="A144" s="772" t="s">
        <v>411</v>
      </c>
      <c r="B144" s="530" t="s">
        <v>412</v>
      </c>
      <c r="C144" s="785" t="s">
        <v>413</v>
      </c>
      <c r="D144" s="771"/>
      <c r="F144" s="549"/>
    </row>
    <row r="145" spans="1:7" ht="15" customHeight="1" x14ac:dyDescent="0.2">
      <c r="A145" s="774"/>
      <c r="B145" s="656" t="s">
        <v>414</v>
      </c>
      <c r="C145" s="776" t="s">
        <v>415</v>
      </c>
      <c r="D145" s="771"/>
      <c r="F145" s="549"/>
    </row>
    <row r="146" spans="1:7" ht="15" customHeight="1" x14ac:dyDescent="0.2">
      <c r="A146" s="774"/>
      <c r="B146" s="656" t="s">
        <v>416</v>
      </c>
      <c r="C146" s="776" t="s">
        <v>417</v>
      </c>
      <c r="D146" s="771"/>
      <c r="F146" s="549"/>
    </row>
    <row r="147" spans="1:7" ht="15" customHeight="1" x14ac:dyDescent="0.2">
      <c r="A147" s="774"/>
      <c r="B147" s="656" t="s">
        <v>418</v>
      </c>
      <c r="C147" s="776" t="s">
        <v>419</v>
      </c>
      <c r="D147" s="771"/>
      <c r="F147" s="549"/>
    </row>
    <row r="148" spans="1:7" ht="15" customHeight="1" x14ac:dyDescent="0.2">
      <c r="A148" s="774"/>
      <c r="B148" s="656" t="s">
        <v>420</v>
      </c>
      <c r="C148" s="776" t="s">
        <v>421</v>
      </c>
      <c r="D148" s="771"/>
      <c r="F148" s="549"/>
      <c r="G148" t="s">
        <v>150</v>
      </c>
    </row>
    <row r="149" spans="1:7" ht="15" customHeight="1" x14ac:dyDescent="0.2">
      <c r="A149" s="774"/>
      <c r="B149" s="656" t="s">
        <v>422</v>
      </c>
      <c r="C149" s="776" t="s">
        <v>423</v>
      </c>
      <c r="D149" s="771"/>
      <c r="F149" s="549"/>
      <c r="G149" t="s">
        <v>191</v>
      </c>
    </row>
    <row r="150" spans="1:7" ht="15" customHeight="1" x14ac:dyDescent="0.2">
      <c r="A150" s="774"/>
      <c r="B150" s="656" t="s">
        <v>424</v>
      </c>
      <c r="C150" s="776" t="s">
        <v>425</v>
      </c>
      <c r="D150" s="771"/>
      <c r="F150" s="549"/>
      <c r="G150" t="s">
        <v>191</v>
      </c>
    </row>
    <row r="151" spans="1:7" ht="15" customHeight="1" x14ac:dyDescent="0.2">
      <c r="A151" s="774"/>
      <c r="B151" s="656" t="s">
        <v>426</v>
      </c>
      <c r="C151" s="776" t="s">
        <v>427</v>
      </c>
      <c r="D151" s="771"/>
      <c r="F151" s="549"/>
      <c r="G151" t="s">
        <v>191</v>
      </c>
    </row>
    <row r="152" spans="1:7" ht="15" customHeight="1" x14ac:dyDescent="0.2">
      <c r="A152" s="774"/>
      <c r="B152" s="656" t="s">
        <v>428</v>
      </c>
      <c r="C152" s="776" t="s">
        <v>429</v>
      </c>
      <c r="D152" s="771"/>
      <c r="F152" s="549"/>
      <c r="G152" t="s">
        <v>191</v>
      </c>
    </row>
    <row r="153" spans="1:7" ht="15" customHeight="1" x14ac:dyDescent="0.2">
      <c r="A153" s="774"/>
      <c r="B153" s="656" t="s">
        <v>430</v>
      </c>
      <c r="C153" s="776" t="s">
        <v>431</v>
      </c>
      <c r="D153" s="771"/>
      <c r="F153" s="549"/>
      <c r="G153" t="s">
        <v>191</v>
      </c>
    </row>
    <row r="154" spans="1:7" ht="15" customHeight="1" x14ac:dyDescent="0.2">
      <c r="A154" s="774"/>
      <c r="B154" s="656" t="s">
        <v>432</v>
      </c>
      <c r="C154" s="776" t="s">
        <v>433</v>
      </c>
      <c r="D154" s="771"/>
      <c r="F154" s="549"/>
      <c r="G154" t="s">
        <v>191</v>
      </c>
    </row>
    <row r="155" spans="1:7" ht="15" customHeight="1" x14ac:dyDescent="0.2">
      <c r="A155" s="774"/>
      <c r="B155" s="656" t="s">
        <v>434</v>
      </c>
      <c r="C155" s="776" t="s">
        <v>435</v>
      </c>
      <c r="D155" s="771"/>
      <c r="F155" s="549"/>
      <c r="G155" t="s">
        <v>191</v>
      </c>
    </row>
    <row r="156" spans="1:7" ht="15" customHeight="1" x14ac:dyDescent="0.2">
      <c r="A156" s="774"/>
      <c r="B156" s="656" t="s">
        <v>436</v>
      </c>
      <c r="C156" s="776" t="s">
        <v>437</v>
      </c>
      <c r="D156" s="771"/>
      <c r="F156" s="549"/>
      <c r="G156" t="s">
        <v>191</v>
      </c>
    </row>
    <row r="157" spans="1:7" ht="15" customHeight="1" x14ac:dyDescent="0.2">
      <c r="A157" s="774"/>
      <c r="B157" s="656" t="s">
        <v>438</v>
      </c>
      <c r="C157" s="776" t="s">
        <v>439</v>
      </c>
      <c r="D157" s="771"/>
      <c r="F157" s="549"/>
      <c r="G157" t="s">
        <v>191</v>
      </c>
    </row>
    <row r="158" spans="1:7" ht="15" customHeight="1" x14ac:dyDescent="0.2">
      <c r="A158" s="774"/>
      <c r="B158" s="656" t="s">
        <v>440</v>
      </c>
      <c r="C158" s="776" t="s">
        <v>441</v>
      </c>
      <c r="D158" s="771"/>
      <c r="F158" s="549"/>
      <c r="G158" t="s">
        <v>191</v>
      </c>
    </row>
    <row r="159" spans="1:7" ht="15" customHeight="1" x14ac:dyDescent="0.2">
      <c r="A159" s="774"/>
      <c r="B159" s="656" t="s">
        <v>442</v>
      </c>
      <c r="C159" s="776" t="s">
        <v>443</v>
      </c>
      <c r="D159" s="771"/>
      <c r="F159" s="549"/>
      <c r="G159" t="s">
        <v>191</v>
      </c>
    </row>
    <row r="160" spans="1:7" ht="15" customHeight="1" x14ac:dyDescent="0.2">
      <c r="A160" s="774"/>
      <c r="B160" s="656" t="s">
        <v>444</v>
      </c>
      <c r="C160" s="776" t="s">
        <v>445</v>
      </c>
      <c r="D160" s="771"/>
      <c r="F160" s="549"/>
      <c r="G160" t="s">
        <v>191</v>
      </c>
    </row>
    <row r="161" spans="1:7" ht="15" customHeight="1" x14ac:dyDescent="0.2">
      <c r="A161" s="774"/>
      <c r="B161" s="656" t="s">
        <v>446</v>
      </c>
      <c r="C161" s="776" t="s">
        <v>447</v>
      </c>
      <c r="D161" s="771"/>
      <c r="F161" s="549"/>
      <c r="G161" t="s">
        <v>191</v>
      </c>
    </row>
    <row r="162" spans="1:7" ht="15" customHeight="1" x14ac:dyDescent="0.2">
      <c r="A162" s="774"/>
      <c r="B162" s="656" t="s">
        <v>448</v>
      </c>
      <c r="C162" s="776" t="s">
        <v>449</v>
      </c>
      <c r="D162" s="771"/>
      <c r="F162" s="549"/>
      <c r="G162" t="s">
        <v>191</v>
      </c>
    </row>
    <row r="163" spans="1:7" ht="15" customHeight="1" x14ac:dyDescent="0.2">
      <c r="A163" s="774"/>
      <c r="B163" s="656" t="s">
        <v>450</v>
      </c>
      <c r="C163" s="776" t="s">
        <v>451</v>
      </c>
      <c r="D163" s="771"/>
      <c r="F163" s="549"/>
      <c r="G163" t="s">
        <v>191</v>
      </c>
    </row>
    <row r="164" spans="1:7" ht="15" customHeight="1" x14ac:dyDescent="0.2">
      <c r="A164" s="774"/>
      <c r="B164" s="656" t="s">
        <v>452</v>
      </c>
      <c r="C164" s="776" t="s">
        <v>453</v>
      </c>
      <c r="D164" s="771"/>
      <c r="F164" s="549"/>
      <c r="G164" t="s">
        <v>191</v>
      </c>
    </row>
    <row r="165" spans="1:7" ht="15" customHeight="1" x14ac:dyDescent="0.2">
      <c r="A165" s="774"/>
      <c r="B165" s="656" t="s">
        <v>454</v>
      </c>
      <c r="C165" s="776" t="s">
        <v>455</v>
      </c>
      <c r="D165" s="771"/>
      <c r="F165" s="549"/>
      <c r="G165" t="s">
        <v>191</v>
      </c>
    </row>
    <row r="166" spans="1:7" ht="15" customHeight="1" x14ac:dyDescent="0.2">
      <c r="A166" s="774"/>
      <c r="B166" s="656" t="s">
        <v>456</v>
      </c>
      <c r="C166" s="776" t="s">
        <v>457</v>
      </c>
      <c r="D166" s="771"/>
      <c r="F166" s="549"/>
    </row>
    <row r="167" spans="1:7" ht="15" customHeight="1" x14ac:dyDescent="0.2">
      <c r="A167" s="781"/>
      <c r="B167" s="778" t="s">
        <v>7229</v>
      </c>
      <c r="C167" s="776" t="s">
        <v>6913</v>
      </c>
      <c r="D167" s="782"/>
      <c r="F167" s="549"/>
    </row>
    <row r="168" spans="1:7" ht="15" customHeight="1" x14ac:dyDescent="0.2">
      <c r="A168" s="774"/>
      <c r="B168" s="656" t="s">
        <v>458</v>
      </c>
      <c r="C168" s="770" t="s">
        <v>459</v>
      </c>
      <c r="D168" s="771"/>
      <c r="F168" s="549"/>
      <c r="G168" t="s">
        <v>191</v>
      </c>
    </row>
    <row r="169" spans="1:7" ht="15" customHeight="1" x14ac:dyDescent="0.2">
      <c r="A169" s="774"/>
      <c r="B169" s="656" t="s">
        <v>460</v>
      </c>
      <c r="C169" s="770" t="s">
        <v>461</v>
      </c>
      <c r="D169" s="771"/>
      <c r="F169" s="549"/>
      <c r="G169" t="s">
        <v>191</v>
      </c>
    </row>
    <row r="170" spans="1:7" ht="15" customHeight="1" x14ac:dyDescent="0.2">
      <c r="A170" s="774"/>
      <c r="B170" s="656" t="s">
        <v>462</v>
      </c>
      <c r="C170" s="770" t="s">
        <v>463</v>
      </c>
      <c r="D170" s="771"/>
      <c r="F170" s="549"/>
      <c r="G170" t="s">
        <v>191</v>
      </c>
    </row>
    <row r="171" spans="1:7" ht="15" customHeight="1" x14ac:dyDescent="0.2">
      <c r="A171" s="774"/>
      <c r="B171" s="656" t="s">
        <v>464</v>
      </c>
      <c r="C171" s="770" t="s">
        <v>465</v>
      </c>
      <c r="D171" s="771"/>
      <c r="F171" s="549"/>
      <c r="G171" t="s">
        <v>191</v>
      </c>
    </row>
    <row r="172" spans="1:7" ht="15" customHeight="1" x14ac:dyDescent="0.2">
      <c r="A172" s="774"/>
      <c r="B172" s="656" t="s">
        <v>466</v>
      </c>
      <c r="C172" s="770" t="s">
        <v>467</v>
      </c>
      <c r="D172" s="771"/>
      <c r="F172" s="549"/>
      <c r="G172" t="s">
        <v>191</v>
      </c>
    </row>
    <row r="173" spans="1:7" ht="15" customHeight="1" x14ac:dyDescent="0.2">
      <c r="A173" s="774"/>
      <c r="B173" s="656" t="s">
        <v>468</v>
      </c>
      <c r="C173" s="770" t="s">
        <v>469</v>
      </c>
      <c r="D173" s="771"/>
      <c r="F173" s="549"/>
      <c r="G173" t="s">
        <v>191</v>
      </c>
    </row>
    <row r="174" spans="1:7" ht="15" customHeight="1" x14ac:dyDescent="0.2">
      <c r="A174" s="774"/>
      <c r="B174" s="656" t="s">
        <v>470</v>
      </c>
      <c r="C174" s="770" t="s">
        <v>471</v>
      </c>
      <c r="D174" s="771"/>
      <c r="F174" s="549"/>
      <c r="G174" t="s">
        <v>191</v>
      </c>
    </row>
    <row r="175" spans="1:7" ht="15" customHeight="1" x14ac:dyDescent="0.2">
      <c r="A175" s="774"/>
      <c r="B175" s="656" t="s">
        <v>472</v>
      </c>
      <c r="C175" s="770" t="s">
        <v>473</v>
      </c>
      <c r="D175" s="771"/>
      <c r="F175" s="549"/>
      <c r="G175" t="s">
        <v>191</v>
      </c>
    </row>
    <row r="176" spans="1:7" ht="15" customHeight="1" x14ac:dyDescent="0.2">
      <c r="A176" s="774"/>
      <c r="B176" s="656" t="s">
        <v>474</v>
      </c>
      <c r="C176" s="770" t="s">
        <v>475</v>
      </c>
      <c r="D176" s="771"/>
      <c r="F176" s="549"/>
      <c r="G176" t="s">
        <v>191</v>
      </c>
    </row>
    <row r="177" spans="1:7" ht="15" customHeight="1" x14ac:dyDescent="0.2">
      <c r="A177" s="781"/>
      <c r="B177" s="778" t="s">
        <v>7230</v>
      </c>
      <c r="C177" s="770" t="s">
        <v>6914</v>
      </c>
      <c r="D177" s="782"/>
      <c r="F177" s="549"/>
    </row>
    <row r="178" spans="1:7" ht="15" customHeight="1" x14ac:dyDescent="0.2">
      <c r="A178" s="774"/>
      <c r="B178" s="656" t="s">
        <v>476</v>
      </c>
      <c r="C178" s="770" t="s">
        <v>477</v>
      </c>
      <c r="D178" s="771"/>
      <c r="F178" s="549"/>
    </row>
    <row r="179" spans="1:7" ht="15" customHeight="1" x14ac:dyDescent="0.2">
      <c r="A179" s="774"/>
      <c r="B179" s="656" t="s">
        <v>478</v>
      </c>
      <c r="C179" s="770" t="s">
        <v>479</v>
      </c>
      <c r="D179" s="771"/>
      <c r="F179" s="549"/>
    </row>
    <row r="180" spans="1:7" ht="15" customHeight="1" x14ac:dyDescent="0.2">
      <c r="A180" s="774"/>
      <c r="B180" s="656" t="s">
        <v>480</v>
      </c>
      <c r="C180" s="770" t="s">
        <v>481</v>
      </c>
      <c r="D180" s="771"/>
      <c r="F180" s="549"/>
    </row>
    <row r="181" spans="1:7" ht="15" customHeight="1" x14ac:dyDescent="0.2">
      <c r="A181" s="774"/>
      <c r="B181" s="656" t="s">
        <v>482</v>
      </c>
      <c r="C181" s="770" t="s">
        <v>483</v>
      </c>
      <c r="D181" s="771"/>
      <c r="F181" s="549"/>
    </row>
    <row r="182" spans="1:7" ht="15" customHeight="1" x14ac:dyDescent="0.2">
      <c r="A182" s="774"/>
      <c r="B182" s="656" t="s">
        <v>484</v>
      </c>
      <c r="C182" s="770" t="s">
        <v>485</v>
      </c>
      <c r="D182" s="771"/>
      <c r="F182" s="549"/>
    </row>
    <row r="183" spans="1:7" ht="15" customHeight="1" x14ac:dyDescent="0.2">
      <c r="A183" s="774"/>
      <c r="B183" s="656" t="s">
        <v>486</v>
      </c>
      <c r="C183" s="770" t="s">
        <v>487</v>
      </c>
      <c r="D183" s="771"/>
      <c r="F183" s="549"/>
      <c r="G183" t="s">
        <v>150</v>
      </c>
    </row>
    <row r="184" spans="1:7" ht="15" customHeight="1" x14ac:dyDescent="0.2">
      <c r="A184" s="774"/>
      <c r="B184" s="656" t="s">
        <v>488</v>
      </c>
      <c r="C184" s="770" t="s">
        <v>489</v>
      </c>
      <c r="D184" s="771"/>
      <c r="F184" s="549"/>
      <c r="G184" t="s">
        <v>191</v>
      </c>
    </row>
    <row r="185" spans="1:7" ht="15" customHeight="1" x14ac:dyDescent="0.2">
      <c r="A185" s="774"/>
      <c r="B185" s="656" t="s">
        <v>490</v>
      </c>
      <c r="C185" s="770" t="s">
        <v>491</v>
      </c>
      <c r="D185" s="771"/>
      <c r="F185" s="549"/>
      <c r="G185" t="s">
        <v>191</v>
      </c>
    </row>
    <row r="186" spans="1:7" ht="15" customHeight="1" x14ac:dyDescent="0.2">
      <c r="A186" s="774"/>
      <c r="B186" s="656" t="s">
        <v>492</v>
      </c>
      <c r="C186" s="770" t="s">
        <v>493</v>
      </c>
      <c r="D186" s="771"/>
      <c r="F186" s="549"/>
      <c r="G186" t="s">
        <v>191</v>
      </c>
    </row>
    <row r="187" spans="1:7" ht="15" customHeight="1" x14ac:dyDescent="0.2">
      <c r="A187" s="774"/>
      <c r="B187" s="656" t="s">
        <v>494</v>
      </c>
      <c r="C187" s="770" t="s">
        <v>495</v>
      </c>
      <c r="D187" s="771"/>
      <c r="F187" s="549"/>
      <c r="G187" t="s">
        <v>191</v>
      </c>
    </row>
    <row r="188" spans="1:7" ht="15" customHeight="1" x14ac:dyDescent="0.2">
      <c r="A188" s="774"/>
      <c r="B188" s="656" t="s">
        <v>496</v>
      </c>
      <c r="C188" s="770" t="s">
        <v>497</v>
      </c>
      <c r="D188" s="771"/>
      <c r="F188" s="549"/>
      <c r="G188" t="s">
        <v>191</v>
      </c>
    </row>
    <row r="189" spans="1:7" ht="15" customHeight="1" x14ac:dyDescent="0.2">
      <c r="A189" s="774"/>
      <c r="B189" s="656" t="s">
        <v>498</v>
      </c>
      <c r="C189" s="770" t="s">
        <v>499</v>
      </c>
      <c r="D189" s="771"/>
      <c r="F189" s="549"/>
      <c r="G189" t="s">
        <v>191</v>
      </c>
    </row>
    <row r="190" spans="1:7" ht="15" customHeight="1" x14ac:dyDescent="0.2">
      <c r="A190" s="774"/>
      <c r="B190" s="656" t="s">
        <v>500</v>
      </c>
      <c r="C190" s="770" t="s">
        <v>501</v>
      </c>
      <c r="D190" s="771"/>
      <c r="F190" s="549"/>
      <c r="G190" t="s">
        <v>191</v>
      </c>
    </row>
    <row r="191" spans="1:7" ht="15" customHeight="1" x14ac:dyDescent="0.2">
      <c r="A191" s="774"/>
      <c r="B191" s="656" t="s">
        <v>502</v>
      </c>
      <c r="C191" s="770" t="s">
        <v>503</v>
      </c>
      <c r="D191" s="771"/>
      <c r="F191" s="549"/>
      <c r="G191" t="s">
        <v>191</v>
      </c>
    </row>
    <row r="192" spans="1:7" ht="15" customHeight="1" x14ac:dyDescent="0.2">
      <c r="A192" s="774"/>
      <c r="B192" s="656" t="s">
        <v>504</v>
      </c>
      <c r="C192" s="770" t="s">
        <v>505</v>
      </c>
      <c r="D192" s="771"/>
      <c r="F192" s="549"/>
      <c r="G192" t="s">
        <v>191</v>
      </c>
    </row>
    <row r="193" spans="1:7" ht="15" customHeight="1" x14ac:dyDescent="0.2">
      <c r="A193" s="774"/>
      <c r="B193" s="656" t="s">
        <v>506</v>
      </c>
      <c r="C193" s="770" t="s">
        <v>507</v>
      </c>
      <c r="D193" s="771"/>
      <c r="F193" s="549"/>
      <c r="G193" t="s">
        <v>191</v>
      </c>
    </row>
    <row r="194" spans="1:7" ht="15" customHeight="1" x14ac:dyDescent="0.2">
      <c r="A194" s="774"/>
      <c r="B194" s="656" t="s">
        <v>508</v>
      </c>
      <c r="C194" s="770" t="s">
        <v>509</v>
      </c>
      <c r="D194" s="771"/>
      <c r="F194" s="549"/>
      <c r="G194" t="s">
        <v>191</v>
      </c>
    </row>
    <row r="195" spans="1:7" ht="15" customHeight="1" x14ac:dyDescent="0.2">
      <c r="A195" s="774"/>
      <c r="B195" s="656" t="s">
        <v>510</v>
      </c>
      <c r="C195" s="770" t="s">
        <v>511</v>
      </c>
      <c r="D195" s="771"/>
      <c r="F195" s="549"/>
      <c r="G195" t="s">
        <v>191</v>
      </c>
    </row>
    <row r="196" spans="1:7" ht="15" customHeight="1" x14ac:dyDescent="0.2">
      <c r="A196" s="774"/>
      <c r="B196" s="656" t="s">
        <v>512</v>
      </c>
      <c r="C196" s="770" t="s">
        <v>513</v>
      </c>
      <c r="D196" s="771"/>
      <c r="F196" s="549"/>
      <c r="G196" t="s">
        <v>191</v>
      </c>
    </row>
    <row r="197" spans="1:7" ht="15" customHeight="1" x14ac:dyDescent="0.2">
      <c r="A197" s="774"/>
      <c r="B197" s="656" t="s">
        <v>514</v>
      </c>
      <c r="C197" s="770" t="s">
        <v>515</v>
      </c>
      <c r="D197" s="771"/>
      <c r="F197" s="549"/>
      <c r="G197" t="s">
        <v>191</v>
      </c>
    </row>
    <row r="198" spans="1:7" ht="15" customHeight="1" x14ac:dyDescent="0.2">
      <c r="A198" s="774"/>
      <c r="B198" s="656" t="s">
        <v>516</v>
      </c>
      <c r="C198" s="770" t="s">
        <v>517</v>
      </c>
      <c r="D198" s="771"/>
      <c r="F198" s="549"/>
      <c r="G198" t="s">
        <v>191</v>
      </c>
    </row>
    <row r="199" spans="1:7" ht="15" customHeight="1" x14ac:dyDescent="0.2">
      <c r="A199" s="774"/>
      <c r="B199" s="656" t="s">
        <v>518</v>
      </c>
      <c r="C199" s="770" t="s">
        <v>519</v>
      </c>
      <c r="D199" s="771"/>
      <c r="F199" s="549"/>
      <c r="G199" t="s">
        <v>191</v>
      </c>
    </row>
    <row r="200" spans="1:7" ht="15" customHeight="1" x14ac:dyDescent="0.2">
      <c r="A200" s="774"/>
      <c r="B200" s="656" t="s">
        <v>520</v>
      </c>
      <c r="C200" s="770" t="s">
        <v>521</v>
      </c>
      <c r="D200" s="771"/>
      <c r="F200" s="549"/>
      <c r="G200" t="s">
        <v>191</v>
      </c>
    </row>
    <row r="201" spans="1:7" ht="15" customHeight="1" x14ac:dyDescent="0.2">
      <c r="A201" s="774"/>
      <c r="B201" s="656" t="s">
        <v>522</v>
      </c>
      <c r="C201" s="770" t="s">
        <v>523</v>
      </c>
      <c r="D201" s="771"/>
      <c r="F201" s="549"/>
      <c r="G201" t="s">
        <v>191</v>
      </c>
    </row>
    <row r="202" spans="1:7" ht="15" customHeight="1" x14ac:dyDescent="0.2">
      <c r="A202" s="781"/>
      <c r="B202" s="778" t="s">
        <v>7231</v>
      </c>
      <c r="C202" s="770" t="s">
        <v>6915</v>
      </c>
      <c r="D202" s="782"/>
      <c r="F202" s="549"/>
    </row>
    <row r="203" spans="1:7" ht="15" customHeight="1" x14ac:dyDescent="0.2">
      <c r="A203" s="774"/>
      <c r="B203" s="656" t="s">
        <v>524</v>
      </c>
      <c r="C203" s="770" t="s">
        <v>525</v>
      </c>
      <c r="D203" s="771"/>
      <c r="F203" s="549"/>
    </row>
    <row r="204" spans="1:7" ht="15" customHeight="1" x14ac:dyDescent="0.2">
      <c r="A204" s="774"/>
      <c r="B204" s="656" t="s">
        <v>526</v>
      </c>
      <c r="C204" s="770" t="s">
        <v>527</v>
      </c>
      <c r="D204" s="771"/>
      <c r="F204" s="549"/>
    </row>
    <row r="205" spans="1:7" ht="15" customHeight="1" x14ac:dyDescent="0.2">
      <c r="A205" s="774"/>
      <c r="B205" s="656" t="s">
        <v>528</v>
      </c>
      <c r="C205" s="770" t="s">
        <v>529</v>
      </c>
      <c r="D205" s="771"/>
      <c r="F205" s="549"/>
    </row>
    <row r="206" spans="1:7" ht="15" customHeight="1" x14ac:dyDescent="0.2">
      <c r="A206" s="774"/>
      <c r="B206" s="656" t="s">
        <v>530</v>
      </c>
      <c r="C206" s="770" t="s">
        <v>531</v>
      </c>
      <c r="D206" s="771"/>
      <c r="F206" s="549"/>
    </row>
    <row r="207" spans="1:7" ht="15" customHeight="1" x14ac:dyDescent="0.2">
      <c r="A207" s="774"/>
      <c r="B207" s="656" t="s">
        <v>532</v>
      </c>
      <c r="C207" s="770" t="s">
        <v>533</v>
      </c>
      <c r="D207" s="771"/>
      <c r="F207" s="549"/>
    </row>
    <row r="208" spans="1:7" ht="15" customHeight="1" x14ac:dyDescent="0.2">
      <c r="A208" s="774"/>
      <c r="B208" s="656" t="s">
        <v>534</v>
      </c>
      <c r="C208" s="770" t="s">
        <v>535</v>
      </c>
      <c r="D208" s="771"/>
      <c r="F208" s="549"/>
      <c r="G208" t="s">
        <v>150</v>
      </c>
    </row>
    <row r="209" spans="1:7" ht="15" customHeight="1" x14ac:dyDescent="0.2">
      <c r="A209" s="774"/>
      <c r="B209" s="656" t="s">
        <v>536</v>
      </c>
      <c r="C209" s="770" t="s">
        <v>537</v>
      </c>
      <c r="D209" s="771"/>
      <c r="F209" s="549"/>
      <c r="G209" t="s">
        <v>191</v>
      </c>
    </row>
    <row r="210" spans="1:7" ht="15" customHeight="1" x14ac:dyDescent="0.2">
      <c r="A210" s="774"/>
      <c r="B210" s="656" t="s">
        <v>538</v>
      </c>
      <c r="C210" s="770" t="s">
        <v>539</v>
      </c>
      <c r="D210" s="771"/>
      <c r="F210" s="549"/>
      <c r="G210" t="s">
        <v>191</v>
      </c>
    </row>
    <row r="211" spans="1:7" ht="15" customHeight="1" x14ac:dyDescent="0.2">
      <c r="A211" s="774"/>
      <c r="B211" s="656" t="s">
        <v>540</v>
      </c>
      <c r="C211" s="770" t="s">
        <v>541</v>
      </c>
      <c r="D211" s="771"/>
      <c r="F211" s="549"/>
      <c r="G211" t="s">
        <v>191</v>
      </c>
    </row>
    <row r="212" spans="1:7" ht="15" customHeight="1" x14ac:dyDescent="0.2">
      <c r="A212" s="774"/>
      <c r="B212" s="656" t="s">
        <v>542</v>
      </c>
      <c r="C212" s="770" t="s">
        <v>543</v>
      </c>
      <c r="D212" s="771"/>
      <c r="F212" s="549"/>
      <c r="G212" t="s">
        <v>191</v>
      </c>
    </row>
    <row r="213" spans="1:7" ht="15" customHeight="1" x14ac:dyDescent="0.2">
      <c r="A213" s="774"/>
      <c r="B213" s="656" t="s">
        <v>544</v>
      </c>
      <c r="C213" s="770" t="s">
        <v>545</v>
      </c>
      <c r="D213" s="771"/>
      <c r="F213" s="549"/>
      <c r="G213" t="s">
        <v>191</v>
      </c>
    </row>
    <row r="214" spans="1:7" ht="15" customHeight="1" x14ac:dyDescent="0.2">
      <c r="A214" s="774"/>
      <c r="B214" s="656" t="s">
        <v>546</v>
      </c>
      <c r="C214" s="770" t="s">
        <v>547</v>
      </c>
      <c r="D214" s="771"/>
      <c r="F214" s="549"/>
    </row>
    <row r="215" spans="1:7" ht="15" customHeight="1" x14ac:dyDescent="0.2">
      <c r="A215" s="774"/>
      <c r="B215" s="656" t="s">
        <v>548</v>
      </c>
      <c r="C215" s="770" t="s">
        <v>549</v>
      </c>
      <c r="D215" s="771"/>
      <c r="F215" s="549"/>
    </row>
    <row r="216" spans="1:7" ht="15" customHeight="1" x14ac:dyDescent="0.2">
      <c r="A216" s="774"/>
      <c r="B216" s="656" t="s">
        <v>550</v>
      </c>
      <c r="C216" s="770" t="s">
        <v>551</v>
      </c>
      <c r="D216" s="771"/>
      <c r="F216" s="549"/>
    </row>
    <row r="217" spans="1:7" ht="15" customHeight="1" x14ac:dyDescent="0.2">
      <c r="A217" s="774"/>
      <c r="B217" s="656" t="s">
        <v>552</v>
      </c>
      <c r="C217" s="770" t="s">
        <v>553</v>
      </c>
      <c r="D217" s="771"/>
      <c r="F217" s="549"/>
    </row>
    <row r="218" spans="1:7" ht="15" customHeight="1" x14ac:dyDescent="0.2">
      <c r="A218" s="774"/>
      <c r="B218" s="656" t="s">
        <v>554</v>
      </c>
      <c r="C218" s="770" t="s">
        <v>555</v>
      </c>
      <c r="D218" s="771"/>
      <c r="F218" s="549"/>
    </row>
    <row r="219" spans="1:7" ht="15" customHeight="1" x14ac:dyDescent="0.2">
      <c r="A219" s="774"/>
      <c r="B219" s="656" t="s">
        <v>556</v>
      </c>
      <c r="C219" s="770" t="s">
        <v>557</v>
      </c>
      <c r="D219" s="771"/>
      <c r="F219" s="549"/>
      <c r="G219" t="s">
        <v>150</v>
      </c>
    </row>
    <row r="220" spans="1:7" ht="15" customHeight="1" x14ac:dyDescent="0.2">
      <c r="A220" s="774"/>
      <c r="B220" s="656" t="s">
        <v>558</v>
      </c>
      <c r="C220" s="770" t="s">
        <v>559</v>
      </c>
      <c r="D220" s="771"/>
      <c r="F220" s="549"/>
      <c r="G220" t="s">
        <v>191</v>
      </c>
    </row>
    <row r="221" spans="1:7" ht="15" customHeight="1" x14ac:dyDescent="0.2">
      <c r="A221" s="774"/>
      <c r="B221" s="656" t="s">
        <v>560</v>
      </c>
      <c r="C221" s="770" t="s">
        <v>561</v>
      </c>
      <c r="D221" s="771"/>
      <c r="F221" s="549"/>
      <c r="G221" t="s">
        <v>191</v>
      </c>
    </row>
    <row r="222" spans="1:7" ht="15" customHeight="1" x14ac:dyDescent="0.2">
      <c r="A222" s="774"/>
      <c r="B222" s="656" t="s">
        <v>562</v>
      </c>
      <c r="C222" s="770" t="s">
        <v>563</v>
      </c>
      <c r="D222" s="771"/>
      <c r="F222" s="549"/>
      <c r="G222" t="s">
        <v>191</v>
      </c>
    </row>
    <row r="223" spans="1:7" ht="15" customHeight="1" x14ac:dyDescent="0.2">
      <c r="A223" s="774"/>
      <c r="B223" s="656" t="s">
        <v>564</v>
      </c>
      <c r="C223" s="770" t="s">
        <v>565</v>
      </c>
      <c r="D223" s="771"/>
      <c r="F223" s="549"/>
      <c r="G223" t="s">
        <v>191</v>
      </c>
    </row>
    <row r="224" spans="1:7" ht="15" customHeight="1" x14ac:dyDescent="0.2">
      <c r="A224" s="774"/>
      <c r="B224" s="656" t="s">
        <v>566</v>
      </c>
      <c r="C224" s="770" t="s">
        <v>567</v>
      </c>
      <c r="D224" s="771"/>
      <c r="F224" s="549"/>
      <c r="G224" t="s">
        <v>191</v>
      </c>
    </row>
    <row r="225" spans="1:7" ht="15" customHeight="1" x14ac:dyDescent="0.2">
      <c r="A225" s="774"/>
      <c r="B225" s="656" t="s">
        <v>568</v>
      </c>
      <c r="C225" s="770" t="s">
        <v>569</v>
      </c>
      <c r="D225" s="771"/>
      <c r="F225" s="549"/>
    </row>
    <row r="226" spans="1:7" ht="15" customHeight="1" x14ac:dyDescent="0.2">
      <c r="A226" s="774"/>
      <c r="B226" s="656" t="s">
        <v>570</v>
      </c>
      <c r="C226" s="770" t="s">
        <v>571</v>
      </c>
      <c r="D226" s="771"/>
      <c r="F226" s="549"/>
    </row>
    <row r="227" spans="1:7" ht="15" customHeight="1" x14ac:dyDescent="0.2">
      <c r="A227" s="774"/>
      <c r="B227" s="656" t="s">
        <v>572</v>
      </c>
      <c r="C227" s="770" t="s">
        <v>573</v>
      </c>
      <c r="D227" s="771"/>
      <c r="F227" s="549"/>
    </row>
    <row r="228" spans="1:7" ht="15" customHeight="1" x14ac:dyDescent="0.2">
      <c r="A228" s="774"/>
      <c r="B228" s="656" t="s">
        <v>574</v>
      </c>
      <c r="C228" s="770" t="s">
        <v>575</v>
      </c>
      <c r="D228" s="771"/>
      <c r="F228" s="549"/>
    </row>
    <row r="229" spans="1:7" ht="15" customHeight="1" x14ac:dyDescent="0.2">
      <c r="A229" s="774"/>
      <c r="B229" s="656" t="s">
        <v>576</v>
      </c>
      <c r="C229" s="770" t="s">
        <v>577</v>
      </c>
      <c r="D229" s="771"/>
      <c r="F229" s="549"/>
    </row>
    <row r="230" spans="1:7" ht="15" customHeight="1" x14ac:dyDescent="0.2">
      <c r="A230" s="774"/>
      <c r="B230" s="656" t="s">
        <v>578</v>
      </c>
      <c r="C230" s="770" t="s">
        <v>579</v>
      </c>
      <c r="D230" s="771"/>
      <c r="F230" s="549"/>
    </row>
    <row r="231" spans="1:7" ht="15" customHeight="1" x14ac:dyDescent="0.2">
      <c r="A231" s="774"/>
      <c r="B231" s="656" t="s">
        <v>580</v>
      </c>
      <c r="C231" s="770" t="s">
        <v>581</v>
      </c>
      <c r="D231" s="771"/>
      <c r="F231" s="549"/>
      <c r="G231" t="s">
        <v>150</v>
      </c>
    </row>
    <row r="232" spans="1:7" ht="15" customHeight="1" x14ac:dyDescent="0.2">
      <c r="A232" s="774"/>
      <c r="B232" s="656" t="s">
        <v>582</v>
      </c>
      <c r="C232" s="770" t="s">
        <v>583</v>
      </c>
      <c r="D232" s="771"/>
      <c r="F232" s="549"/>
    </row>
    <row r="233" spans="1:7" ht="15" customHeight="1" x14ac:dyDescent="0.2">
      <c r="A233" s="774"/>
      <c r="B233" s="656" t="s">
        <v>584</v>
      </c>
      <c r="C233" s="770" t="s">
        <v>585</v>
      </c>
      <c r="D233" s="771"/>
      <c r="F233" s="549"/>
      <c r="G233" t="s">
        <v>150</v>
      </c>
    </row>
    <row r="234" spans="1:7" ht="15" customHeight="1" x14ac:dyDescent="0.2">
      <c r="A234" s="774"/>
      <c r="B234" s="656" t="s">
        <v>586</v>
      </c>
      <c r="C234" s="770" t="s">
        <v>587</v>
      </c>
      <c r="D234" s="771"/>
      <c r="F234" s="549"/>
      <c r="G234" t="s">
        <v>191</v>
      </c>
    </row>
    <row r="235" spans="1:7" ht="15" customHeight="1" x14ac:dyDescent="0.2">
      <c r="A235" s="774"/>
      <c r="B235" s="656" t="s">
        <v>588</v>
      </c>
      <c r="C235" s="770" t="s">
        <v>589</v>
      </c>
      <c r="D235" s="771"/>
      <c r="F235" s="549"/>
      <c r="G235" t="s">
        <v>191</v>
      </c>
    </row>
    <row r="236" spans="1:7" ht="15" customHeight="1" x14ac:dyDescent="0.2">
      <c r="A236" s="774"/>
      <c r="B236" s="656" t="s">
        <v>590</v>
      </c>
      <c r="C236" s="770" t="s">
        <v>591</v>
      </c>
      <c r="D236" s="771"/>
      <c r="F236" s="549"/>
      <c r="G236" t="s">
        <v>191</v>
      </c>
    </row>
    <row r="237" spans="1:7" ht="15" customHeight="1" x14ac:dyDescent="0.2">
      <c r="A237" s="774"/>
      <c r="B237" s="656" t="s">
        <v>592</v>
      </c>
      <c r="C237" s="770" t="s">
        <v>593</v>
      </c>
      <c r="D237" s="771"/>
      <c r="F237" s="549"/>
      <c r="G237" t="s">
        <v>191</v>
      </c>
    </row>
    <row r="238" spans="1:7" ht="15" customHeight="1" x14ac:dyDescent="0.2">
      <c r="A238" s="774"/>
      <c r="B238" s="656" t="s">
        <v>594</v>
      </c>
      <c r="C238" s="770" t="s">
        <v>595</v>
      </c>
      <c r="D238" s="771"/>
      <c r="F238" s="549"/>
      <c r="G238" t="s">
        <v>191</v>
      </c>
    </row>
    <row r="239" spans="1:7" ht="15" customHeight="1" x14ac:dyDescent="0.2">
      <c r="A239" s="774"/>
      <c r="B239" s="656" t="s">
        <v>596</v>
      </c>
      <c r="C239" s="770" t="s">
        <v>597</v>
      </c>
      <c r="D239" s="771"/>
      <c r="F239" s="549"/>
      <c r="G239" t="s">
        <v>191</v>
      </c>
    </row>
    <row r="240" spans="1:7" ht="15" customHeight="1" x14ac:dyDescent="0.2">
      <c r="A240" s="774"/>
      <c r="B240" s="656" t="s">
        <v>598</v>
      </c>
      <c r="C240" s="770" t="s">
        <v>599</v>
      </c>
      <c r="D240" s="771"/>
      <c r="F240" s="549"/>
      <c r="G240" t="s">
        <v>191</v>
      </c>
    </row>
    <row r="241" spans="1:7" ht="15" customHeight="1" x14ac:dyDescent="0.2">
      <c r="A241" s="774"/>
      <c r="B241" s="656" t="s">
        <v>600</v>
      </c>
      <c r="C241" s="770" t="s">
        <v>601</v>
      </c>
      <c r="D241" s="771"/>
      <c r="F241" s="549"/>
      <c r="G241" t="s">
        <v>191</v>
      </c>
    </row>
    <row r="242" spans="1:7" ht="15" customHeight="1" x14ac:dyDescent="0.2">
      <c r="A242" s="774"/>
      <c r="B242" s="656" t="s">
        <v>602</v>
      </c>
      <c r="C242" s="770" t="s">
        <v>603</v>
      </c>
      <c r="D242" s="771"/>
      <c r="F242" s="549"/>
      <c r="G242" t="s">
        <v>191</v>
      </c>
    </row>
    <row r="243" spans="1:7" ht="15" customHeight="1" x14ac:dyDescent="0.2">
      <c r="A243" s="774"/>
      <c r="B243" s="656" t="s">
        <v>604</v>
      </c>
      <c r="C243" s="770" t="s">
        <v>605</v>
      </c>
      <c r="D243" s="771"/>
      <c r="F243" s="549"/>
      <c r="G243" t="s">
        <v>191</v>
      </c>
    </row>
    <row r="244" spans="1:7" ht="15" customHeight="1" x14ac:dyDescent="0.2">
      <c r="A244" s="774"/>
      <c r="B244" s="656" t="s">
        <v>606</v>
      </c>
      <c r="C244" s="770" t="s">
        <v>607</v>
      </c>
      <c r="D244" s="771"/>
      <c r="F244" s="549"/>
      <c r="G244" t="s">
        <v>191</v>
      </c>
    </row>
    <row r="245" spans="1:7" ht="15" customHeight="1" x14ac:dyDescent="0.2">
      <c r="A245" s="774"/>
      <c r="B245" s="656" t="s">
        <v>608</v>
      </c>
      <c r="C245" s="770" t="s">
        <v>609</v>
      </c>
      <c r="D245" s="771"/>
      <c r="F245" s="549"/>
      <c r="G245" t="s">
        <v>191</v>
      </c>
    </row>
    <row r="246" spans="1:7" ht="15" customHeight="1" x14ac:dyDescent="0.2">
      <c r="A246" s="774"/>
      <c r="B246" s="656" t="s">
        <v>610</v>
      </c>
      <c r="C246" s="770" t="s">
        <v>611</v>
      </c>
      <c r="D246" s="771"/>
      <c r="F246" s="549"/>
      <c r="G246" t="s">
        <v>191</v>
      </c>
    </row>
    <row r="247" spans="1:7" ht="15" customHeight="1" x14ac:dyDescent="0.2">
      <c r="A247" s="774"/>
      <c r="B247" s="656" t="s">
        <v>612</v>
      </c>
      <c r="C247" s="770" t="s">
        <v>613</v>
      </c>
      <c r="D247" s="771"/>
      <c r="F247" s="549"/>
      <c r="G247" t="s">
        <v>191</v>
      </c>
    </row>
    <row r="248" spans="1:7" ht="15" customHeight="1" x14ac:dyDescent="0.2">
      <c r="A248" s="774"/>
      <c r="B248" s="656" t="s">
        <v>614</v>
      </c>
      <c r="C248" s="770" t="s">
        <v>615</v>
      </c>
      <c r="D248" s="771"/>
      <c r="F248" s="549"/>
      <c r="G248" t="s">
        <v>191</v>
      </c>
    </row>
    <row r="249" spans="1:7" ht="15" customHeight="1" x14ac:dyDescent="0.2">
      <c r="A249" s="774"/>
      <c r="B249" s="656" t="s">
        <v>616</v>
      </c>
      <c r="C249" s="770" t="s">
        <v>617</v>
      </c>
      <c r="D249" s="771"/>
      <c r="F249" s="549"/>
      <c r="G249" t="s">
        <v>191</v>
      </c>
    </row>
    <row r="250" spans="1:7" ht="15" customHeight="1" x14ac:dyDescent="0.2">
      <c r="A250" s="774"/>
      <c r="B250" s="656" t="s">
        <v>618</v>
      </c>
      <c r="C250" s="770" t="s">
        <v>619</v>
      </c>
      <c r="D250" s="771"/>
      <c r="F250" s="549"/>
      <c r="G250" t="s">
        <v>191</v>
      </c>
    </row>
    <row r="251" spans="1:7" ht="15" customHeight="1" x14ac:dyDescent="0.2">
      <c r="A251" s="774"/>
      <c r="B251" s="656" t="s">
        <v>620</v>
      </c>
      <c r="C251" s="770" t="s">
        <v>621</v>
      </c>
      <c r="D251" s="771"/>
      <c r="F251" s="549"/>
      <c r="G251" t="s">
        <v>191</v>
      </c>
    </row>
    <row r="252" spans="1:7" ht="15" customHeight="1" x14ac:dyDescent="0.2">
      <c r="A252" s="781"/>
      <c r="B252" s="778" t="s">
        <v>7232</v>
      </c>
      <c r="C252" s="770" t="s">
        <v>6916</v>
      </c>
      <c r="D252" s="782"/>
      <c r="F252" s="549"/>
    </row>
    <row r="253" spans="1:7" ht="15" customHeight="1" x14ac:dyDescent="0.2">
      <c r="A253" s="774"/>
      <c r="B253" s="656" t="s">
        <v>622</v>
      </c>
      <c r="C253" s="770" t="s">
        <v>623</v>
      </c>
      <c r="D253" s="771"/>
      <c r="F253" s="549"/>
    </row>
    <row r="254" spans="1:7" ht="15" customHeight="1" x14ac:dyDescent="0.2">
      <c r="A254" s="774"/>
      <c r="B254" s="656" t="s">
        <v>624</v>
      </c>
      <c r="C254" s="770" t="s">
        <v>625</v>
      </c>
      <c r="D254" s="771"/>
      <c r="F254" s="549"/>
    </row>
    <row r="255" spans="1:7" ht="15" customHeight="1" x14ac:dyDescent="0.2">
      <c r="A255" s="774"/>
      <c r="B255" s="656" t="s">
        <v>626</v>
      </c>
      <c r="C255" s="770" t="s">
        <v>627</v>
      </c>
      <c r="D255" s="771"/>
      <c r="F255" s="549"/>
    </row>
    <row r="256" spans="1:7" ht="15" customHeight="1" x14ac:dyDescent="0.2">
      <c r="A256" s="774"/>
      <c r="B256" s="656" t="s">
        <v>628</v>
      </c>
      <c r="C256" s="770" t="s">
        <v>629</v>
      </c>
      <c r="D256" s="771"/>
      <c r="F256" s="549"/>
    </row>
    <row r="257" spans="1:7" ht="15" customHeight="1" x14ac:dyDescent="0.2">
      <c r="A257" s="774"/>
      <c r="B257" s="656" t="s">
        <v>630</v>
      </c>
      <c r="C257" s="770" t="s">
        <v>631</v>
      </c>
      <c r="D257" s="771"/>
      <c r="F257" s="549"/>
    </row>
    <row r="258" spans="1:7" ht="15" customHeight="1" x14ac:dyDescent="0.2">
      <c r="A258" s="774"/>
      <c r="B258" s="656" t="s">
        <v>632</v>
      </c>
      <c r="C258" s="770" t="s">
        <v>633</v>
      </c>
      <c r="D258" s="771"/>
      <c r="F258" s="549"/>
      <c r="G258" t="s">
        <v>150</v>
      </c>
    </row>
    <row r="259" spans="1:7" ht="15" customHeight="1" x14ac:dyDescent="0.2">
      <c r="A259" s="774"/>
      <c r="B259" s="656" t="s">
        <v>634</v>
      </c>
      <c r="C259" s="770" t="s">
        <v>635</v>
      </c>
      <c r="D259" s="771"/>
      <c r="F259" s="549"/>
      <c r="G259" t="s">
        <v>191</v>
      </c>
    </row>
    <row r="260" spans="1:7" ht="15" customHeight="1" x14ac:dyDescent="0.2">
      <c r="A260" s="774"/>
      <c r="B260" s="656" t="s">
        <v>636</v>
      </c>
      <c r="C260" s="770" t="s">
        <v>637</v>
      </c>
      <c r="D260" s="771"/>
      <c r="F260" s="549"/>
      <c r="G260" t="s">
        <v>191</v>
      </c>
    </row>
    <row r="261" spans="1:7" ht="15" customHeight="1" x14ac:dyDescent="0.2">
      <c r="A261" s="774"/>
      <c r="B261" s="656" t="s">
        <v>638</v>
      </c>
      <c r="C261" s="770" t="s">
        <v>639</v>
      </c>
      <c r="D261" s="771"/>
      <c r="F261" s="549"/>
      <c r="G261" t="s">
        <v>191</v>
      </c>
    </row>
    <row r="262" spans="1:7" ht="15" customHeight="1" x14ac:dyDescent="0.2">
      <c r="A262" s="774"/>
      <c r="B262" s="656" t="s">
        <v>640</v>
      </c>
      <c r="C262" s="770" t="s">
        <v>641</v>
      </c>
      <c r="D262" s="771"/>
      <c r="F262" s="549"/>
      <c r="G262" t="s">
        <v>191</v>
      </c>
    </row>
    <row r="263" spans="1:7" ht="15" customHeight="1" x14ac:dyDescent="0.2">
      <c r="A263" s="774"/>
      <c r="B263" s="656" t="s">
        <v>642</v>
      </c>
      <c r="C263" s="770" t="s">
        <v>643</v>
      </c>
      <c r="D263" s="771"/>
      <c r="F263" s="549"/>
      <c r="G263" t="s">
        <v>191</v>
      </c>
    </row>
    <row r="264" spans="1:7" ht="15" customHeight="1" x14ac:dyDescent="0.2">
      <c r="A264" s="774"/>
      <c r="B264" s="656" t="s">
        <v>644</v>
      </c>
      <c r="C264" s="770" t="s">
        <v>645</v>
      </c>
      <c r="D264" s="771"/>
      <c r="F264" s="549"/>
    </row>
    <row r="265" spans="1:7" ht="15" customHeight="1" x14ac:dyDescent="0.2">
      <c r="A265" s="774"/>
      <c r="B265" s="656" t="s">
        <v>646</v>
      </c>
      <c r="C265" s="770" t="s">
        <v>647</v>
      </c>
      <c r="D265" s="771"/>
      <c r="F265" s="549"/>
    </row>
    <row r="266" spans="1:7" ht="15" customHeight="1" x14ac:dyDescent="0.2">
      <c r="A266" s="774"/>
      <c r="B266" s="656" t="s">
        <v>648</v>
      </c>
      <c r="C266" s="770" t="s">
        <v>649</v>
      </c>
      <c r="D266" s="771"/>
      <c r="F266" s="549"/>
    </row>
    <row r="267" spans="1:7" ht="15" customHeight="1" x14ac:dyDescent="0.2">
      <c r="A267" s="774"/>
      <c r="B267" s="656" t="s">
        <v>650</v>
      </c>
      <c r="C267" s="770" t="s">
        <v>651</v>
      </c>
      <c r="D267" s="771"/>
      <c r="F267" s="549"/>
      <c r="G267" t="s">
        <v>150</v>
      </c>
    </row>
    <row r="268" spans="1:7" ht="15" customHeight="1" x14ac:dyDescent="0.2">
      <c r="A268" s="774"/>
      <c r="B268" s="656" t="s">
        <v>652</v>
      </c>
      <c r="C268" s="770" t="s">
        <v>653</v>
      </c>
      <c r="D268" s="771"/>
      <c r="F268" s="549"/>
      <c r="G268" t="s">
        <v>191</v>
      </c>
    </row>
    <row r="269" spans="1:7" ht="15" customHeight="1" x14ac:dyDescent="0.2">
      <c r="A269" s="774"/>
      <c r="B269" s="656" t="s">
        <v>654</v>
      </c>
      <c r="C269" s="770" t="s">
        <v>655</v>
      </c>
      <c r="D269" s="771"/>
      <c r="F269" s="549"/>
      <c r="G269" t="s">
        <v>191</v>
      </c>
    </row>
    <row r="270" spans="1:7" ht="15" customHeight="1" x14ac:dyDescent="0.2">
      <c r="A270" s="774"/>
      <c r="B270" s="656" t="s">
        <v>656</v>
      </c>
      <c r="C270" s="770" t="s">
        <v>657</v>
      </c>
      <c r="D270" s="771"/>
      <c r="F270" s="549"/>
      <c r="G270" t="s">
        <v>191</v>
      </c>
    </row>
    <row r="271" spans="1:7" ht="15" customHeight="1" x14ac:dyDescent="0.2">
      <c r="A271" s="774"/>
      <c r="B271" s="656" t="s">
        <v>658</v>
      </c>
      <c r="C271" s="770" t="s">
        <v>659</v>
      </c>
      <c r="D271" s="771"/>
      <c r="F271" s="549"/>
      <c r="G271" t="s">
        <v>191</v>
      </c>
    </row>
    <row r="272" spans="1:7" ht="15" customHeight="1" x14ac:dyDescent="0.2">
      <c r="A272" s="774"/>
      <c r="B272" s="656" t="s">
        <v>660</v>
      </c>
      <c r="C272" s="770" t="s">
        <v>661</v>
      </c>
      <c r="D272" s="771"/>
      <c r="F272" s="549"/>
      <c r="G272" t="s">
        <v>191</v>
      </c>
    </row>
    <row r="273" spans="1:7" ht="15" customHeight="1" x14ac:dyDescent="0.2">
      <c r="A273" s="774"/>
      <c r="B273" s="656" t="s">
        <v>662</v>
      </c>
      <c r="C273" s="770" t="s">
        <v>663</v>
      </c>
      <c r="D273" s="771"/>
      <c r="F273" s="549"/>
    </row>
    <row r="274" spans="1:7" ht="15" customHeight="1" x14ac:dyDescent="0.2">
      <c r="A274" s="774"/>
      <c r="B274" s="656" t="s">
        <v>664</v>
      </c>
      <c r="C274" s="770" t="s">
        <v>665</v>
      </c>
      <c r="D274" s="771"/>
      <c r="F274" s="549"/>
    </row>
    <row r="275" spans="1:7" ht="15" customHeight="1" x14ac:dyDescent="0.2">
      <c r="A275" s="774"/>
      <c r="B275" s="656" t="s">
        <v>666</v>
      </c>
      <c r="C275" s="770" t="s">
        <v>667</v>
      </c>
      <c r="D275" s="771"/>
      <c r="F275" s="549"/>
      <c r="G275" t="s">
        <v>150</v>
      </c>
    </row>
    <row r="276" spans="1:7" ht="15" customHeight="1" x14ac:dyDescent="0.2">
      <c r="A276" s="774"/>
      <c r="B276" s="656" t="s">
        <v>668</v>
      </c>
      <c r="C276" s="770" t="s">
        <v>669</v>
      </c>
      <c r="D276" s="771"/>
      <c r="F276" s="549"/>
      <c r="G276" t="s">
        <v>191</v>
      </c>
    </row>
    <row r="277" spans="1:7" ht="15" customHeight="1" x14ac:dyDescent="0.2">
      <c r="A277" s="774"/>
      <c r="B277" s="656" t="s">
        <v>670</v>
      </c>
      <c r="C277" s="770" t="s">
        <v>671</v>
      </c>
      <c r="D277" s="771"/>
      <c r="F277" s="549"/>
      <c r="G277" t="s">
        <v>191</v>
      </c>
    </row>
    <row r="278" spans="1:7" ht="15" customHeight="1" x14ac:dyDescent="0.2">
      <c r="A278" s="774"/>
      <c r="B278" s="656" t="s">
        <v>672</v>
      </c>
      <c r="C278" s="770" t="s">
        <v>673</v>
      </c>
      <c r="D278" s="771"/>
      <c r="F278" s="549"/>
      <c r="G278" t="s">
        <v>191</v>
      </c>
    </row>
    <row r="279" spans="1:7" ht="15" customHeight="1" x14ac:dyDescent="0.2">
      <c r="A279" s="774"/>
      <c r="B279" s="656" t="s">
        <v>674</v>
      </c>
      <c r="C279" s="770" t="s">
        <v>675</v>
      </c>
      <c r="D279" s="771"/>
      <c r="F279" s="549"/>
      <c r="G279" t="s">
        <v>191</v>
      </c>
    </row>
    <row r="280" spans="1:7" ht="15" customHeight="1" x14ac:dyDescent="0.2">
      <c r="A280" s="774"/>
      <c r="B280" s="656" t="s">
        <v>676</v>
      </c>
      <c r="C280" s="770" t="s">
        <v>677</v>
      </c>
      <c r="D280" s="771"/>
      <c r="F280" s="549"/>
      <c r="G280" t="s">
        <v>191</v>
      </c>
    </row>
    <row r="281" spans="1:7" ht="15" customHeight="1" x14ac:dyDescent="0.2">
      <c r="A281" s="774"/>
      <c r="B281" s="656" t="s">
        <v>678</v>
      </c>
      <c r="C281" s="770" t="s">
        <v>679</v>
      </c>
      <c r="D281" s="771"/>
      <c r="F281" s="549"/>
      <c r="G281" t="s">
        <v>191</v>
      </c>
    </row>
    <row r="282" spans="1:7" ht="15" customHeight="1" x14ac:dyDescent="0.2">
      <c r="A282" s="774"/>
      <c r="B282" s="656" t="s">
        <v>680</v>
      </c>
      <c r="C282" s="770" t="s">
        <v>681</v>
      </c>
      <c r="D282" s="771"/>
      <c r="F282" s="549"/>
      <c r="G282" t="s">
        <v>191</v>
      </c>
    </row>
    <row r="283" spans="1:7" ht="15" customHeight="1" x14ac:dyDescent="0.2">
      <c r="A283" s="774"/>
      <c r="B283" s="656" t="s">
        <v>682</v>
      </c>
      <c r="C283" s="770" t="s">
        <v>683</v>
      </c>
      <c r="D283" s="771"/>
      <c r="F283" s="549"/>
      <c r="G283" t="s">
        <v>191</v>
      </c>
    </row>
    <row r="284" spans="1:7" ht="15" customHeight="1" x14ac:dyDescent="0.2">
      <c r="A284" s="774"/>
      <c r="B284" s="656" t="s">
        <v>684</v>
      </c>
      <c r="C284" s="770" t="s">
        <v>685</v>
      </c>
      <c r="D284" s="771"/>
      <c r="F284" s="549"/>
      <c r="G284" t="s">
        <v>191</v>
      </c>
    </row>
    <row r="285" spans="1:7" ht="15" customHeight="1" x14ac:dyDescent="0.2">
      <c r="A285" s="774"/>
      <c r="B285" s="656" t="s">
        <v>686</v>
      </c>
      <c r="C285" s="770" t="s">
        <v>687</v>
      </c>
      <c r="D285" s="771"/>
      <c r="F285" s="549"/>
      <c r="G285" t="s">
        <v>191</v>
      </c>
    </row>
    <row r="286" spans="1:7" ht="15" customHeight="1" x14ac:dyDescent="0.2">
      <c r="A286" s="774"/>
      <c r="B286" s="656" t="s">
        <v>688</v>
      </c>
      <c r="C286" s="770" t="s">
        <v>689</v>
      </c>
      <c r="D286" s="771"/>
      <c r="F286" s="549"/>
      <c r="G286" t="s">
        <v>191</v>
      </c>
    </row>
    <row r="287" spans="1:7" ht="15" customHeight="1" x14ac:dyDescent="0.2">
      <c r="A287" s="774"/>
      <c r="B287" s="656" t="s">
        <v>690</v>
      </c>
      <c r="C287" s="770" t="s">
        <v>691</v>
      </c>
      <c r="D287" s="771"/>
      <c r="F287" s="549"/>
      <c r="G287" t="s">
        <v>191</v>
      </c>
    </row>
    <row r="288" spans="1:7" ht="15" customHeight="1" x14ac:dyDescent="0.2">
      <c r="A288" s="774"/>
      <c r="B288" s="656" t="s">
        <v>692</v>
      </c>
      <c r="C288" s="770" t="s">
        <v>693</v>
      </c>
      <c r="D288" s="771"/>
      <c r="F288" s="549"/>
      <c r="G288" t="s">
        <v>191</v>
      </c>
    </row>
    <row r="289" spans="1:7" ht="15" customHeight="1" x14ac:dyDescent="0.2">
      <c r="A289" s="774"/>
      <c r="B289" s="656" t="s">
        <v>694</v>
      </c>
      <c r="C289" s="770" t="s">
        <v>695</v>
      </c>
      <c r="D289" s="771"/>
      <c r="F289" s="549"/>
      <c r="G289" t="s">
        <v>191</v>
      </c>
    </row>
    <row r="290" spans="1:7" ht="15" customHeight="1" x14ac:dyDescent="0.2">
      <c r="A290" s="774"/>
      <c r="B290" s="656" t="s">
        <v>696</v>
      </c>
      <c r="C290" s="770" t="s">
        <v>697</v>
      </c>
      <c r="D290" s="771"/>
      <c r="F290" s="549"/>
      <c r="G290" t="s">
        <v>191</v>
      </c>
    </row>
    <row r="291" spans="1:7" ht="15" customHeight="1" x14ac:dyDescent="0.2">
      <c r="A291" s="774"/>
      <c r="B291" s="656" t="s">
        <v>698</v>
      </c>
      <c r="C291" s="770" t="s">
        <v>699</v>
      </c>
      <c r="D291" s="771"/>
      <c r="F291" s="549"/>
      <c r="G291" t="s">
        <v>191</v>
      </c>
    </row>
    <row r="292" spans="1:7" ht="15" customHeight="1" x14ac:dyDescent="0.2">
      <c r="A292" s="774"/>
      <c r="B292" s="656" t="s">
        <v>700</v>
      </c>
      <c r="C292" s="770" t="s">
        <v>701</v>
      </c>
      <c r="D292" s="771"/>
      <c r="F292" s="549"/>
      <c r="G292" t="s">
        <v>191</v>
      </c>
    </row>
    <row r="293" spans="1:7" ht="15" customHeight="1" x14ac:dyDescent="0.2">
      <c r="A293" s="774"/>
      <c r="B293" s="656" t="s">
        <v>702</v>
      </c>
      <c r="C293" s="770" t="s">
        <v>703</v>
      </c>
      <c r="D293" s="771"/>
      <c r="F293" s="549"/>
      <c r="G293" t="s">
        <v>191</v>
      </c>
    </row>
    <row r="294" spans="1:7" ht="15" customHeight="1" x14ac:dyDescent="0.2">
      <c r="A294" s="781"/>
      <c r="B294" s="778" t="s">
        <v>7234</v>
      </c>
      <c r="C294" s="770" t="s">
        <v>6917</v>
      </c>
      <c r="D294" s="782"/>
      <c r="F294" s="549"/>
    </row>
    <row r="295" spans="1:7" ht="15" customHeight="1" x14ac:dyDescent="0.2">
      <c r="A295" s="774"/>
      <c r="B295" s="656" t="s">
        <v>704</v>
      </c>
      <c r="C295" s="770" t="s">
        <v>705</v>
      </c>
      <c r="D295" s="771"/>
      <c r="F295" s="549"/>
      <c r="G295" t="s">
        <v>191</v>
      </c>
    </row>
    <row r="296" spans="1:7" ht="15" customHeight="1" x14ac:dyDescent="0.2">
      <c r="A296" s="774"/>
      <c r="B296" s="656" t="s">
        <v>706</v>
      </c>
      <c r="C296" s="770" t="s">
        <v>707</v>
      </c>
      <c r="D296" s="771"/>
      <c r="F296" s="549"/>
      <c r="G296" t="s">
        <v>191</v>
      </c>
    </row>
    <row r="297" spans="1:7" ht="15" customHeight="1" x14ac:dyDescent="0.2">
      <c r="A297" s="774"/>
      <c r="B297" s="656" t="s">
        <v>708</v>
      </c>
      <c r="C297" s="770" t="s">
        <v>709</v>
      </c>
      <c r="D297" s="771"/>
      <c r="F297" s="549"/>
      <c r="G297" t="s">
        <v>191</v>
      </c>
    </row>
    <row r="298" spans="1:7" ht="15" customHeight="1" x14ac:dyDescent="0.2">
      <c r="A298" s="774"/>
      <c r="B298" s="656" t="s">
        <v>710</v>
      </c>
      <c r="C298" s="770" t="s">
        <v>711</v>
      </c>
      <c r="D298" s="771"/>
      <c r="F298" s="549"/>
      <c r="G298" t="s">
        <v>191</v>
      </c>
    </row>
    <row r="299" spans="1:7" ht="15" customHeight="1" x14ac:dyDescent="0.2">
      <c r="A299" s="774"/>
      <c r="B299" s="656" t="s">
        <v>712</v>
      </c>
      <c r="C299" s="770" t="s">
        <v>713</v>
      </c>
      <c r="D299" s="771"/>
      <c r="F299" s="549"/>
      <c r="G299" t="s">
        <v>191</v>
      </c>
    </row>
    <row r="300" spans="1:7" ht="15" customHeight="1" x14ac:dyDescent="0.2">
      <c r="A300" s="781"/>
      <c r="B300" s="778" t="s">
        <v>7233</v>
      </c>
      <c r="C300" s="770" t="s">
        <v>6918</v>
      </c>
      <c r="D300" s="782"/>
      <c r="F300" s="549"/>
    </row>
    <row r="301" spans="1:7" ht="15" customHeight="1" x14ac:dyDescent="0.2">
      <c r="A301" s="774"/>
      <c r="B301" s="656" t="s">
        <v>714</v>
      </c>
      <c r="C301" s="770" t="s">
        <v>715</v>
      </c>
      <c r="D301" s="771"/>
      <c r="F301" s="549"/>
      <c r="G301" t="s">
        <v>191</v>
      </c>
    </row>
    <row r="302" spans="1:7" ht="15" customHeight="1" x14ac:dyDescent="0.2">
      <c r="A302" s="774"/>
      <c r="B302" s="656" t="s">
        <v>716</v>
      </c>
      <c r="C302" s="776" t="s">
        <v>717</v>
      </c>
      <c r="D302" s="771"/>
      <c r="F302" s="549"/>
      <c r="G302" t="s">
        <v>191</v>
      </c>
    </row>
    <row r="303" spans="1:7" ht="15" customHeight="1" x14ac:dyDescent="0.2">
      <c r="A303" s="774"/>
      <c r="B303" s="656" t="s">
        <v>718</v>
      </c>
      <c r="C303" s="776" t="s">
        <v>719</v>
      </c>
      <c r="D303" s="771"/>
      <c r="F303" s="549"/>
      <c r="G303" t="s">
        <v>191</v>
      </c>
    </row>
    <row r="304" spans="1:7" ht="15" customHeight="1" x14ac:dyDescent="0.2">
      <c r="A304" s="774"/>
      <c r="B304" s="656" t="s">
        <v>720</v>
      </c>
      <c r="C304" s="776" t="s">
        <v>721</v>
      </c>
      <c r="D304" s="771"/>
      <c r="F304" s="549"/>
      <c r="G304" t="s">
        <v>191</v>
      </c>
    </row>
    <row r="305" spans="1:7" ht="15" customHeight="1" x14ac:dyDescent="0.2">
      <c r="A305" s="774"/>
      <c r="B305" s="656" t="s">
        <v>722</v>
      </c>
      <c r="C305" s="776" t="s">
        <v>723</v>
      </c>
      <c r="D305" s="771"/>
      <c r="F305" s="549"/>
      <c r="G305" t="s">
        <v>191</v>
      </c>
    </row>
    <row r="306" spans="1:7" ht="15" customHeight="1" x14ac:dyDescent="0.2">
      <c r="A306" s="781"/>
      <c r="B306" s="778" t="s">
        <v>7235</v>
      </c>
      <c r="C306" s="776" t="s">
        <v>6919</v>
      </c>
      <c r="D306" s="782"/>
      <c r="F306" s="549"/>
    </row>
    <row r="307" spans="1:7" ht="15" customHeight="1" x14ac:dyDescent="0.2">
      <c r="A307" s="772" t="s">
        <v>724</v>
      </c>
      <c r="B307" s="530" t="s">
        <v>725</v>
      </c>
      <c r="C307" s="785" t="s">
        <v>726</v>
      </c>
      <c r="D307" s="771"/>
      <c r="F307" s="549"/>
    </row>
    <row r="308" spans="1:7" ht="15" customHeight="1" x14ac:dyDescent="0.2">
      <c r="A308" s="774"/>
      <c r="B308" s="656" t="s">
        <v>727</v>
      </c>
      <c r="C308" s="776" t="s">
        <v>728</v>
      </c>
      <c r="D308" s="771"/>
      <c r="F308" s="549"/>
    </row>
    <row r="309" spans="1:7" ht="15" customHeight="1" x14ac:dyDescent="0.2">
      <c r="A309" s="774"/>
      <c r="B309" s="656" t="s">
        <v>729</v>
      </c>
      <c r="C309" s="770" t="s">
        <v>730</v>
      </c>
      <c r="D309" s="771"/>
      <c r="F309" s="549"/>
    </row>
    <row r="310" spans="1:7" ht="15" customHeight="1" x14ac:dyDescent="0.2">
      <c r="A310" s="774"/>
      <c r="B310" s="656" t="s">
        <v>731</v>
      </c>
      <c r="C310" s="770" t="s">
        <v>732</v>
      </c>
      <c r="D310" s="771"/>
      <c r="F310" s="549"/>
    </row>
    <row r="311" spans="1:7" ht="15" customHeight="1" x14ac:dyDescent="0.2">
      <c r="A311" s="774"/>
      <c r="B311" s="786" t="s">
        <v>733</v>
      </c>
      <c r="C311" s="787" t="s">
        <v>734</v>
      </c>
      <c r="D311" s="771"/>
      <c r="F311" s="549"/>
    </row>
    <row r="312" spans="1:7" ht="15" customHeight="1" x14ac:dyDescent="0.2">
      <c r="A312" s="774"/>
      <c r="B312" s="656" t="s">
        <v>735</v>
      </c>
      <c r="C312" s="770" t="s">
        <v>734</v>
      </c>
      <c r="D312" s="771"/>
      <c r="F312" s="549"/>
    </row>
    <row r="313" spans="1:7" ht="15" customHeight="1" x14ac:dyDescent="0.2">
      <c r="A313" s="774"/>
      <c r="B313" s="656" t="s">
        <v>736</v>
      </c>
      <c r="C313" s="770" t="s">
        <v>737</v>
      </c>
      <c r="D313" s="771"/>
      <c r="F313" s="549"/>
    </row>
    <row r="314" spans="1:7" ht="15" customHeight="1" x14ac:dyDescent="0.2">
      <c r="A314" s="774"/>
      <c r="B314" s="656" t="s">
        <v>738</v>
      </c>
      <c r="C314" s="770" t="s">
        <v>737</v>
      </c>
      <c r="D314" s="771"/>
      <c r="F314" s="549"/>
    </row>
    <row r="315" spans="1:7" ht="15" customHeight="1" x14ac:dyDescent="0.2">
      <c r="A315" s="774"/>
      <c r="B315" s="656" t="s">
        <v>739</v>
      </c>
      <c r="C315" s="770" t="s">
        <v>737</v>
      </c>
      <c r="D315" s="771"/>
      <c r="F315" s="549"/>
    </row>
    <row r="316" spans="1:7" ht="15" customHeight="1" x14ac:dyDescent="0.2">
      <c r="A316" s="774"/>
      <c r="B316" s="656" t="s">
        <v>740</v>
      </c>
      <c r="C316" s="770" t="s">
        <v>737</v>
      </c>
      <c r="D316" s="771"/>
      <c r="F316" s="549"/>
    </row>
    <row r="317" spans="1:7" ht="15" customHeight="1" x14ac:dyDescent="0.2">
      <c r="A317" s="774"/>
      <c r="B317" s="656" t="s">
        <v>741</v>
      </c>
      <c r="C317" s="770" t="s">
        <v>737</v>
      </c>
      <c r="D317" s="771"/>
      <c r="F317" s="549"/>
    </row>
    <row r="318" spans="1:7" ht="15" customHeight="1" x14ac:dyDescent="0.2">
      <c r="A318" s="774"/>
      <c r="B318" s="656" t="s">
        <v>742</v>
      </c>
      <c r="C318" s="770" t="s">
        <v>737</v>
      </c>
      <c r="D318" s="771"/>
      <c r="F318" s="549"/>
    </row>
    <row r="319" spans="1:7" ht="15" customHeight="1" x14ac:dyDescent="0.2">
      <c r="A319" s="774"/>
      <c r="B319" s="656" t="s">
        <v>743</v>
      </c>
      <c r="C319" s="770" t="s">
        <v>737</v>
      </c>
      <c r="D319" s="771"/>
      <c r="F319" s="549"/>
    </row>
    <row r="320" spans="1:7" ht="15" customHeight="1" x14ac:dyDescent="0.2">
      <c r="A320" s="774"/>
      <c r="B320" s="656" t="s">
        <v>744</v>
      </c>
      <c r="C320" s="770" t="s">
        <v>737</v>
      </c>
      <c r="D320" s="771"/>
      <c r="F320" s="549"/>
    </row>
    <row r="321" spans="1:6" ht="15" customHeight="1" x14ac:dyDescent="0.2">
      <c r="A321" s="774"/>
      <c r="B321" s="656" t="s">
        <v>745</v>
      </c>
      <c r="C321" s="770" t="s">
        <v>737</v>
      </c>
      <c r="D321" s="771"/>
      <c r="F321" s="549"/>
    </row>
    <row r="322" spans="1:6" ht="15" customHeight="1" x14ac:dyDescent="0.2">
      <c r="A322" s="774"/>
      <c r="B322" s="656" t="s">
        <v>746</v>
      </c>
      <c r="C322" s="770" t="s">
        <v>747</v>
      </c>
      <c r="D322" s="771"/>
      <c r="F322" s="549"/>
    </row>
    <row r="323" spans="1:6" ht="15" customHeight="1" x14ac:dyDescent="0.2">
      <c r="A323" s="774"/>
      <c r="B323" s="656" t="s">
        <v>748</v>
      </c>
      <c r="C323" s="770" t="s">
        <v>749</v>
      </c>
      <c r="D323" s="771"/>
      <c r="F323" s="549"/>
    </row>
    <row r="324" spans="1:6" ht="15" customHeight="1" x14ac:dyDescent="0.2">
      <c r="A324" s="774"/>
      <c r="B324" s="656" t="s">
        <v>750</v>
      </c>
      <c r="C324" s="770" t="s">
        <v>751</v>
      </c>
      <c r="D324" s="771"/>
      <c r="F324" s="549"/>
    </row>
    <row r="325" spans="1:6" ht="15" customHeight="1" x14ac:dyDescent="0.2">
      <c r="A325" s="774"/>
      <c r="B325" s="786" t="s">
        <v>752</v>
      </c>
      <c r="C325" s="787" t="s">
        <v>753</v>
      </c>
      <c r="D325" s="771"/>
      <c r="F325" s="549"/>
    </row>
    <row r="326" spans="1:6" ht="15" customHeight="1" x14ac:dyDescent="0.2">
      <c r="A326" s="774"/>
      <c r="B326" s="656" t="s">
        <v>754</v>
      </c>
      <c r="C326" s="770" t="s">
        <v>753</v>
      </c>
      <c r="D326" s="771"/>
      <c r="F326" s="549"/>
    </row>
    <row r="327" spans="1:6" ht="15" customHeight="1" x14ac:dyDescent="0.2">
      <c r="A327" s="774"/>
      <c r="B327" s="656" t="s">
        <v>755</v>
      </c>
      <c r="C327" s="770" t="s">
        <v>756</v>
      </c>
      <c r="D327" s="771"/>
      <c r="F327" s="549"/>
    </row>
    <row r="328" spans="1:6" ht="15" customHeight="1" x14ac:dyDescent="0.2">
      <c r="A328" s="774"/>
      <c r="B328" s="656" t="s">
        <v>757</v>
      </c>
      <c r="C328" s="770" t="s">
        <v>756</v>
      </c>
      <c r="D328" s="771"/>
      <c r="F328" s="549"/>
    </row>
    <row r="329" spans="1:6" ht="15" customHeight="1" x14ac:dyDescent="0.2">
      <c r="A329" s="774"/>
      <c r="B329" s="656" t="s">
        <v>758</v>
      </c>
      <c r="C329" s="770" t="s">
        <v>756</v>
      </c>
      <c r="D329" s="771"/>
      <c r="F329" s="549"/>
    </row>
    <row r="330" spans="1:6" ht="15" customHeight="1" x14ac:dyDescent="0.2">
      <c r="A330" s="774"/>
      <c r="B330" s="656" t="s">
        <v>759</v>
      </c>
      <c r="C330" s="770" t="s">
        <v>756</v>
      </c>
      <c r="D330" s="771"/>
      <c r="F330" s="549"/>
    </row>
    <row r="331" spans="1:6" ht="15" customHeight="1" x14ac:dyDescent="0.2">
      <c r="A331" s="774"/>
      <c r="B331" s="656" t="s">
        <v>760</v>
      </c>
      <c r="C331" s="770" t="s">
        <v>756</v>
      </c>
      <c r="D331" s="771"/>
      <c r="F331" s="549"/>
    </row>
    <row r="332" spans="1:6" ht="15" customHeight="1" x14ac:dyDescent="0.2">
      <c r="A332" s="774"/>
      <c r="B332" s="656" t="s">
        <v>761</v>
      </c>
      <c r="C332" s="770" t="s">
        <v>756</v>
      </c>
      <c r="D332" s="771"/>
      <c r="F332" s="549"/>
    </row>
    <row r="333" spans="1:6" ht="15" customHeight="1" x14ac:dyDescent="0.2">
      <c r="A333" s="774"/>
      <c r="B333" s="656" t="s">
        <v>762</v>
      </c>
      <c r="C333" s="770" t="s">
        <v>756</v>
      </c>
      <c r="D333" s="771"/>
      <c r="F333" s="549"/>
    </row>
    <row r="334" spans="1:6" ht="15" customHeight="1" x14ac:dyDescent="0.2">
      <c r="A334" s="774"/>
      <c r="B334" s="656" t="s">
        <v>763</v>
      </c>
      <c r="C334" s="770" t="s">
        <v>756</v>
      </c>
      <c r="D334" s="771"/>
      <c r="F334" s="549"/>
    </row>
    <row r="335" spans="1:6" ht="15" customHeight="1" x14ac:dyDescent="0.2">
      <c r="A335" s="774"/>
      <c r="B335" s="656" t="s">
        <v>764</v>
      </c>
      <c r="C335" s="770" t="s">
        <v>756</v>
      </c>
      <c r="D335" s="771"/>
      <c r="F335" s="549"/>
    </row>
    <row r="336" spans="1:6" ht="15" customHeight="1" x14ac:dyDescent="0.2">
      <c r="A336" s="774"/>
      <c r="B336" s="656" t="s">
        <v>765</v>
      </c>
      <c r="C336" s="770" t="s">
        <v>766</v>
      </c>
      <c r="D336" s="771"/>
      <c r="F336" s="549"/>
    </row>
    <row r="337" spans="1:6" ht="15" customHeight="1" x14ac:dyDescent="0.2">
      <c r="A337" s="774"/>
      <c r="B337" s="656" t="s">
        <v>767</v>
      </c>
      <c r="C337" s="770" t="s">
        <v>768</v>
      </c>
      <c r="D337" s="771"/>
      <c r="F337" s="549"/>
    </row>
    <row r="338" spans="1:6" ht="15" customHeight="1" x14ac:dyDescent="0.2">
      <c r="A338" s="774"/>
      <c r="B338" s="656" t="s">
        <v>769</v>
      </c>
      <c r="C338" s="770" t="s">
        <v>770</v>
      </c>
      <c r="D338" s="771"/>
      <c r="F338" s="549"/>
    </row>
    <row r="339" spans="1:6" ht="15" customHeight="1" x14ac:dyDescent="0.2">
      <c r="A339" s="774"/>
      <c r="B339" s="786" t="s">
        <v>771</v>
      </c>
      <c r="C339" s="787" t="s">
        <v>772</v>
      </c>
      <c r="D339" s="771"/>
      <c r="F339" s="549"/>
    </row>
    <row r="340" spans="1:6" ht="15" customHeight="1" x14ac:dyDescent="0.2">
      <c r="A340" s="774"/>
      <c r="B340" s="656" t="s">
        <v>773</v>
      </c>
      <c r="C340" s="770" t="s">
        <v>772</v>
      </c>
      <c r="D340" s="771"/>
      <c r="F340" s="549"/>
    </row>
    <row r="341" spans="1:6" ht="15" customHeight="1" x14ac:dyDescent="0.2">
      <c r="A341" s="774"/>
      <c r="B341" s="656" t="s">
        <v>774</v>
      </c>
      <c r="C341" s="770" t="s">
        <v>775</v>
      </c>
      <c r="D341" s="771"/>
      <c r="F341" s="549"/>
    </row>
    <row r="342" spans="1:6" ht="15" customHeight="1" x14ac:dyDescent="0.2">
      <c r="A342" s="774"/>
      <c r="B342" s="656" t="s">
        <v>776</v>
      </c>
      <c r="C342" s="770" t="s">
        <v>775</v>
      </c>
      <c r="D342" s="771"/>
      <c r="F342" s="549"/>
    </row>
    <row r="343" spans="1:6" ht="15" customHeight="1" x14ac:dyDescent="0.2">
      <c r="A343" s="774"/>
      <c r="B343" s="656" t="s">
        <v>777</v>
      </c>
      <c r="C343" s="770" t="s">
        <v>775</v>
      </c>
      <c r="D343" s="771"/>
      <c r="F343" s="549"/>
    </row>
    <row r="344" spans="1:6" ht="15" customHeight="1" x14ac:dyDescent="0.2">
      <c r="A344" s="774"/>
      <c r="B344" s="656" t="s">
        <v>778</v>
      </c>
      <c r="C344" s="770" t="s">
        <v>775</v>
      </c>
      <c r="D344" s="771"/>
      <c r="F344" s="549"/>
    </row>
    <row r="345" spans="1:6" ht="15" customHeight="1" x14ac:dyDescent="0.2">
      <c r="A345" s="774"/>
      <c r="B345" s="656" t="s">
        <v>779</v>
      </c>
      <c r="C345" s="770" t="s">
        <v>775</v>
      </c>
      <c r="D345" s="771"/>
      <c r="F345" s="549"/>
    </row>
    <row r="346" spans="1:6" ht="15" customHeight="1" x14ac:dyDescent="0.2">
      <c r="A346" s="774"/>
      <c r="B346" s="656" t="s">
        <v>780</v>
      </c>
      <c r="C346" s="770" t="s">
        <v>775</v>
      </c>
      <c r="D346" s="771"/>
      <c r="F346" s="549"/>
    </row>
    <row r="347" spans="1:6" ht="15" customHeight="1" x14ac:dyDescent="0.2">
      <c r="A347" s="774"/>
      <c r="B347" s="656" t="s">
        <v>781</v>
      </c>
      <c r="C347" s="770" t="s">
        <v>775</v>
      </c>
      <c r="D347" s="771"/>
      <c r="F347" s="549"/>
    </row>
    <row r="348" spans="1:6" ht="15" customHeight="1" x14ac:dyDescent="0.2">
      <c r="A348" s="774"/>
      <c r="B348" s="656" t="s">
        <v>782</v>
      </c>
      <c r="C348" s="770" t="s">
        <v>775</v>
      </c>
      <c r="D348" s="771"/>
      <c r="F348" s="549"/>
    </row>
    <row r="349" spans="1:6" ht="15" customHeight="1" x14ac:dyDescent="0.2">
      <c r="A349" s="774"/>
      <c r="B349" s="656" t="s">
        <v>783</v>
      </c>
      <c r="C349" s="770" t="s">
        <v>775</v>
      </c>
      <c r="D349" s="771"/>
      <c r="F349" s="549"/>
    </row>
    <row r="350" spans="1:6" ht="15" customHeight="1" x14ac:dyDescent="0.2">
      <c r="A350" s="774"/>
      <c r="B350" s="656" t="s">
        <v>784</v>
      </c>
      <c r="C350" s="770" t="s">
        <v>785</v>
      </c>
      <c r="D350" s="771"/>
      <c r="F350" s="549"/>
    </row>
    <row r="351" spans="1:6" ht="15" customHeight="1" x14ac:dyDescent="0.2">
      <c r="A351" s="774"/>
      <c r="B351" s="656" t="s">
        <v>786</v>
      </c>
      <c r="C351" s="770" t="s">
        <v>787</v>
      </c>
      <c r="D351" s="771"/>
      <c r="F351" s="549"/>
    </row>
    <row r="352" spans="1:6" ht="15" customHeight="1" x14ac:dyDescent="0.2">
      <c r="A352" s="774"/>
      <c r="B352" s="656" t="s">
        <v>788</v>
      </c>
      <c r="C352" s="770" t="s">
        <v>789</v>
      </c>
      <c r="D352" s="771"/>
      <c r="F352" s="549"/>
    </row>
    <row r="353" spans="1:6" ht="15" customHeight="1" x14ac:dyDescent="0.2">
      <c r="A353" s="774"/>
      <c r="B353" s="786" t="s">
        <v>790</v>
      </c>
      <c r="C353" s="787" t="s">
        <v>791</v>
      </c>
      <c r="D353" s="771"/>
      <c r="F353" s="549"/>
    </row>
    <row r="354" spans="1:6" ht="15" customHeight="1" x14ac:dyDescent="0.2">
      <c r="A354" s="774"/>
      <c r="B354" s="656" t="s">
        <v>792</v>
      </c>
      <c r="C354" s="770" t="s">
        <v>791</v>
      </c>
      <c r="D354" s="771"/>
      <c r="F354" s="549"/>
    </row>
    <row r="355" spans="1:6" ht="15" customHeight="1" x14ac:dyDescent="0.2">
      <c r="A355" s="774"/>
      <c r="B355" s="656" t="s">
        <v>793</v>
      </c>
      <c r="C355" s="770" t="s">
        <v>794</v>
      </c>
      <c r="D355" s="771"/>
      <c r="F355" s="549"/>
    </row>
    <row r="356" spans="1:6" ht="15" customHeight="1" x14ac:dyDescent="0.2">
      <c r="A356" s="774"/>
      <c r="B356" s="656" t="s">
        <v>795</v>
      </c>
      <c r="C356" s="770" t="s">
        <v>794</v>
      </c>
      <c r="D356" s="771"/>
      <c r="F356" s="549"/>
    </row>
    <row r="357" spans="1:6" ht="15" customHeight="1" x14ac:dyDescent="0.2">
      <c r="A357" s="774"/>
      <c r="B357" s="656" t="s">
        <v>796</v>
      </c>
      <c r="C357" s="770" t="s">
        <v>794</v>
      </c>
      <c r="D357" s="771"/>
      <c r="F357" s="549"/>
    </row>
    <row r="358" spans="1:6" ht="15" customHeight="1" x14ac:dyDescent="0.2">
      <c r="A358" s="774"/>
      <c r="B358" s="656" t="s">
        <v>797</v>
      </c>
      <c r="C358" s="770" t="s">
        <v>794</v>
      </c>
      <c r="D358" s="771"/>
      <c r="F358" s="549"/>
    </row>
    <row r="359" spans="1:6" ht="15" customHeight="1" x14ac:dyDescent="0.2">
      <c r="A359" s="774"/>
      <c r="B359" s="656" t="s">
        <v>798</v>
      </c>
      <c r="C359" s="770" t="s">
        <v>794</v>
      </c>
      <c r="D359" s="771"/>
      <c r="F359" s="549"/>
    </row>
    <row r="360" spans="1:6" ht="15" customHeight="1" x14ac:dyDescent="0.2">
      <c r="A360" s="774"/>
      <c r="B360" s="656" t="s">
        <v>799</v>
      </c>
      <c r="C360" s="770" t="s">
        <v>794</v>
      </c>
      <c r="D360" s="771"/>
      <c r="F360" s="549"/>
    </row>
    <row r="361" spans="1:6" ht="15" customHeight="1" x14ac:dyDescent="0.2">
      <c r="A361" s="774"/>
      <c r="B361" s="656" t="s">
        <v>800</v>
      </c>
      <c r="C361" s="770" t="s">
        <v>794</v>
      </c>
      <c r="D361" s="771"/>
      <c r="F361" s="549"/>
    </row>
    <row r="362" spans="1:6" ht="15" customHeight="1" x14ac:dyDescent="0.2">
      <c r="A362" s="774"/>
      <c r="B362" s="656" t="s">
        <v>801</v>
      </c>
      <c r="C362" s="770" t="s">
        <v>794</v>
      </c>
      <c r="D362" s="771"/>
      <c r="F362" s="549"/>
    </row>
    <row r="363" spans="1:6" ht="15" customHeight="1" x14ac:dyDescent="0.2">
      <c r="A363" s="774"/>
      <c r="B363" s="656" t="s">
        <v>802</v>
      </c>
      <c r="C363" s="770" t="s">
        <v>794</v>
      </c>
      <c r="D363" s="771"/>
      <c r="F363" s="549"/>
    </row>
    <row r="364" spans="1:6" ht="15" customHeight="1" x14ac:dyDescent="0.2">
      <c r="A364" s="774"/>
      <c r="B364" s="656" t="s">
        <v>803</v>
      </c>
      <c r="C364" s="770" t="s">
        <v>804</v>
      </c>
      <c r="D364" s="771"/>
      <c r="F364" s="549"/>
    </row>
    <row r="365" spans="1:6" ht="15" customHeight="1" x14ac:dyDescent="0.2">
      <c r="A365" s="774"/>
      <c r="B365" s="656" t="s">
        <v>805</v>
      </c>
      <c r="C365" s="770" t="s">
        <v>806</v>
      </c>
      <c r="D365" s="771"/>
      <c r="F365" s="549"/>
    </row>
    <row r="366" spans="1:6" ht="15" customHeight="1" x14ac:dyDescent="0.2">
      <c r="A366" s="774"/>
      <c r="B366" s="786" t="s">
        <v>807</v>
      </c>
      <c r="C366" s="787" t="s">
        <v>808</v>
      </c>
      <c r="D366" s="771"/>
      <c r="F366" s="549"/>
    </row>
    <row r="367" spans="1:6" ht="15" customHeight="1" x14ac:dyDescent="0.2">
      <c r="A367" s="774"/>
      <c r="B367" s="656" t="s">
        <v>809</v>
      </c>
      <c r="C367" s="770" t="s">
        <v>808</v>
      </c>
      <c r="D367" s="771"/>
      <c r="F367" s="549"/>
    </row>
    <row r="368" spans="1:6" ht="15" customHeight="1" x14ac:dyDescent="0.2">
      <c r="A368" s="774"/>
      <c r="B368" s="656" t="s">
        <v>810</v>
      </c>
      <c r="C368" s="770" t="s">
        <v>811</v>
      </c>
      <c r="D368" s="771"/>
      <c r="F368" s="549"/>
    </row>
    <row r="369" spans="1:7" ht="15" customHeight="1" x14ac:dyDescent="0.2">
      <c r="A369" s="774"/>
      <c r="B369" s="656" t="s">
        <v>812</v>
      </c>
      <c r="C369" s="770" t="s">
        <v>811</v>
      </c>
      <c r="D369" s="771"/>
      <c r="F369" s="549"/>
    </row>
    <row r="370" spans="1:7" ht="15" customHeight="1" x14ac:dyDescent="0.2">
      <c r="A370" s="774"/>
      <c r="B370" s="656" t="s">
        <v>813</v>
      </c>
      <c r="C370" s="770" t="s">
        <v>811</v>
      </c>
      <c r="D370" s="771"/>
      <c r="F370" s="549"/>
    </row>
    <row r="371" spans="1:7" ht="15" customHeight="1" x14ac:dyDescent="0.2">
      <c r="A371" s="774"/>
      <c r="B371" s="656" t="s">
        <v>814</v>
      </c>
      <c r="C371" s="770" t="s">
        <v>811</v>
      </c>
      <c r="D371" s="771"/>
      <c r="F371" s="549"/>
    </row>
    <row r="372" spans="1:7" ht="15" customHeight="1" x14ac:dyDescent="0.2">
      <c r="A372" s="774"/>
      <c r="B372" s="656" t="s">
        <v>815</v>
      </c>
      <c r="C372" s="770" t="s">
        <v>811</v>
      </c>
      <c r="D372" s="771"/>
      <c r="F372" s="549"/>
    </row>
    <row r="373" spans="1:7" ht="15" customHeight="1" x14ac:dyDescent="0.2">
      <c r="A373" s="774"/>
      <c r="B373" s="656" t="s">
        <v>816</v>
      </c>
      <c r="C373" s="770" t="s">
        <v>811</v>
      </c>
      <c r="D373" s="771"/>
      <c r="F373" s="549"/>
    </row>
    <row r="374" spans="1:7" ht="15" customHeight="1" x14ac:dyDescent="0.2">
      <c r="A374" s="774"/>
      <c r="B374" s="656" t="s">
        <v>817</v>
      </c>
      <c r="C374" s="770" t="s">
        <v>811</v>
      </c>
      <c r="D374" s="771"/>
      <c r="F374" s="549"/>
    </row>
    <row r="375" spans="1:7" ht="15" customHeight="1" x14ac:dyDescent="0.2">
      <c r="A375" s="774"/>
      <c r="B375" s="656" t="s">
        <v>818</v>
      </c>
      <c r="C375" s="770" t="s">
        <v>811</v>
      </c>
      <c r="D375" s="771"/>
      <c r="F375" s="549"/>
    </row>
    <row r="376" spans="1:7" ht="15" customHeight="1" x14ac:dyDescent="0.2">
      <c r="A376" s="774"/>
      <c r="B376" s="656" t="s">
        <v>819</v>
      </c>
      <c r="C376" s="770" t="s">
        <v>811</v>
      </c>
      <c r="D376" s="771"/>
      <c r="F376" s="549"/>
    </row>
    <row r="377" spans="1:7" ht="15" customHeight="1" x14ac:dyDescent="0.2">
      <c r="A377" s="774"/>
      <c r="B377" s="656" t="s">
        <v>820</v>
      </c>
      <c r="C377" s="770" t="s">
        <v>821</v>
      </c>
      <c r="D377" s="771"/>
      <c r="F377" s="549"/>
    </row>
    <row r="378" spans="1:7" ht="15" customHeight="1" x14ac:dyDescent="0.2">
      <c r="A378" s="774"/>
      <c r="B378" s="656" t="s">
        <v>822</v>
      </c>
      <c r="C378" s="770" t="s">
        <v>823</v>
      </c>
      <c r="D378" s="771"/>
      <c r="F378" s="549"/>
    </row>
    <row r="379" spans="1:7" ht="15" customHeight="1" x14ac:dyDescent="0.2">
      <c r="A379" s="774"/>
      <c r="B379" s="656" t="s">
        <v>824</v>
      </c>
      <c r="C379" s="770" t="s">
        <v>825</v>
      </c>
      <c r="D379" s="771"/>
      <c r="F379" s="549"/>
    </row>
    <row r="380" spans="1:7" ht="15" customHeight="1" x14ac:dyDescent="0.2">
      <c r="A380" s="774"/>
      <c r="B380" s="656" t="s">
        <v>826</v>
      </c>
      <c r="C380" s="770" t="s">
        <v>827</v>
      </c>
      <c r="D380" s="771"/>
      <c r="F380" s="549"/>
    </row>
    <row r="381" spans="1:7" ht="15" customHeight="1" x14ac:dyDescent="0.2">
      <c r="A381" s="774"/>
      <c r="B381" s="656" t="s">
        <v>828</v>
      </c>
      <c r="C381" s="770" t="s">
        <v>829</v>
      </c>
      <c r="D381" s="771"/>
      <c r="F381" s="549"/>
    </row>
    <row r="382" spans="1:7" ht="15" customHeight="1" x14ac:dyDescent="0.2">
      <c r="A382" s="774"/>
      <c r="B382" s="786" t="s">
        <v>830</v>
      </c>
      <c r="C382" s="787" t="s">
        <v>831</v>
      </c>
      <c r="D382" s="771"/>
      <c r="F382" s="549"/>
      <c r="G382" t="s">
        <v>150</v>
      </c>
    </row>
    <row r="383" spans="1:7" ht="15" customHeight="1" x14ac:dyDescent="0.2">
      <c r="A383" s="774"/>
      <c r="B383" s="656" t="s">
        <v>832</v>
      </c>
      <c r="C383" s="770" t="s">
        <v>831</v>
      </c>
      <c r="D383" s="771"/>
      <c r="F383" s="549"/>
      <c r="G383" t="s">
        <v>191</v>
      </c>
    </row>
    <row r="384" spans="1:7" ht="15" customHeight="1" x14ac:dyDescent="0.2">
      <c r="A384" s="774"/>
      <c r="B384" s="656" t="s">
        <v>833</v>
      </c>
      <c r="C384" s="770" t="s">
        <v>834</v>
      </c>
      <c r="D384" s="771"/>
      <c r="F384" s="549"/>
      <c r="G384" t="s">
        <v>191</v>
      </c>
    </row>
    <row r="385" spans="1:7" ht="15" customHeight="1" x14ac:dyDescent="0.2">
      <c r="A385" s="774"/>
      <c r="B385" s="656" t="s">
        <v>835</v>
      </c>
      <c r="C385" s="770" t="s">
        <v>834</v>
      </c>
      <c r="D385" s="771"/>
      <c r="F385" s="549"/>
      <c r="G385" t="s">
        <v>191</v>
      </c>
    </row>
    <row r="386" spans="1:7" ht="15" customHeight="1" x14ac:dyDescent="0.2">
      <c r="A386" s="774"/>
      <c r="B386" s="656" t="s">
        <v>836</v>
      </c>
      <c r="C386" s="770" t="s">
        <v>834</v>
      </c>
      <c r="D386" s="771"/>
      <c r="F386" s="549"/>
      <c r="G386" t="s">
        <v>191</v>
      </c>
    </row>
    <row r="387" spans="1:7" ht="15" customHeight="1" x14ac:dyDescent="0.2">
      <c r="A387" s="774"/>
      <c r="B387" s="656" t="s">
        <v>837</v>
      </c>
      <c r="C387" s="770" t="s">
        <v>834</v>
      </c>
      <c r="D387" s="771"/>
      <c r="F387" s="549"/>
      <c r="G387" t="s">
        <v>191</v>
      </c>
    </row>
    <row r="388" spans="1:7" ht="15" customHeight="1" x14ac:dyDescent="0.2">
      <c r="A388" s="774"/>
      <c r="B388" s="656" t="s">
        <v>838</v>
      </c>
      <c r="C388" s="770" t="s">
        <v>834</v>
      </c>
      <c r="D388" s="771"/>
      <c r="F388" s="549"/>
      <c r="G388" t="s">
        <v>191</v>
      </c>
    </row>
    <row r="389" spans="1:7" ht="15" customHeight="1" x14ac:dyDescent="0.2">
      <c r="A389" s="774"/>
      <c r="B389" s="656" t="s">
        <v>839</v>
      </c>
      <c r="C389" s="770" t="s">
        <v>834</v>
      </c>
      <c r="D389" s="771"/>
      <c r="F389" s="549"/>
      <c r="G389" t="s">
        <v>191</v>
      </c>
    </row>
    <row r="390" spans="1:7" ht="15" customHeight="1" x14ac:dyDescent="0.2">
      <c r="A390" s="774"/>
      <c r="B390" s="656" t="s">
        <v>840</v>
      </c>
      <c r="C390" s="770" t="s">
        <v>834</v>
      </c>
      <c r="D390" s="771"/>
      <c r="F390" s="549"/>
      <c r="G390" t="s">
        <v>191</v>
      </c>
    </row>
    <row r="391" spans="1:7" ht="15" customHeight="1" x14ac:dyDescent="0.2">
      <c r="A391" s="774"/>
      <c r="B391" s="656" t="s">
        <v>841</v>
      </c>
      <c r="C391" s="770" t="s">
        <v>834</v>
      </c>
      <c r="D391" s="771"/>
      <c r="F391" s="549"/>
      <c r="G391" t="s">
        <v>191</v>
      </c>
    </row>
    <row r="392" spans="1:7" ht="15" customHeight="1" x14ac:dyDescent="0.2">
      <c r="A392" s="774"/>
      <c r="B392" s="656" t="s">
        <v>842</v>
      </c>
      <c r="C392" s="770" t="s">
        <v>834</v>
      </c>
      <c r="D392" s="771"/>
      <c r="F392" s="549"/>
      <c r="G392" t="s">
        <v>191</v>
      </c>
    </row>
    <row r="393" spans="1:7" ht="15" customHeight="1" x14ac:dyDescent="0.2">
      <c r="A393" s="774"/>
      <c r="B393" s="656" t="s">
        <v>843</v>
      </c>
      <c r="C393" s="770" t="s">
        <v>844</v>
      </c>
      <c r="D393" s="771"/>
      <c r="F393" s="549"/>
      <c r="G393" t="s">
        <v>191</v>
      </c>
    </row>
    <row r="394" spans="1:7" ht="15" customHeight="1" x14ac:dyDescent="0.2">
      <c r="A394" s="774"/>
      <c r="B394" s="656" t="s">
        <v>845</v>
      </c>
      <c r="C394" s="770" t="s">
        <v>846</v>
      </c>
      <c r="D394" s="771"/>
      <c r="F394" s="549"/>
      <c r="G394" t="s">
        <v>191</v>
      </c>
    </row>
    <row r="395" spans="1:7" ht="15" customHeight="1" x14ac:dyDescent="0.2">
      <c r="A395" s="774"/>
      <c r="B395" s="656" t="s">
        <v>847</v>
      </c>
      <c r="C395" s="770" t="s">
        <v>848</v>
      </c>
      <c r="D395" s="771"/>
      <c r="F395" s="549"/>
      <c r="G395" t="s">
        <v>191</v>
      </c>
    </row>
    <row r="396" spans="1:7" ht="15" customHeight="1" x14ac:dyDescent="0.2">
      <c r="A396" s="774"/>
      <c r="B396" s="656" t="s">
        <v>849</v>
      </c>
      <c r="C396" s="770" t="s">
        <v>850</v>
      </c>
      <c r="D396" s="771"/>
      <c r="F396" s="549"/>
      <c r="G396" t="s">
        <v>191</v>
      </c>
    </row>
    <row r="397" spans="1:7" ht="15" customHeight="1" x14ac:dyDescent="0.2">
      <c r="A397" s="774"/>
      <c r="B397" s="656" t="s">
        <v>851</v>
      </c>
      <c r="C397" s="770" t="s">
        <v>852</v>
      </c>
      <c r="D397" s="771"/>
      <c r="F397" s="549"/>
      <c r="G397" t="s">
        <v>191</v>
      </c>
    </row>
    <row r="398" spans="1:7" ht="15" customHeight="1" x14ac:dyDescent="0.2">
      <c r="A398" s="774"/>
      <c r="B398" s="786" t="s">
        <v>853</v>
      </c>
      <c r="C398" s="787" t="s">
        <v>854</v>
      </c>
      <c r="D398" s="771"/>
      <c r="F398" s="549"/>
      <c r="G398" t="s">
        <v>191</v>
      </c>
    </row>
    <row r="399" spans="1:7" ht="15" customHeight="1" x14ac:dyDescent="0.2">
      <c r="A399" s="774"/>
      <c r="B399" s="656" t="s">
        <v>855</v>
      </c>
      <c r="C399" s="770" t="s">
        <v>856</v>
      </c>
      <c r="D399" s="771"/>
      <c r="F399" s="549"/>
      <c r="G399" t="s">
        <v>191</v>
      </c>
    </row>
    <row r="400" spans="1:7" ht="15" customHeight="1" x14ac:dyDescent="0.2">
      <c r="A400" s="774"/>
      <c r="B400" s="656" t="s">
        <v>857</v>
      </c>
      <c r="C400" s="770" t="s">
        <v>858</v>
      </c>
      <c r="D400" s="771"/>
      <c r="F400" s="549"/>
      <c r="G400" t="s">
        <v>191</v>
      </c>
    </row>
    <row r="401" spans="1:7" ht="15" customHeight="1" x14ac:dyDescent="0.2">
      <c r="A401" s="774"/>
      <c r="B401" s="656" t="s">
        <v>859</v>
      </c>
      <c r="C401" s="770" t="s">
        <v>854</v>
      </c>
      <c r="D401" s="771"/>
      <c r="F401" s="549"/>
      <c r="G401" t="s">
        <v>191</v>
      </c>
    </row>
    <row r="402" spans="1:7" ht="15" customHeight="1" x14ac:dyDescent="0.2">
      <c r="A402" s="774"/>
      <c r="B402" s="656" t="s">
        <v>860</v>
      </c>
      <c r="C402" s="770" t="s">
        <v>861</v>
      </c>
      <c r="D402" s="771"/>
      <c r="F402" s="549"/>
      <c r="G402" t="s">
        <v>191</v>
      </c>
    </row>
    <row r="403" spans="1:7" ht="15" customHeight="1" x14ac:dyDescent="0.2">
      <c r="A403" s="774"/>
      <c r="B403" s="656" t="s">
        <v>862</v>
      </c>
      <c r="C403" s="770" t="s">
        <v>861</v>
      </c>
      <c r="D403" s="771"/>
      <c r="F403" s="549"/>
      <c r="G403" t="s">
        <v>191</v>
      </c>
    </row>
    <row r="404" spans="1:7" ht="15" customHeight="1" x14ac:dyDescent="0.2">
      <c r="A404" s="774"/>
      <c r="B404" s="656" t="s">
        <v>863</v>
      </c>
      <c r="C404" s="770" t="s">
        <v>861</v>
      </c>
      <c r="D404" s="771"/>
      <c r="F404" s="549"/>
      <c r="G404" t="s">
        <v>191</v>
      </c>
    </row>
    <row r="405" spans="1:7" ht="15" customHeight="1" x14ac:dyDescent="0.2">
      <c r="A405" s="774"/>
      <c r="B405" s="656" t="s">
        <v>864</v>
      </c>
      <c r="C405" s="770" t="s">
        <v>861</v>
      </c>
      <c r="D405" s="771"/>
      <c r="F405" s="549"/>
      <c r="G405" t="s">
        <v>191</v>
      </c>
    </row>
    <row r="406" spans="1:7" ht="15" customHeight="1" x14ac:dyDescent="0.2">
      <c r="A406" s="774"/>
      <c r="B406" s="656" t="s">
        <v>865</v>
      </c>
      <c r="C406" s="770" t="s">
        <v>861</v>
      </c>
      <c r="D406" s="771"/>
      <c r="F406" s="549"/>
      <c r="G406" t="s">
        <v>191</v>
      </c>
    </row>
    <row r="407" spans="1:7" ht="15" customHeight="1" x14ac:dyDescent="0.2">
      <c r="A407" s="774"/>
      <c r="B407" s="656" t="s">
        <v>866</v>
      </c>
      <c r="C407" s="770" t="s">
        <v>861</v>
      </c>
      <c r="D407" s="771"/>
      <c r="F407" s="549"/>
      <c r="G407" t="s">
        <v>191</v>
      </c>
    </row>
    <row r="408" spans="1:7" ht="15" customHeight="1" x14ac:dyDescent="0.2">
      <c r="A408" s="774"/>
      <c r="B408" s="656" t="s">
        <v>867</v>
      </c>
      <c r="C408" s="770" t="s">
        <v>861</v>
      </c>
      <c r="D408" s="771"/>
      <c r="F408" s="549"/>
      <c r="G408" t="s">
        <v>191</v>
      </c>
    </row>
    <row r="409" spans="1:7" ht="15" customHeight="1" x14ac:dyDescent="0.2">
      <c r="A409" s="774"/>
      <c r="B409" s="656" t="s">
        <v>868</v>
      </c>
      <c r="C409" s="770" t="s">
        <v>861</v>
      </c>
      <c r="D409" s="771"/>
      <c r="F409" s="549"/>
      <c r="G409" t="s">
        <v>191</v>
      </c>
    </row>
    <row r="410" spans="1:7" ht="15" customHeight="1" x14ac:dyDescent="0.2">
      <c r="A410" s="774"/>
      <c r="B410" s="656" t="s">
        <v>869</v>
      </c>
      <c r="C410" s="770" t="s">
        <v>861</v>
      </c>
      <c r="D410" s="771"/>
      <c r="F410" s="549"/>
      <c r="G410" t="s">
        <v>191</v>
      </c>
    </row>
    <row r="411" spans="1:7" ht="15" customHeight="1" x14ac:dyDescent="0.2">
      <c r="A411" s="774"/>
      <c r="B411" s="656" t="s">
        <v>870</v>
      </c>
      <c r="C411" s="770" t="s">
        <v>871</v>
      </c>
      <c r="D411" s="771"/>
      <c r="F411" s="549"/>
      <c r="G411" t="s">
        <v>191</v>
      </c>
    </row>
    <row r="412" spans="1:7" ht="15" customHeight="1" x14ac:dyDescent="0.2">
      <c r="A412" s="774"/>
      <c r="B412" s="656" t="s">
        <v>872</v>
      </c>
      <c r="C412" s="770" t="s">
        <v>873</v>
      </c>
      <c r="D412" s="771"/>
      <c r="F412" s="549"/>
      <c r="G412" t="s">
        <v>191</v>
      </c>
    </row>
    <row r="413" spans="1:7" ht="15" customHeight="1" x14ac:dyDescent="0.2">
      <c r="A413" s="774"/>
      <c r="B413" s="656" t="s">
        <v>874</v>
      </c>
      <c r="C413" s="770" t="s">
        <v>875</v>
      </c>
      <c r="D413" s="771"/>
      <c r="F413" s="549"/>
      <c r="G413" t="s">
        <v>191</v>
      </c>
    </row>
    <row r="414" spans="1:7" ht="15" customHeight="1" x14ac:dyDescent="0.2">
      <c r="A414" s="774"/>
      <c r="B414" s="656" t="s">
        <v>876</v>
      </c>
      <c r="C414" s="770" t="s">
        <v>877</v>
      </c>
      <c r="D414" s="771"/>
      <c r="F414" s="549"/>
      <c r="G414" t="s">
        <v>191</v>
      </c>
    </row>
    <row r="415" spans="1:7" ht="15" customHeight="1" x14ac:dyDescent="0.2">
      <c r="A415" s="774"/>
      <c r="B415" s="786" t="s">
        <v>878</v>
      </c>
      <c r="C415" s="787" t="s">
        <v>879</v>
      </c>
      <c r="D415" s="771"/>
      <c r="F415" s="549"/>
      <c r="G415" t="s">
        <v>191</v>
      </c>
    </row>
    <row r="416" spans="1:7" ht="15" customHeight="1" x14ac:dyDescent="0.2">
      <c r="A416" s="774"/>
      <c r="B416" s="656" t="s">
        <v>880</v>
      </c>
      <c r="C416" s="770" t="s">
        <v>881</v>
      </c>
      <c r="D416" s="771"/>
      <c r="F416" s="549"/>
      <c r="G416" t="s">
        <v>191</v>
      </c>
    </row>
    <row r="417" spans="1:7" ht="15" customHeight="1" x14ac:dyDescent="0.2">
      <c r="A417" s="774"/>
      <c r="B417" s="656" t="s">
        <v>882</v>
      </c>
      <c r="C417" s="770" t="s">
        <v>883</v>
      </c>
      <c r="D417" s="771"/>
      <c r="F417" s="549"/>
      <c r="G417" t="s">
        <v>191</v>
      </c>
    </row>
    <row r="418" spans="1:7" ht="15" customHeight="1" x14ac:dyDescent="0.2">
      <c r="A418" s="774"/>
      <c r="B418" s="656" t="s">
        <v>884</v>
      </c>
      <c r="C418" s="770" t="s">
        <v>879</v>
      </c>
      <c r="D418" s="771"/>
      <c r="F418" s="549"/>
      <c r="G418" t="s">
        <v>191</v>
      </c>
    </row>
    <row r="419" spans="1:7" ht="15" customHeight="1" x14ac:dyDescent="0.2">
      <c r="A419" s="774"/>
      <c r="B419" s="656" t="s">
        <v>885</v>
      </c>
      <c r="C419" s="770" t="s">
        <v>886</v>
      </c>
      <c r="D419" s="771"/>
      <c r="F419" s="549"/>
      <c r="G419" t="s">
        <v>191</v>
      </c>
    </row>
    <row r="420" spans="1:7" ht="15" customHeight="1" x14ac:dyDescent="0.2">
      <c r="A420" s="774"/>
      <c r="B420" s="656" t="s">
        <v>887</v>
      </c>
      <c r="C420" s="770" t="s">
        <v>886</v>
      </c>
      <c r="D420" s="771"/>
      <c r="F420" s="549"/>
      <c r="G420" t="s">
        <v>191</v>
      </c>
    </row>
    <row r="421" spans="1:7" ht="15" customHeight="1" x14ac:dyDescent="0.2">
      <c r="A421" s="774"/>
      <c r="B421" s="656" t="s">
        <v>888</v>
      </c>
      <c r="C421" s="770" t="s">
        <v>886</v>
      </c>
      <c r="D421" s="771"/>
      <c r="F421" s="549"/>
      <c r="G421" t="s">
        <v>191</v>
      </c>
    </row>
    <row r="422" spans="1:7" ht="15" customHeight="1" x14ac:dyDescent="0.2">
      <c r="A422" s="774"/>
      <c r="B422" s="656" t="s">
        <v>889</v>
      </c>
      <c r="C422" s="770" t="s">
        <v>886</v>
      </c>
      <c r="D422" s="771"/>
      <c r="F422" s="549"/>
      <c r="G422" t="s">
        <v>191</v>
      </c>
    </row>
    <row r="423" spans="1:7" ht="15" customHeight="1" x14ac:dyDescent="0.2">
      <c r="A423" s="774"/>
      <c r="B423" s="656" t="s">
        <v>890</v>
      </c>
      <c r="C423" s="770" t="s">
        <v>886</v>
      </c>
      <c r="D423" s="771"/>
      <c r="F423" s="549"/>
      <c r="G423" t="s">
        <v>191</v>
      </c>
    </row>
    <row r="424" spans="1:7" ht="15" customHeight="1" x14ac:dyDescent="0.2">
      <c r="A424" s="774"/>
      <c r="B424" s="656" t="s">
        <v>891</v>
      </c>
      <c r="C424" s="770" t="s">
        <v>886</v>
      </c>
      <c r="D424" s="771"/>
      <c r="F424" s="549"/>
      <c r="G424" t="s">
        <v>191</v>
      </c>
    </row>
    <row r="425" spans="1:7" ht="15" customHeight="1" x14ac:dyDescent="0.2">
      <c r="A425" s="774"/>
      <c r="B425" s="656" t="s">
        <v>892</v>
      </c>
      <c r="C425" s="770" t="s">
        <v>886</v>
      </c>
      <c r="D425" s="771"/>
      <c r="F425" s="549"/>
      <c r="G425" t="s">
        <v>191</v>
      </c>
    </row>
    <row r="426" spans="1:7" ht="15" customHeight="1" x14ac:dyDescent="0.2">
      <c r="A426" s="774"/>
      <c r="B426" s="656" t="s">
        <v>893</v>
      </c>
      <c r="C426" s="770" t="s">
        <v>886</v>
      </c>
      <c r="D426" s="771"/>
      <c r="F426" s="549"/>
      <c r="G426" t="s">
        <v>191</v>
      </c>
    </row>
    <row r="427" spans="1:7" ht="15" customHeight="1" x14ac:dyDescent="0.2">
      <c r="A427" s="774"/>
      <c r="B427" s="656" t="s">
        <v>894</v>
      </c>
      <c r="C427" s="770" t="s">
        <v>886</v>
      </c>
      <c r="D427" s="771"/>
      <c r="F427" s="549"/>
      <c r="G427" t="s">
        <v>191</v>
      </c>
    </row>
    <row r="428" spans="1:7" ht="15" customHeight="1" x14ac:dyDescent="0.2">
      <c r="A428" s="774"/>
      <c r="B428" s="656" t="s">
        <v>895</v>
      </c>
      <c r="C428" s="770" t="s">
        <v>896</v>
      </c>
      <c r="D428" s="771"/>
      <c r="F428" s="549"/>
      <c r="G428" t="s">
        <v>191</v>
      </c>
    </row>
    <row r="429" spans="1:7" ht="15" customHeight="1" x14ac:dyDescent="0.2">
      <c r="A429" s="774"/>
      <c r="B429" s="656" t="s">
        <v>897</v>
      </c>
      <c r="C429" s="770" t="s">
        <v>898</v>
      </c>
      <c r="D429" s="771"/>
      <c r="F429" s="549"/>
      <c r="G429" t="s">
        <v>191</v>
      </c>
    </row>
    <row r="430" spans="1:7" ht="15" customHeight="1" x14ac:dyDescent="0.2">
      <c r="A430" s="774"/>
      <c r="B430" s="656" t="s">
        <v>899</v>
      </c>
      <c r="C430" s="770" t="s">
        <v>900</v>
      </c>
      <c r="D430" s="771"/>
      <c r="F430" s="549"/>
      <c r="G430" t="s">
        <v>191</v>
      </c>
    </row>
    <row r="431" spans="1:7" ht="15" customHeight="1" x14ac:dyDescent="0.2">
      <c r="A431" s="774"/>
      <c r="B431" s="656" t="s">
        <v>901</v>
      </c>
      <c r="C431" s="770" t="s">
        <v>902</v>
      </c>
      <c r="D431" s="771"/>
      <c r="F431" s="549"/>
      <c r="G431" t="s">
        <v>191</v>
      </c>
    </row>
    <row r="432" spans="1:7" ht="15" customHeight="1" x14ac:dyDescent="0.2">
      <c r="A432" s="774"/>
      <c r="B432" s="786" t="s">
        <v>903</v>
      </c>
      <c r="C432" s="787" t="s">
        <v>904</v>
      </c>
      <c r="D432" s="771"/>
      <c r="F432" s="549"/>
      <c r="G432" t="s">
        <v>191</v>
      </c>
    </row>
    <row r="433" spans="1:7" ht="15" customHeight="1" x14ac:dyDescent="0.2">
      <c r="A433" s="774"/>
      <c r="B433" s="656" t="s">
        <v>905</v>
      </c>
      <c r="C433" s="770" t="s">
        <v>906</v>
      </c>
      <c r="D433" s="771"/>
      <c r="F433" s="549"/>
      <c r="G433" t="s">
        <v>191</v>
      </c>
    </row>
    <row r="434" spans="1:7" ht="15" customHeight="1" x14ac:dyDescent="0.2">
      <c r="A434" s="774"/>
      <c r="B434" s="656" t="s">
        <v>907</v>
      </c>
      <c r="C434" s="770" t="s">
        <v>908</v>
      </c>
      <c r="D434" s="771"/>
      <c r="F434" s="549"/>
      <c r="G434" t="s">
        <v>191</v>
      </c>
    </row>
    <row r="435" spans="1:7" ht="15" customHeight="1" x14ac:dyDescent="0.2">
      <c r="A435" s="774"/>
      <c r="B435" s="656" t="s">
        <v>909</v>
      </c>
      <c r="C435" s="770" t="s">
        <v>904</v>
      </c>
      <c r="D435" s="771"/>
      <c r="F435" s="549"/>
      <c r="G435" t="s">
        <v>191</v>
      </c>
    </row>
    <row r="436" spans="1:7" ht="15" customHeight="1" x14ac:dyDescent="0.2">
      <c r="A436" s="774"/>
      <c r="B436" s="656" t="s">
        <v>910</v>
      </c>
      <c r="C436" s="770" t="s">
        <v>911</v>
      </c>
      <c r="D436" s="771"/>
      <c r="F436" s="549"/>
      <c r="G436" t="s">
        <v>191</v>
      </c>
    </row>
    <row r="437" spans="1:7" ht="15" customHeight="1" x14ac:dyDescent="0.2">
      <c r="A437" s="774"/>
      <c r="B437" s="656" t="s">
        <v>912</v>
      </c>
      <c r="C437" s="770" t="s">
        <v>911</v>
      </c>
      <c r="D437" s="771"/>
      <c r="F437" s="549"/>
      <c r="G437" t="s">
        <v>191</v>
      </c>
    </row>
    <row r="438" spans="1:7" ht="15" customHeight="1" x14ac:dyDescent="0.2">
      <c r="A438" s="774"/>
      <c r="B438" s="656" t="s">
        <v>913</v>
      </c>
      <c r="C438" s="770" t="s">
        <v>911</v>
      </c>
      <c r="D438" s="771"/>
      <c r="F438" s="549"/>
      <c r="G438" t="s">
        <v>191</v>
      </c>
    </row>
    <row r="439" spans="1:7" ht="15" customHeight="1" x14ac:dyDescent="0.2">
      <c r="A439" s="774"/>
      <c r="B439" s="656" t="s">
        <v>914</v>
      </c>
      <c r="C439" s="770" t="s">
        <v>911</v>
      </c>
      <c r="D439" s="771"/>
      <c r="F439" s="549"/>
      <c r="G439" t="s">
        <v>191</v>
      </c>
    </row>
    <row r="440" spans="1:7" ht="15" customHeight="1" x14ac:dyDescent="0.2">
      <c r="A440" s="774"/>
      <c r="B440" s="656" t="s">
        <v>915</v>
      </c>
      <c r="C440" s="770" t="s">
        <v>911</v>
      </c>
      <c r="D440" s="771"/>
      <c r="F440" s="549"/>
      <c r="G440" t="s">
        <v>191</v>
      </c>
    </row>
    <row r="441" spans="1:7" ht="15" customHeight="1" x14ac:dyDescent="0.2">
      <c r="A441" s="774"/>
      <c r="B441" s="656" t="s">
        <v>916</v>
      </c>
      <c r="C441" s="770" t="s">
        <v>911</v>
      </c>
      <c r="D441" s="771"/>
      <c r="F441" s="549"/>
      <c r="G441" t="s">
        <v>191</v>
      </c>
    </row>
    <row r="442" spans="1:7" ht="15" customHeight="1" x14ac:dyDescent="0.2">
      <c r="A442" s="774"/>
      <c r="B442" s="656" t="s">
        <v>917</v>
      </c>
      <c r="C442" s="770" t="s">
        <v>911</v>
      </c>
      <c r="D442" s="771"/>
      <c r="F442" s="549"/>
      <c r="G442" t="s">
        <v>191</v>
      </c>
    </row>
    <row r="443" spans="1:7" ht="15" customHeight="1" x14ac:dyDescent="0.2">
      <c r="A443" s="774"/>
      <c r="B443" s="656" t="s">
        <v>918</v>
      </c>
      <c r="C443" s="770" t="s">
        <v>911</v>
      </c>
      <c r="D443" s="771"/>
      <c r="F443" s="549"/>
      <c r="G443" t="s">
        <v>191</v>
      </c>
    </row>
    <row r="444" spans="1:7" ht="15" customHeight="1" x14ac:dyDescent="0.2">
      <c r="A444" s="774"/>
      <c r="B444" s="656" t="s">
        <v>919</v>
      </c>
      <c r="C444" s="770" t="s">
        <v>911</v>
      </c>
      <c r="D444" s="771"/>
      <c r="F444" s="549"/>
      <c r="G444" t="s">
        <v>191</v>
      </c>
    </row>
    <row r="445" spans="1:7" ht="15" customHeight="1" x14ac:dyDescent="0.2">
      <c r="A445" s="774"/>
      <c r="B445" s="656" t="s">
        <v>920</v>
      </c>
      <c r="C445" s="770" t="s">
        <v>921</v>
      </c>
      <c r="D445" s="771"/>
      <c r="F445" s="549"/>
      <c r="G445" t="s">
        <v>191</v>
      </c>
    </row>
    <row r="446" spans="1:7" ht="15" customHeight="1" x14ac:dyDescent="0.2">
      <c r="A446" s="774"/>
      <c r="B446" s="656" t="s">
        <v>922</v>
      </c>
      <c r="C446" s="770" t="s">
        <v>923</v>
      </c>
      <c r="D446" s="771"/>
      <c r="F446" s="549"/>
      <c r="G446" t="s">
        <v>191</v>
      </c>
    </row>
    <row r="447" spans="1:7" ht="15" customHeight="1" x14ac:dyDescent="0.2">
      <c r="A447" s="774"/>
      <c r="B447" s="656" t="s">
        <v>924</v>
      </c>
      <c r="C447" s="770" t="s">
        <v>925</v>
      </c>
      <c r="D447" s="771"/>
      <c r="F447" s="549"/>
      <c r="G447" t="s">
        <v>191</v>
      </c>
    </row>
    <row r="448" spans="1:7" ht="15" customHeight="1" x14ac:dyDescent="0.2">
      <c r="A448" s="774"/>
      <c r="B448" s="656" t="s">
        <v>926</v>
      </c>
      <c r="C448" s="770" t="s">
        <v>927</v>
      </c>
      <c r="D448" s="771"/>
      <c r="F448" s="549"/>
      <c r="G448" t="s">
        <v>191</v>
      </c>
    </row>
    <row r="449" spans="1:7" ht="15" customHeight="1" x14ac:dyDescent="0.2">
      <c r="A449" s="774"/>
      <c r="B449" s="786" t="s">
        <v>928</v>
      </c>
      <c r="C449" s="787" t="s">
        <v>929</v>
      </c>
      <c r="D449" s="771"/>
      <c r="F449" s="549"/>
      <c r="G449" t="s">
        <v>191</v>
      </c>
    </row>
    <row r="450" spans="1:7" ht="15" customHeight="1" x14ac:dyDescent="0.2">
      <c r="A450" s="774"/>
      <c r="B450" s="656" t="s">
        <v>930</v>
      </c>
      <c r="C450" s="770" t="s">
        <v>931</v>
      </c>
      <c r="D450" s="771"/>
      <c r="F450" s="549"/>
      <c r="G450" t="s">
        <v>191</v>
      </c>
    </row>
    <row r="451" spans="1:7" ht="15" customHeight="1" x14ac:dyDescent="0.2">
      <c r="A451" s="774"/>
      <c r="B451" s="656" t="s">
        <v>932</v>
      </c>
      <c r="C451" s="770" t="s">
        <v>933</v>
      </c>
      <c r="D451" s="771"/>
      <c r="F451" s="549"/>
      <c r="G451" t="s">
        <v>191</v>
      </c>
    </row>
    <row r="452" spans="1:7" ht="15" customHeight="1" x14ac:dyDescent="0.2">
      <c r="A452" s="774"/>
      <c r="B452" s="656" t="s">
        <v>934</v>
      </c>
      <c r="C452" s="770" t="s">
        <v>929</v>
      </c>
      <c r="D452" s="771"/>
      <c r="F452" s="549"/>
      <c r="G452" t="s">
        <v>191</v>
      </c>
    </row>
    <row r="453" spans="1:7" ht="15" customHeight="1" x14ac:dyDescent="0.2">
      <c r="A453" s="774"/>
      <c r="B453" s="656" t="s">
        <v>935</v>
      </c>
      <c r="C453" s="770" t="s">
        <v>936</v>
      </c>
      <c r="D453" s="771"/>
      <c r="F453" s="549"/>
      <c r="G453" t="s">
        <v>191</v>
      </c>
    </row>
    <row r="454" spans="1:7" ht="15" customHeight="1" x14ac:dyDescent="0.2">
      <c r="A454" s="774"/>
      <c r="B454" s="656" t="s">
        <v>937</v>
      </c>
      <c r="C454" s="770" t="s">
        <v>936</v>
      </c>
      <c r="D454" s="771"/>
      <c r="F454" s="549"/>
      <c r="G454" t="s">
        <v>191</v>
      </c>
    </row>
    <row r="455" spans="1:7" ht="15" customHeight="1" x14ac:dyDescent="0.2">
      <c r="A455" s="774"/>
      <c r="B455" s="656" t="s">
        <v>938</v>
      </c>
      <c r="C455" s="770" t="s">
        <v>936</v>
      </c>
      <c r="D455" s="771"/>
      <c r="F455" s="549"/>
      <c r="G455" t="s">
        <v>191</v>
      </c>
    </row>
    <row r="456" spans="1:7" ht="15" customHeight="1" x14ac:dyDescent="0.2">
      <c r="A456" s="774"/>
      <c r="B456" s="656" t="s">
        <v>939</v>
      </c>
      <c r="C456" s="770" t="s">
        <v>936</v>
      </c>
      <c r="D456" s="771"/>
      <c r="F456" s="549"/>
      <c r="G456" t="s">
        <v>191</v>
      </c>
    </row>
    <row r="457" spans="1:7" ht="15" customHeight="1" x14ac:dyDescent="0.2">
      <c r="A457" s="774"/>
      <c r="B457" s="656" t="s">
        <v>940</v>
      </c>
      <c r="C457" s="770" t="s">
        <v>936</v>
      </c>
      <c r="D457" s="771"/>
      <c r="F457" s="549"/>
      <c r="G457" t="s">
        <v>191</v>
      </c>
    </row>
    <row r="458" spans="1:7" ht="15" customHeight="1" x14ac:dyDescent="0.2">
      <c r="A458" s="774"/>
      <c r="B458" s="656" t="s">
        <v>941</v>
      </c>
      <c r="C458" s="770" t="s">
        <v>936</v>
      </c>
      <c r="D458" s="771"/>
      <c r="F458" s="549"/>
      <c r="G458" t="s">
        <v>191</v>
      </c>
    </row>
    <row r="459" spans="1:7" ht="15" customHeight="1" x14ac:dyDescent="0.2">
      <c r="A459" s="774"/>
      <c r="B459" s="656" t="s">
        <v>942</v>
      </c>
      <c r="C459" s="770" t="s">
        <v>936</v>
      </c>
      <c r="D459" s="771"/>
      <c r="F459" s="549"/>
      <c r="G459" t="s">
        <v>191</v>
      </c>
    </row>
    <row r="460" spans="1:7" ht="15" customHeight="1" x14ac:dyDescent="0.2">
      <c r="A460" s="774"/>
      <c r="B460" s="656" t="s">
        <v>943</v>
      </c>
      <c r="C460" s="770" t="s">
        <v>936</v>
      </c>
      <c r="D460" s="771"/>
      <c r="F460" s="549"/>
      <c r="G460" t="s">
        <v>191</v>
      </c>
    </row>
    <row r="461" spans="1:7" ht="15" customHeight="1" x14ac:dyDescent="0.2">
      <c r="A461" s="774"/>
      <c r="B461" s="656" t="s">
        <v>944</v>
      </c>
      <c r="C461" s="770" t="s">
        <v>936</v>
      </c>
      <c r="D461" s="771"/>
      <c r="F461" s="549"/>
      <c r="G461" t="s">
        <v>191</v>
      </c>
    </row>
    <row r="462" spans="1:7" ht="15" customHeight="1" x14ac:dyDescent="0.2">
      <c r="A462" s="774"/>
      <c r="B462" s="656" t="s">
        <v>945</v>
      </c>
      <c r="C462" s="770" t="s">
        <v>946</v>
      </c>
      <c r="D462" s="771"/>
      <c r="F462" s="549"/>
      <c r="G462" t="s">
        <v>191</v>
      </c>
    </row>
    <row r="463" spans="1:7" ht="15" customHeight="1" x14ac:dyDescent="0.2">
      <c r="A463" s="774"/>
      <c r="B463" s="656" t="s">
        <v>947</v>
      </c>
      <c r="C463" s="770" t="s">
        <v>948</v>
      </c>
      <c r="D463" s="771"/>
      <c r="F463" s="549"/>
      <c r="G463" t="s">
        <v>191</v>
      </c>
    </row>
    <row r="464" spans="1:7" ht="15" customHeight="1" x14ac:dyDescent="0.2">
      <c r="A464" s="774"/>
      <c r="B464" s="656" t="s">
        <v>949</v>
      </c>
      <c r="C464" s="770" t="s">
        <v>950</v>
      </c>
      <c r="D464" s="771"/>
      <c r="F464" s="549"/>
      <c r="G464" t="s">
        <v>191</v>
      </c>
    </row>
    <row r="465" spans="1:7" ht="15" customHeight="1" x14ac:dyDescent="0.2">
      <c r="A465" s="774"/>
      <c r="B465" s="656" t="s">
        <v>951</v>
      </c>
      <c r="C465" s="770" t="s">
        <v>952</v>
      </c>
      <c r="D465" s="771"/>
      <c r="F465" s="549"/>
      <c r="G465" t="s">
        <v>191</v>
      </c>
    </row>
    <row r="466" spans="1:7" ht="15" customHeight="1" x14ac:dyDescent="0.2">
      <c r="A466" s="774"/>
      <c r="B466" s="786" t="s">
        <v>953</v>
      </c>
      <c r="C466" s="787" t="s">
        <v>954</v>
      </c>
      <c r="D466" s="771"/>
      <c r="F466" s="549"/>
      <c r="G466" t="s">
        <v>191</v>
      </c>
    </row>
    <row r="467" spans="1:7" ht="15" customHeight="1" x14ac:dyDescent="0.2">
      <c r="A467" s="774"/>
      <c r="B467" s="656" t="s">
        <v>955</v>
      </c>
      <c r="C467" s="770" t="s">
        <v>956</v>
      </c>
      <c r="D467" s="771"/>
      <c r="F467" s="549"/>
      <c r="G467" t="s">
        <v>191</v>
      </c>
    </row>
    <row r="468" spans="1:7" ht="15" customHeight="1" x14ac:dyDescent="0.2">
      <c r="A468" s="774"/>
      <c r="B468" s="656" t="s">
        <v>957</v>
      </c>
      <c r="C468" s="770" t="s">
        <v>958</v>
      </c>
      <c r="D468" s="771"/>
      <c r="F468" s="549"/>
      <c r="G468" t="s">
        <v>191</v>
      </c>
    </row>
    <row r="469" spans="1:7" ht="15" customHeight="1" x14ac:dyDescent="0.2">
      <c r="A469" s="774"/>
      <c r="B469" s="656" t="s">
        <v>959</v>
      </c>
      <c r="C469" s="770" t="s">
        <v>954</v>
      </c>
      <c r="D469" s="771"/>
      <c r="F469" s="549"/>
      <c r="G469" t="s">
        <v>191</v>
      </c>
    </row>
    <row r="470" spans="1:7" ht="15" customHeight="1" x14ac:dyDescent="0.2">
      <c r="A470" s="774"/>
      <c r="B470" s="656" t="s">
        <v>960</v>
      </c>
      <c r="C470" s="770" t="s">
        <v>961</v>
      </c>
      <c r="D470" s="771"/>
      <c r="F470" s="549"/>
      <c r="G470" t="s">
        <v>191</v>
      </c>
    </row>
    <row r="471" spans="1:7" ht="15" customHeight="1" x14ac:dyDescent="0.2">
      <c r="A471" s="774"/>
      <c r="B471" s="656" t="s">
        <v>962</v>
      </c>
      <c r="C471" s="770" t="s">
        <v>961</v>
      </c>
      <c r="D471" s="771"/>
      <c r="F471" s="549"/>
      <c r="G471" t="s">
        <v>191</v>
      </c>
    </row>
    <row r="472" spans="1:7" ht="15" customHeight="1" x14ac:dyDescent="0.2">
      <c r="A472" s="774"/>
      <c r="B472" s="656" t="s">
        <v>963</v>
      </c>
      <c r="C472" s="770" t="s">
        <v>961</v>
      </c>
      <c r="D472" s="771"/>
      <c r="F472" s="549"/>
      <c r="G472" t="s">
        <v>191</v>
      </c>
    </row>
    <row r="473" spans="1:7" ht="15" customHeight="1" x14ac:dyDescent="0.2">
      <c r="A473" s="774"/>
      <c r="B473" s="656" t="s">
        <v>964</v>
      </c>
      <c r="C473" s="770" t="s">
        <v>961</v>
      </c>
      <c r="D473" s="771"/>
      <c r="F473" s="549"/>
      <c r="G473" t="s">
        <v>191</v>
      </c>
    </row>
    <row r="474" spans="1:7" ht="15" customHeight="1" x14ac:dyDescent="0.2">
      <c r="A474" s="774"/>
      <c r="B474" s="656" t="s">
        <v>965</v>
      </c>
      <c r="C474" s="770" t="s">
        <v>961</v>
      </c>
      <c r="D474" s="771"/>
      <c r="F474" s="549"/>
      <c r="G474" t="s">
        <v>191</v>
      </c>
    </row>
    <row r="475" spans="1:7" ht="15" customHeight="1" x14ac:dyDescent="0.2">
      <c r="A475" s="774"/>
      <c r="B475" s="656" t="s">
        <v>966</v>
      </c>
      <c r="C475" s="770" t="s">
        <v>961</v>
      </c>
      <c r="D475" s="771"/>
      <c r="F475" s="549"/>
      <c r="G475" t="s">
        <v>191</v>
      </c>
    </row>
    <row r="476" spans="1:7" ht="15" customHeight="1" x14ac:dyDescent="0.2">
      <c r="A476" s="774"/>
      <c r="B476" s="656" t="s">
        <v>967</v>
      </c>
      <c r="C476" s="770" t="s">
        <v>961</v>
      </c>
      <c r="D476" s="771"/>
      <c r="F476" s="549"/>
      <c r="G476" t="s">
        <v>191</v>
      </c>
    </row>
    <row r="477" spans="1:7" ht="15" customHeight="1" x14ac:dyDescent="0.2">
      <c r="A477" s="774"/>
      <c r="B477" s="656" t="s">
        <v>968</v>
      </c>
      <c r="C477" s="770" t="s">
        <v>961</v>
      </c>
      <c r="D477" s="771"/>
      <c r="F477" s="549"/>
      <c r="G477" t="s">
        <v>191</v>
      </c>
    </row>
    <row r="478" spans="1:7" ht="15" customHeight="1" x14ac:dyDescent="0.2">
      <c r="A478" s="774"/>
      <c r="B478" s="656" t="s">
        <v>969</v>
      </c>
      <c r="C478" s="770" t="s">
        <v>961</v>
      </c>
      <c r="D478" s="771"/>
      <c r="F478" s="549"/>
      <c r="G478" t="s">
        <v>191</v>
      </c>
    </row>
    <row r="479" spans="1:7" ht="15" customHeight="1" x14ac:dyDescent="0.2">
      <c r="A479" s="774"/>
      <c r="B479" s="656" t="s">
        <v>970</v>
      </c>
      <c r="C479" s="770" t="s">
        <v>971</v>
      </c>
      <c r="D479" s="771"/>
      <c r="F479" s="549"/>
      <c r="G479" t="s">
        <v>191</v>
      </c>
    </row>
    <row r="480" spans="1:7" ht="15" customHeight="1" x14ac:dyDescent="0.2">
      <c r="A480" s="774"/>
      <c r="B480" s="656" t="s">
        <v>972</v>
      </c>
      <c r="C480" s="770" t="s">
        <v>973</v>
      </c>
      <c r="D480" s="771"/>
      <c r="F480" s="549"/>
      <c r="G480" t="s">
        <v>191</v>
      </c>
    </row>
    <row r="481" spans="1:7" ht="15" customHeight="1" x14ac:dyDescent="0.2">
      <c r="A481" s="774"/>
      <c r="B481" s="656" t="s">
        <v>974</v>
      </c>
      <c r="C481" s="770" t="s">
        <v>975</v>
      </c>
      <c r="D481" s="771"/>
      <c r="F481" s="549"/>
      <c r="G481" t="s">
        <v>191</v>
      </c>
    </row>
    <row r="482" spans="1:7" ht="15" customHeight="1" x14ac:dyDescent="0.2">
      <c r="A482" s="774"/>
      <c r="B482" s="656" t="s">
        <v>976</v>
      </c>
      <c r="C482" s="770" t="s">
        <v>977</v>
      </c>
      <c r="D482" s="771"/>
      <c r="F482" s="549"/>
      <c r="G482" t="s">
        <v>191</v>
      </c>
    </row>
    <row r="483" spans="1:7" ht="15" customHeight="1" x14ac:dyDescent="0.2">
      <c r="A483" s="774"/>
      <c r="B483" s="786" t="s">
        <v>978</v>
      </c>
      <c r="C483" s="787" t="s">
        <v>979</v>
      </c>
      <c r="D483" s="771"/>
      <c r="F483" s="549"/>
      <c r="G483" t="s">
        <v>191</v>
      </c>
    </row>
    <row r="484" spans="1:7" ht="15" customHeight="1" x14ac:dyDescent="0.2">
      <c r="A484" s="774"/>
      <c r="B484" s="656" t="s">
        <v>980</v>
      </c>
      <c r="C484" s="770" t="s">
        <v>981</v>
      </c>
      <c r="D484" s="771"/>
      <c r="F484" s="549"/>
      <c r="G484" t="s">
        <v>191</v>
      </c>
    </row>
    <row r="485" spans="1:7" ht="15" customHeight="1" x14ac:dyDescent="0.2">
      <c r="A485" s="774"/>
      <c r="B485" s="656" t="s">
        <v>982</v>
      </c>
      <c r="C485" s="770" t="s">
        <v>983</v>
      </c>
      <c r="D485" s="771"/>
      <c r="F485" s="549"/>
      <c r="G485" t="s">
        <v>191</v>
      </c>
    </row>
    <row r="486" spans="1:7" ht="15" customHeight="1" x14ac:dyDescent="0.2">
      <c r="A486" s="774"/>
      <c r="B486" s="656" t="s">
        <v>984</v>
      </c>
      <c r="C486" s="770" t="s">
        <v>979</v>
      </c>
      <c r="D486" s="771"/>
      <c r="F486" s="549"/>
      <c r="G486" t="s">
        <v>191</v>
      </c>
    </row>
    <row r="487" spans="1:7" ht="15" customHeight="1" x14ac:dyDescent="0.2">
      <c r="A487" s="774"/>
      <c r="B487" s="656" t="s">
        <v>985</v>
      </c>
      <c r="C487" s="770" t="s">
        <v>986</v>
      </c>
      <c r="D487" s="771"/>
      <c r="F487" s="549"/>
      <c r="G487" t="s">
        <v>191</v>
      </c>
    </row>
    <row r="488" spans="1:7" ht="15" customHeight="1" x14ac:dyDescent="0.2">
      <c r="A488" s="774"/>
      <c r="B488" s="656" t="s">
        <v>987</v>
      </c>
      <c r="C488" s="770" t="s">
        <v>986</v>
      </c>
      <c r="D488" s="771"/>
      <c r="F488" s="549"/>
      <c r="G488" t="s">
        <v>191</v>
      </c>
    </row>
    <row r="489" spans="1:7" ht="15" customHeight="1" x14ac:dyDescent="0.2">
      <c r="A489" s="774"/>
      <c r="B489" s="656" t="s">
        <v>988</v>
      </c>
      <c r="C489" s="770" t="s">
        <v>986</v>
      </c>
      <c r="D489" s="771"/>
      <c r="F489" s="549"/>
      <c r="G489" t="s">
        <v>191</v>
      </c>
    </row>
    <row r="490" spans="1:7" ht="15" customHeight="1" x14ac:dyDescent="0.2">
      <c r="A490" s="774"/>
      <c r="B490" s="656" t="s">
        <v>989</v>
      </c>
      <c r="C490" s="770" t="s">
        <v>986</v>
      </c>
      <c r="D490" s="771"/>
      <c r="F490" s="549"/>
      <c r="G490" t="s">
        <v>191</v>
      </c>
    </row>
    <row r="491" spans="1:7" ht="15" customHeight="1" x14ac:dyDescent="0.2">
      <c r="A491" s="774"/>
      <c r="B491" s="656" t="s">
        <v>990</v>
      </c>
      <c r="C491" s="770" t="s">
        <v>986</v>
      </c>
      <c r="D491" s="771"/>
      <c r="F491" s="549"/>
      <c r="G491" t="s">
        <v>191</v>
      </c>
    </row>
    <row r="492" spans="1:7" ht="15" customHeight="1" x14ac:dyDescent="0.2">
      <c r="A492" s="774"/>
      <c r="B492" s="656" t="s">
        <v>991</v>
      </c>
      <c r="C492" s="770" t="s">
        <v>986</v>
      </c>
      <c r="D492" s="771"/>
      <c r="F492" s="549"/>
      <c r="G492" t="s">
        <v>191</v>
      </c>
    </row>
    <row r="493" spans="1:7" ht="15" customHeight="1" x14ac:dyDescent="0.2">
      <c r="A493" s="774"/>
      <c r="B493" s="656" t="s">
        <v>992</v>
      </c>
      <c r="C493" s="770" t="s">
        <v>986</v>
      </c>
      <c r="D493" s="771"/>
      <c r="F493" s="549"/>
      <c r="G493" t="s">
        <v>191</v>
      </c>
    </row>
    <row r="494" spans="1:7" ht="15" customHeight="1" x14ac:dyDescent="0.2">
      <c r="A494" s="774"/>
      <c r="B494" s="656" t="s">
        <v>993</v>
      </c>
      <c r="C494" s="770" t="s">
        <v>986</v>
      </c>
      <c r="D494" s="771"/>
      <c r="F494" s="549"/>
      <c r="G494" t="s">
        <v>191</v>
      </c>
    </row>
    <row r="495" spans="1:7" ht="15" customHeight="1" x14ac:dyDescent="0.2">
      <c r="A495" s="774"/>
      <c r="B495" s="656" t="s">
        <v>994</v>
      </c>
      <c r="C495" s="770" t="s">
        <v>986</v>
      </c>
      <c r="D495" s="771"/>
      <c r="F495" s="549"/>
      <c r="G495" t="s">
        <v>191</v>
      </c>
    </row>
    <row r="496" spans="1:7" ht="15" customHeight="1" x14ac:dyDescent="0.2">
      <c r="A496" s="774"/>
      <c r="B496" s="656" t="s">
        <v>995</v>
      </c>
      <c r="C496" s="770" t="s">
        <v>996</v>
      </c>
      <c r="D496" s="771"/>
      <c r="F496" s="549"/>
      <c r="G496" t="s">
        <v>191</v>
      </c>
    </row>
    <row r="497" spans="1:7" ht="15" customHeight="1" x14ac:dyDescent="0.2">
      <c r="A497" s="774"/>
      <c r="B497" s="656" t="s">
        <v>997</v>
      </c>
      <c r="C497" s="770" t="s">
        <v>998</v>
      </c>
      <c r="D497" s="771"/>
      <c r="F497" s="549"/>
      <c r="G497" t="s">
        <v>191</v>
      </c>
    </row>
    <row r="498" spans="1:7" ht="15" customHeight="1" x14ac:dyDescent="0.2">
      <c r="A498" s="774"/>
      <c r="B498" s="656" t="s">
        <v>999</v>
      </c>
      <c r="C498" s="770" t="s">
        <v>1000</v>
      </c>
      <c r="D498" s="771"/>
      <c r="F498" s="549"/>
      <c r="G498" t="s">
        <v>191</v>
      </c>
    </row>
    <row r="499" spans="1:7" ht="15" customHeight="1" x14ac:dyDescent="0.2">
      <c r="A499" s="774"/>
      <c r="B499" s="656" t="s">
        <v>1001</v>
      </c>
      <c r="C499" s="770" t="s">
        <v>1002</v>
      </c>
      <c r="D499" s="771"/>
      <c r="F499" s="549"/>
      <c r="G499" t="s">
        <v>191</v>
      </c>
    </row>
    <row r="500" spans="1:7" ht="15" customHeight="1" x14ac:dyDescent="0.2">
      <c r="A500" s="774"/>
      <c r="B500" s="786" t="s">
        <v>1003</v>
      </c>
      <c r="C500" s="787" t="s">
        <v>1004</v>
      </c>
      <c r="D500" s="771"/>
      <c r="F500" s="549"/>
      <c r="G500" t="s">
        <v>191</v>
      </c>
    </row>
    <row r="501" spans="1:7" ht="15" customHeight="1" x14ac:dyDescent="0.2">
      <c r="A501" s="774"/>
      <c r="B501" s="656" t="s">
        <v>1005</v>
      </c>
      <c r="C501" s="770" t="s">
        <v>1006</v>
      </c>
      <c r="D501" s="771"/>
      <c r="F501" s="549"/>
      <c r="G501" t="s">
        <v>191</v>
      </c>
    </row>
    <row r="502" spans="1:7" ht="15" customHeight="1" x14ac:dyDescent="0.2">
      <c r="A502" s="774"/>
      <c r="B502" s="656" t="s">
        <v>1007</v>
      </c>
      <c r="C502" s="770" t="s">
        <v>1008</v>
      </c>
      <c r="D502" s="771"/>
      <c r="F502" s="549"/>
      <c r="G502" t="s">
        <v>191</v>
      </c>
    </row>
    <row r="503" spans="1:7" ht="15" customHeight="1" x14ac:dyDescent="0.2">
      <c r="A503" s="774"/>
      <c r="B503" s="656" t="s">
        <v>1009</v>
      </c>
      <c r="C503" s="770" t="s">
        <v>1004</v>
      </c>
      <c r="D503" s="771"/>
      <c r="F503" s="549"/>
      <c r="G503" t="s">
        <v>191</v>
      </c>
    </row>
    <row r="504" spans="1:7" ht="15" customHeight="1" x14ac:dyDescent="0.2">
      <c r="A504" s="774"/>
      <c r="B504" s="656" t="s">
        <v>1010</v>
      </c>
      <c r="C504" s="770" t="s">
        <v>1011</v>
      </c>
      <c r="D504" s="771"/>
      <c r="F504" s="549"/>
      <c r="G504" t="s">
        <v>191</v>
      </c>
    </row>
    <row r="505" spans="1:7" ht="15" customHeight="1" x14ac:dyDescent="0.2">
      <c r="A505" s="774"/>
      <c r="B505" s="656" t="s">
        <v>1012</v>
      </c>
      <c r="C505" s="770" t="s">
        <v>1011</v>
      </c>
      <c r="D505" s="771"/>
      <c r="F505" s="549"/>
      <c r="G505" t="s">
        <v>191</v>
      </c>
    </row>
    <row r="506" spans="1:7" ht="15" customHeight="1" x14ac:dyDescent="0.2">
      <c r="A506" s="774"/>
      <c r="B506" s="656" t="s">
        <v>1013</v>
      </c>
      <c r="C506" s="770" t="s">
        <v>1011</v>
      </c>
      <c r="D506" s="771"/>
      <c r="F506" s="549"/>
      <c r="G506" t="s">
        <v>191</v>
      </c>
    </row>
    <row r="507" spans="1:7" ht="15" customHeight="1" x14ac:dyDescent="0.2">
      <c r="A507" s="774"/>
      <c r="B507" s="656" t="s">
        <v>1014</v>
      </c>
      <c r="C507" s="770" t="s">
        <v>1011</v>
      </c>
      <c r="D507" s="771"/>
      <c r="F507" s="549"/>
      <c r="G507" t="s">
        <v>191</v>
      </c>
    </row>
    <row r="508" spans="1:7" ht="15" customHeight="1" x14ac:dyDescent="0.2">
      <c r="A508" s="774"/>
      <c r="B508" s="656" t="s">
        <v>1015</v>
      </c>
      <c r="C508" s="770" t="s">
        <v>1011</v>
      </c>
      <c r="D508" s="771"/>
      <c r="F508" s="549"/>
      <c r="G508" t="s">
        <v>191</v>
      </c>
    </row>
    <row r="509" spans="1:7" ht="15" customHeight="1" x14ac:dyDescent="0.2">
      <c r="A509" s="774"/>
      <c r="B509" s="656" t="s">
        <v>1016</v>
      </c>
      <c r="C509" s="770" t="s">
        <v>1011</v>
      </c>
      <c r="D509" s="771"/>
      <c r="F509" s="549"/>
      <c r="G509" t="s">
        <v>191</v>
      </c>
    </row>
    <row r="510" spans="1:7" ht="15" customHeight="1" x14ac:dyDescent="0.2">
      <c r="A510" s="774"/>
      <c r="B510" s="656" t="s">
        <v>1017</v>
      </c>
      <c r="C510" s="770" t="s">
        <v>1011</v>
      </c>
      <c r="D510" s="771"/>
      <c r="F510" s="549"/>
      <c r="G510" t="s">
        <v>191</v>
      </c>
    </row>
    <row r="511" spans="1:7" ht="15" customHeight="1" x14ac:dyDescent="0.2">
      <c r="A511" s="774"/>
      <c r="B511" s="656" t="s">
        <v>1018</v>
      </c>
      <c r="C511" s="770" t="s">
        <v>1011</v>
      </c>
      <c r="D511" s="771"/>
      <c r="F511" s="549"/>
      <c r="G511" t="s">
        <v>191</v>
      </c>
    </row>
    <row r="512" spans="1:7" ht="15" customHeight="1" x14ac:dyDescent="0.2">
      <c r="A512" s="774"/>
      <c r="B512" s="656" t="s">
        <v>1019</v>
      </c>
      <c r="C512" s="770" t="s">
        <v>1011</v>
      </c>
      <c r="D512" s="771"/>
      <c r="F512" s="549"/>
      <c r="G512" t="s">
        <v>191</v>
      </c>
    </row>
    <row r="513" spans="1:7" ht="15" customHeight="1" x14ac:dyDescent="0.2">
      <c r="A513" s="774"/>
      <c r="B513" s="656" t="s">
        <v>1020</v>
      </c>
      <c r="C513" s="770" t="s">
        <v>1021</v>
      </c>
      <c r="D513" s="771"/>
      <c r="F513" s="549"/>
      <c r="G513" t="s">
        <v>191</v>
      </c>
    </row>
    <row r="514" spans="1:7" ht="15" customHeight="1" x14ac:dyDescent="0.2">
      <c r="A514" s="774"/>
      <c r="B514" s="656" t="s">
        <v>1022</v>
      </c>
      <c r="C514" s="770" t="s">
        <v>1023</v>
      </c>
      <c r="D514" s="771"/>
      <c r="F514" s="549"/>
      <c r="G514" t="s">
        <v>191</v>
      </c>
    </row>
    <row r="515" spans="1:7" ht="15" customHeight="1" x14ac:dyDescent="0.2">
      <c r="A515" s="774"/>
      <c r="B515" s="656" t="s">
        <v>1024</v>
      </c>
      <c r="C515" s="770" t="s">
        <v>1025</v>
      </c>
      <c r="D515" s="771"/>
      <c r="F515" s="549"/>
      <c r="G515" t="s">
        <v>191</v>
      </c>
    </row>
    <row r="516" spans="1:7" ht="15" customHeight="1" x14ac:dyDescent="0.2">
      <c r="A516" s="774"/>
      <c r="B516" s="656" t="s">
        <v>1026</v>
      </c>
      <c r="C516" s="770" t="s">
        <v>1027</v>
      </c>
      <c r="D516" s="771"/>
      <c r="F516" s="549"/>
      <c r="G516" t="s">
        <v>191</v>
      </c>
    </row>
    <row r="517" spans="1:7" ht="15" customHeight="1" x14ac:dyDescent="0.2">
      <c r="A517" s="774"/>
      <c r="B517" s="786" t="s">
        <v>1028</v>
      </c>
      <c r="C517" s="787" t="s">
        <v>1029</v>
      </c>
      <c r="D517" s="771"/>
      <c r="F517" s="549"/>
      <c r="G517" t="s">
        <v>191</v>
      </c>
    </row>
    <row r="518" spans="1:7" ht="15" customHeight="1" x14ac:dyDescent="0.2">
      <c r="A518" s="774"/>
      <c r="B518" s="656" t="s">
        <v>1030</v>
      </c>
      <c r="C518" s="770" t="s">
        <v>1031</v>
      </c>
      <c r="D518" s="771"/>
      <c r="F518" s="549"/>
      <c r="G518" t="s">
        <v>191</v>
      </c>
    </row>
    <row r="519" spans="1:7" ht="15" customHeight="1" x14ac:dyDescent="0.2">
      <c r="A519" s="774"/>
      <c r="B519" s="656" t="s">
        <v>1032</v>
      </c>
      <c r="C519" s="770" t="s">
        <v>1033</v>
      </c>
      <c r="D519" s="771"/>
      <c r="F519" s="549"/>
      <c r="G519" t="s">
        <v>191</v>
      </c>
    </row>
    <row r="520" spans="1:7" ht="15" customHeight="1" x14ac:dyDescent="0.2">
      <c r="A520" s="774"/>
      <c r="B520" s="656" t="s">
        <v>1034</v>
      </c>
      <c r="C520" s="770" t="s">
        <v>1029</v>
      </c>
      <c r="D520" s="771"/>
      <c r="F520" s="549"/>
      <c r="G520" t="s">
        <v>191</v>
      </c>
    </row>
    <row r="521" spans="1:7" ht="15" customHeight="1" x14ac:dyDescent="0.2">
      <c r="A521" s="774"/>
      <c r="B521" s="656" t="s">
        <v>1035</v>
      </c>
      <c r="C521" s="770" t="s">
        <v>1036</v>
      </c>
      <c r="D521" s="771"/>
      <c r="F521" s="549"/>
      <c r="G521" t="s">
        <v>191</v>
      </c>
    </row>
    <row r="522" spans="1:7" ht="15" customHeight="1" x14ac:dyDescent="0.2">
      <c r="A522" s="774"/>
      <c r="B522" s="656" t="s">
        <v>1037</v>
      </c>
      <c r="C522" s="770" t="s">
        <v>1036</v>
      </c>
      <c r="D522" s="771"/>
      <c r="F522" s="549"/>
      <c r="G522" t="s">
        <v>191</v>
      </c>
    </row>
    <row r="523" spans="1:7" ht="15" customHeight="1" x14ac:dyDescent="0.2">
      <c r="A523" s="774"/>
      <c r="B523" s="656" t="s">
        <v>1038</v>
      </c>
      <c r="C523" s="770" t="s">
        <v>1036</v>
      </c>
      <c r="D523" s="771"/>
      <c r="F523" s="549"/>
      <c r="G523" t="s">
        <v>191</v>
      </c>
    </row>
    <row r="524" spans="1:7" ht="15" customHeight="1" x14ac:dyDescent="0.2">
      <c r="A524" s="774"/>
      <c r="B524" s="656" t="s">
        <v>1039</v>
      </c>
      <c r="C524" s="770" t="s">
        <v>1036</v>
      </c>
      <c r="D524" s="771"/>
      <c r="F524" s="549"/>
      <c r="G524" t="s">
        <v>191</v>
      </c>
    </row>
    <row r="525" spans="1:7" ht="15" customHeight="1" x14ac:dyDescent="0.2">
      <c r="A525" s="774"/>
      <c r="B525" s="656" t="s">
        <v>1040</v>
      </c>
      <c r="C525" s="770" t="s">
        <v>1036</v>
      </c>
      <c r="D525" s="771"/>
      <c r="F525" s="549"/>
      <c r="G525" t="s">
        <v>191</v>
      </c>
    </row>
    <row r="526" spans="1:7" ht="15" customHeight="1" x14ac:dyDescent="0.2">
      <c r="A526" s="774"/>
      <c r="B526" s="656" t="s">
        <v>1041</v>
      </c>
      <c r="C526" s="770" t="s">
        <v>1036</v>
      </c>
      <c r="D526" s="771"/>
      <c r="F526" s="549"/>
      <c r="G526" t="s">
        <v>191</v>
      </c>
    </row>
    <row r="527" spans="1:7" ht="15" customHeight="1" x14ac:dyDescent="0.2">
      <c r="A527" s="774"/>
      <c r="B527" s="656" t="s">
        <v>1042</v>
      </c>
      <c r="C527" s="770" t="s">
        <v>1036</v>
      </c>
      <c r="D527" s="771"/>
      <c r="F527" s="549"/>
      <c r="G527" t="s">
        <v>191</v>
      </c>
    </row>
    <row r="528" spans="1:7" ht="15" customHeight="1" x14ac:dyDescent="0.2">
      <c r="A528" s="774"/>
      <c r="B528" s="656" t="s">
        <v>1043</v>
      </c>
      <c r="C528" s="770" t="s">
        <v>1036</v>
      </c>
      <c r="D528" s="771"/>
      <c r="F528" s="549"/>
      <c r="G528" t="s">
        <v>191</v>
      </c>
    </row>
    <row r="529" spans="1:7" ht="15" customHeight="1" x14ac:dyDescent="0.2">
      <c r="A529" s="774"/>
      <c r="B529" s="656" t="s">
        <v>1044</v>
      </c>
      <c r="C529" s="770" t="s">
        <v>1036</v>
      </c>
      <c r="D529" s="771"/>
      <c r="F529" s="549"/>
      <c r="G529" t="s">
        <v>191</v>
      </c>
    </row>
    <row r="530" spans="1:7" ht="15" customHeight="1" x14ac:dyDescent="0.2">
      <c r="A530" s="774"/>
      <c r="B530" s="656" t="s">
        <v>1045</v>
      </c>
      <c r="C530" s="770" t="s">
        <v>1046</v>
      </c>
      <c r="D530" s="771"/>
      <c r="F530" s="549"/>
      <c r="G530" t="s">
        <v>191</v>
      </c>
    </row>
    <row r="531" spans="1:7" ht="15" customHeight="1" x14ac:dyDescent="0.2">
      <c r="A531" s="774"/>
      <c r="B531" s="656" t="s">
        <v>1047</v>
      </c>
      <c r="C531" s="770" t="s">
        <v>1048</v>
      </c>
      <c r="D531" s="771"/>
      <c r="F531" s="549"/>
      <c r="G531" t="s">
        <v>191</v>
      </c>
    </row>
    <row r="532" spans="1:7" ht="15" customHeight="1" x14ac:dyDescent="0.2">
      <c r="A532" s="774"/>
      <c r="B532" s="656" t="s">
        <v>1049</v>
      </c>
      <c r="C532" s="770" t="s">
        <v>1050</v>
      </c>
      <c r="D532" s="771"/>
      <c r="F532" s="549"/>
      <c r="G532" t="s">
        <v>191</v>
      </c>
    </row>
    <row r="533" spans="1:7" ht="15" customHeight="1" x14ac:dyDescent="0.2">
      <c r="A533" s="774"/>
      <c r="B533" s="656" t="s">
        <v>1051</v>
      </c>
      <c r="C533" s="770" t="s">
        <v>1052</v>
      </c>
      <c r="D533" s="771"/>
      <c r="F533" s="549"/>
      <c r="G533" t="s">
        <v>191</v>
      </c>
    </row>
    <row r="534" spans="1:7" ht="15" customHeight="1" x14ac:dyDescent="0.2">
      <c r="A534" s="774"/>
      <c r="B534" s="786" t="s">
        <v>1053</v>
      </c>
      <c r="C534" s="787" t="s">
        <v>1054</v>
      </c>
      <c r="D534" s="771"/>
      <c r="F534" s="549"/>
      <c r="G534" t="s">
        <v>191</v>
      </c>
    </row>
    <row r="535" spans="1:7" ht="15" customHeight="1" x14ac:dyDescent="0.2">
      <c r="A535" s="774"/>
      <c r="B535" s="656" t="s">
        <v>1055</v>
      </c>
      <c r="C535" s="770" t="s">
        <v>1056</v>
      </c>
      <c r="D535" s="771"/>
      <c r="F535" s="549"/>
      <c r="G535" t="s">
        <v>191</v>
      </c>
    </row>
    <row r="536" spans="1:7" ht="15" customHeight="1" x14ac:dyDescent="0.2">
      <c r="A536" s="774"/>
      <c r="B536" s="656" t="s">
        <v>1057</v>
      </c>
      <c r="C536" s="770" t="s">
        <v>1058</v>
      </c>
      <c r="D536" s="771"/>
      <c r="F536" s="549"/>
      <c r="G536" t="s">
        <v>191</v>
      </c>
    </row>
    <row r="537" spans="1:7" ht="15" customHeight="1" x14ac:dyDescent="0.2">
      <c r="A537" s="774"/>
      <c r="B537" s="656" t="s">
        <v>1059</v>
      </c>
      <c r="C537" s="770" t="s">
        <v>1054</v>
      </c>
      <c r="D537" s="771"/>
      <c r="F537" s="549"/>
      <c r="G537" t="s">
        <v>191</v>
      </c>
    </row>
    <row r="538" spans="1:7" ht="15" customHeight="1" x14ac:dyDescent="0.2">
      <c r="A538" s="774"/>
      <c r="B538" s="656" t="s">
        <v>1060</v>
      </c>
      <c r="C538" s="770" t="s">
        <v>1061</v>
      </c>
      <c r="D538" s="771"/>
      <c r="F538" s="549"/>
      <c r="G538" t="s">
        <v>191</v>
      </c>
    </row>
    <row r="539" spans="1:7" ht="15" customHeight="1" x14ac:dyDescent="0.2">
      <c r="A539" s="774"/>
      <c r="B539" s="656" t="s">
        <v>1062</v>
      </c>
      <c r="C539" s="770" t="s">
        <v>1061</v>
      </c>
      <c r="D539" s="771"/>
      <c r="F539" s="549"/>
      <c r="G539" t="s">
        <v>191</v>
      </c>
    </row>
    <row r="540" spans="1:7" ht="15" customHeight="1" x14ac:dyDescent="0.2">
      <c r="A540" s="774"/>
      <c r="B540" s="656" t="s">
        <v>1063</v>
      </c>
      <c r="C540" s="770" t="s">
        <v>1061</v>
      </c>
      <c r="D540" s="771"/>
      <c r="F540" s="549"/>
      <c r="G540" t="s">
        <v>191</v>
      </c>
    </row>
    <row r="541" spans="1:7" ht="15" customHeight="1" x14ac:dyDescent="0.2">
      <c r="A541" s="774"/>
      <c r="B541" s="656" t="s">
        <v>1064</v>
      </c>
      <c r="C541" s="770" t="s">
        <v>1061</v>
      </c>
      <c r="D541" s="771"/>
      <c r="F541" s="549"/>
      <c r="G541" t="s">
        <v>191</v>
      </c>
    </row>
    <row r="542" spans="1:7" ht="15" customHeight="1" x14ac:dyDescent="0.2">
      <c r="A542" s="774"/>
      <c r="B542" s="656" t="s">
        <v>1065</v>
      </c>
      <c r="C542" s="770" t="s">
        <v>1061</v>
      </c>
      <c r="D542" s="771"/>
      <c r="F542" s="549"/>
      <c r="G542" t="s">
        <v>191</v>
      </c>
    </row>
    <row r="543" spans="1:7" ht="15" customHeight="1" x14ac:dyDescent="0.2">
      <c r="A543" s="774"/>
      <c r="B543" s="656" t="s">
        <v>1066</v>
      </c>
      <c r="C543" s="770" t="s">
        <v>1061</v>
      </c>
      <c r="D543" s="771"/>
      <c r="F543" s="549"/>
      <c r="G543" t="s">
        <v>191</v>
      </c>
    </row>
    <row r="544" spans="1:7" ht="15" customHeight="1" x14ac:dyDescent="0.2">
      <c r="A544" s="774"/>
      <c r="B544" s="656" t="s">
        <v>1067</v>
      </c>
      <c r="C544" s="770" t="s">
        <v>1061</v>
      </c>
      <c r="D544" s="771"/>
      <c r="F544" s="549"/>
      <c r="G544" t="s">
        <v>191</v>
      </c>
    </row>
    <row r="545" spans="1:7" ht="15" customHeight="1" x14ac:dyDescent="0.2">
      <c r="A545" s="774"/>
      <c r="B545" s="656" t="s">
        <v>1068</v>
      </c>
      <c r="C545" s="770" t="s">
        <v>1061</v>
      </c>
      <c r="D545" s="771"/>
      <c r="F545" s="549"/>
      <c r="G545" t="s">
        <v>191</v>
      </c>
    </row>
    <row r="546" spans="1:7" ht="15" customHeight="1" x14ac:dyDescent="0.2">
      <c r="A546" s="774"/>
      <c r="B546" s="656" t="s">
        <v>1069</v>
      </c>
      <c r="C546" s="770" t="s">
        <v>1061</v>
      </c>
      <c r="D546" s="771"/>
      <c r="F546" s="549"/>
      <c r="G546" t="s">
        <v>191</v>
      </c>
    </row>
    <row r="547" spans="1:7" ht="15" customHeight="1" x14ac:dyDescent="0.2">
      <c r="A547" s="774"/>
      <c r="B547" s="656" t="s">
        <v>1070</v>
      </c>
      <c r="C547" s="770" t="s">
        <v>1071</v>
      </c>
      <c r="D547" s="771"/>
      <c r="F547" s="549"/>
      <c r="G547" t="s">
        <v>191</v>
      </c>
    </row>
    <row r="548" spans="1:7" ht="15" customHeight="1" x14ac:dyDescent="0.2">
      <c r="A548" s="774"/>
      <c r="B548" s="656" t="s">
        <v>1072</v>
      </c>
      <c r="C548" s="770" t="s">
        <v>1073</v>
      </c>
      <c r="D548" s="771"/>
      <c r="F548" s="549"/>
      <c r="G548" t="s">
        <v>191</v>
      </c>
    </row>
    <row r="549" spans="1:7" ht="15" customHeight="1" x14ac:dyDescent="0.2">
      <c r="A549" s="774"/>
      <c r="B549" s="656" t="s">
        <v>1074</v>
      </c>
      <c r="C549" s="770" t="s">
        <v>1075</v>
      </c>
      <c r="D549" s="771"/>
      <c r="F549" s="549"/>
      <c r="G549" t="s">
        <v>191</v>
      </c>
    </row>
    <row r="550" spans="1:7" ht="15" customHeight="1" x14ac:dyDescent="0.2">
      <c r="A550" s="774"/>
      <c r="B550" s="656" t="s">
        <v>1076</v>
      </c>
      <c r="C550" s="770" t="s">
        <v>1077</v>
      </c>
      <c r="D550" s="771"/>
      <c r="F550" s="549"/>
      <c r="G550" t="s">
        <v>191</v>
      </c>
    </row>
    <row r="551" spans="1:7" ht="15" customHeight="1" x14ac:dyDescent="0.2">
      <c r="A551" s="774"/>
      <c r="B551" s="786" t="s">
        <v>1078</v>
      </c>
      <c r="C551" s="787" t="s">
        <v>1079</v>
      </c>
      <c r="D551" s="771"/>
      <c r="F551" s="549"/>
      <c r="G551" t="s">
        <v>191</v>
      </c>
    </row>
    <row r="552" spans="1:7" ht="15" customHeight="1" x14ac:dyDescent="0.2">
      <c r="A552" s="774"/>
      <c r="B552" s="656" t="s">
        <v>1080</v>
      </c>
      <c r="C552" s="770" t="s">
        <v>1081</v>
      </c>
      <c r="D552" s="771"/>
      <c r="F552" s="549"/>
      <c r="G552" t="s">
        <v>191</v>
      </c>
    </row>
    <row r="553" spans="1:7" ht="15" customHeight="1" x14ac:dyDescent="0.2">
      <c r="A553" s="774"/>
      <c r="B553" s="656" t="s">
        <v>1082</v>
      </c>
      <c r="C553" s="770" t="s">
        <v>1083</v>
      </c>
      <c r="D553" s="771"/>
      <c r="F553" s="549"/>
      <c r="G553" t="s">
        <v>191</v>
      </c>
    </row>
    <row r="554" spans="1:7" ht="15" customHeight="1" x14ac:dyDescent="0.2">
      <c r="A554" s="774"/>
      <c r="B554" s="656" t="s">
        <v>1084</v>
      </c>
      <c r="C554" s="770" t="s">
        <v>1079</v>
      </c>
      <c r="D554" s="771"/>
      <c r="F554" s="549"/>
      <c r="G554" t="s">
        <v>191</v>
      </c>
    </row>
    <row r="555" spans="1:7" ht="15" customHeight="1" x14ac:dyDescent="0.2">
      <c r="A555" s="774"/>
      <c r="B555" s="656" t="s">
        <v>1085</v>
      </c>
      <c r="C555" s="770" t="s">
        <v>1086</v>
      </c>
      <c r="D555" s="771"/>
      <c r="F555" s="549"/>
      <c r="G555" t="s">
        <v>191</v>
      </c>
    </row>
    <row r="556" spans="1:7" ht="15" customHeight="1" x14ac:dyDescent="0.2">
      <c r="A556" s="774"/>
      <c r="B556" s="656" t="s">
        <v>1087</v>
      </c>
      <c r="C556" s="770" t="s">
        <v>1086</v>
      </c>
      <c r="D556" s="771"/>
      <c r="F556" s="549"/>
      <c r="G556" t="s">
        <v>191</v>
      </c>
    </row>
    <row r="557" spans="1:7" ht="15" customHeight="1" x14ac:dyDescent="0.2">
      <c r="A557" s="774"/>
      <c r="B557" s="656" t="s">
        <v>1088</v>
      </c>
      <c r="C557" s="770" t="s">
        <v>1086</v>
      </c>
      <c r="D557" s="771"/>
      <c r="F557" s="549"/>
      <c r="G557" t="s">
        <v>191</v>
      </c>
    </row>
    <row r="558" spans="1:7" ht="15" customHeight="1" x14ac:dyDescent="0.2">
      <c r="A558" s="774"/>
      <c r="B558" s="656" t="s">
        <v>1089</v>
      </c>
      <c r="C558" s="770" t="s">
        <v>1086</v>
      </c>
      <c r="D558" s="771"/>
      <c r="F558" s="549"/>
      <c r="G558" t="s">
        <v>191</v>
      </c>
    </row>
    <row r="559" spans="1:7" ht="15" customHeight="1" x14ac:dyDescent="0.2">
      <c r="A559" s="774"/>
      <c r="B559" s="656" t="s">
        <v>1090</v>
      </c>
      <c r="C559" s="770" t="s">
        <v>1086</v>
      </c>
      <c r="D559" s="771"/>
      <c r="F559" s="549"/>
      <c r="G559" t="s">
        <v>191</v>
      </c>
    </row>
    <row r="560" spans="1:7" ht="15" customHeight="1" x14ac:dyDescent="0.2">
      <c r="A560" s="774"/>
      <c r="B560" s="656" t="s">
        <v>1091</v>
      </c>
      <c r="C560" s="770" t="s">
        <v>1086</v>
      </c>
      <c r="D560" s="771"/>
      <c r="F560" s="549"/>
      <c r="G560" t="s">
        <v>191</v>
      </c>
    </row>
    <row r="561" spans="1:7" ht="15" customHeight="1" x14ac:dyDescent="0.2">
      <c r="A561" s="774"/>
      <c r="B561" s="656" t="s">
        <v>1092</v>
      </c>
      <c r="C561" s="770" t="s">
        <v>1086</v>
      </c>
      <c r="D561" s="771"/>
      <c r="F561" s="549"/>
      <c r="G561" t="s">
        <v>191</v>
      </c>
    </row>
    <row r="562" spans="1:7" ht="15" customHeight="1" x14ac:dyDescent="0.2">
      <c r="A562" s="774"/>
      <c r="B562" s="656" t="s">
        <v>1093</v>
      </c>
      <c r="C562" s="770" t="s">
        <v>1086</v>
      </c>
      <c r="D562" s="771"/>
      <c r="F562" s="549"/>
      <c r="G562" t="s">
        <v>191</v>
      </c>
    </row>
    <row r="563" spans="1:7" ht="15" customHeight="1" x14ac:dyDescent="0.2">
      <c r="A563" s="774"/>
      <c r="B563" s="656" t="s">
        <v>1094</v>
      </c>
      <c r="C563" s="770" t="s">
        <v>1086</v>
      </c>
      <c r="D563" s="771"/>
      <c r="F563" s="549"/>
      <c r="G563" t="s">
        <v>191</v>
      </c>
    </row>
    <row r="564" spans="1:7" ht="15" customHeight="1" x14ac:dyDescent="0.2">
      <c r="A564" s="774"/>
      <c r="B564" s="656" t="s">
        <v>1095</v>
      </c>
      <c r="C564" s="770" t="s">
        <v>1096</v>
      </c>
      <c r="D564" s="771"/>
      <c r="F564" s="549"/>
      <c r="G564" t="s">
        <v>191</v>
      </c>
    </row>
    <row r="565" spans="1:7" ht="15" customHeight="1" x14ac:dyDescent="0.2">
      <c r="A565" s="774"/>
      <c r="B565" s="656" t="s">
        <v>1097</v>
      </c>
      <c r="C565" s="770" t="s">
        <v>1098</v>
      </c>
      <c r="D565" s="771"/>
      <c r="F565" s="549"/>
      <c r="G565" t="s">
        <v>191</v>
      </c>
    </row>
    <row r="566" spans="1:7" ht="15" customHeight="1" x14ac:dyDescent="0.2">
      <c r="A566" s="774"/>
      <c r="B566" s="656" t="s">
        <v>1099</v>
      </c>
      <c r="C566" s="770" t="s">
        <v>1100</v>
      </c>
      <c r="D566" s="771"/>
      <c r="F566" s="549"/>
      <c r="G566" t="s">
        <v>191</v>
      </c>
    </row>
    <row r="567" spans="1:7" ht="15" customHeight="1" x14ac:dyDescent="0.2">
      <c r="A567" s="774"/>
      <c r="B567" s="656" t="s">
        <v>1101</v>
      </c>
      <c r="C567" s="770" t="s">
        <v>1102</v>
      </c>
      <c r="D567" s="771"/>
      <c r="F567" s="549"/>
      <c r="G567" t="s">
        <v>191</v>
      </c>
    </row>
    <row r="568" spans="1:7" ht="15" customHeight="1" x14ac:dyDescent="0.2">
      <c r="A568" s="774"/>
      <c r="B568" s="656" t="s">
        <v>1103</v>
      </c>
      <c r="C568" s="770" t="s">
        <v>1104</v>
      </c>
      <c r="D568" s="771"/>
      <c r="F568" s="549"/>
      <c r="G568" t="s">
        <v>191</v>
      </c>
    </row>
    <row r="569" spans="1:7" ht="15" customHeight="1" x14ac:dyDescent="0.2">
      <c r="A569" s="774"/>
      <c r="B569" s="656" t="s">
        <v>1105</v>
      </c>
      <c r="C569" s="770" t="s">
        <v>1081</v>
      </c>
      <c r="D569" s="771"/>
      <c r="F569" s="549"/>
      <c r="G569" t="s">
        <v>191</v>
      </c>
    </row>
    <row r="570" spans="1:7" ht="15" customHeight="1" x14ac:dyDescent="0.2">
      <c r="A570" s="774"/>
      <c r="B570" s="656" t="s">
        <v>1106</v>
      </c>
      <c r="C570" s="770" t="s">
        <v>1083</v>
      </c>
      <c r="D570" s="771"/>
      <c r="F570" s="549"/>
      <c r="G570" t="s">
        <v>191</v>
      </c>
    </row>
    <row r="571" spans="1:7" ht="15" customHeight="1" x14ac:dyDescent="0.2">
      <c r="A571" s="774"/>
      <c r="B571" s="656" t="s">
        <v>1107</v>
      </c>
      <c r="C571" s="770" t="s">
        <v>1104</v>
      </c>
      <c r="D571" s="771"/>
      <c r="F571" s="549"/>
      <c r="G571" t="s">
        <v>191</v>
      </c>
    </row>
    <row r="572" spans="1:7" ht="15" customHeight="1" x14ac:dyDescent="0.2">
      <c r="A572" s="774"/>
      <c r="B572" s="656" t="s">
        <v>1108</v>
      </c>
      <c r="C572" s="770" t="s">
        <v>1109</v>
      </c>
      <c r="D572" s="771"/>
      <c r="F572" s="549"/>
      <c r="G572" t="s">
        <v>191</v>
      </c>
    </row>
    <row r="573" spans="1:7" ht="15" customHeight="1" x14ac:dyDescent="0.2">
      <c r="A573" s="774"/>
      <c r="B573" s="656" t="s">
        <v>1110</v>
      </c>
      <c r="C573" s="770" t="s">
        <v>1109</v>
      </c>
      <c r="D573" s="771"/>
      <c r="F573" s="549"/>
      <c r="G573" t="s">
        <v>191</v>
      </c>
    </row>
    <row r="574" spans="1:7" ht="15" customHeight="1" x14ac:dyDescent="0.2">
      <c r="A574" s="774"/>
      <c r="B574" s="656" t="s">
        <v>1111</v>
      </c>
      <c r="C574" s="770" t="s">
        <v>1109</v>
      </c>
      <c r="D574" s="771"/>
      <c r="F574" s="549"/>
      <c r="G574" t="s">
        <v>191</v>
      </c>
    </row>
    <row r="575" spans="1:7" ht="15" customHeight="1" x14ac:dyDescent="0.2">
      <c r="A575" s="774"/>
      <c r="B575" s="656" t="s">
        <v>1112</v>
      </c>
      <c r="C575" s="770" t="s">
        <v>1109</v>
      </c>
      <c r="D575" s="771"/>
      <c r="F575" s="549"/>
      <c r="G575" t="s">
        <v>191</v>
      </c>
    </row>
    <row r="576" spans="1:7" ht="15" customHeight="1" x14ac:dyDescent="0.2">
      <c r="A576" s="774"/>
      <c r="B576" s="656" t="s">
        <v>1113</v>
      </c>
      <c r="C576" s="770" t="s">
        <v>1109</v>
      </c>
      <c r="D576" s="771"/>
      <c r="F576" s="549"/>
      <c r="G576" t="s">
        <v>191</v>
      </c>
    </row>
    <row r="577" spans="1:7" ht="15" customHeight="1" x14ac:dyDescent="0.2">
      <c r="A577" s="774"/>
      <c r="B577" s="656" t="s">
        <v>1114</v>
      </c>
      <c r="C577" s="770" t="s">
        <v>1109</v>
      </c>
      <c r="D577" s="771"/>
      <c r="F577" s="549"/>
      <c r="G577" t="s">
        <v>191</v>
      </c>
    </row>
    <row r="578" spans="1:7" ht="15" customHeight="1" x14ac:dyDescent="0.2">
      <c r="A578" s="774"/>
      <c r="B578" s="656" t="s">
        <v>1115</v>
      </c>
      <c r="C578" s="770" t="s">
        <v>1109</v>
      </c>
      <c r="D578" s="771"/>
      <c r="F578" s="549"/>
      <c r="G578" t="s">
        <v>191</v>
      </c>
    </row>
    <row r="579" spans="1:7" ht="15" customHeight="1" x14ac:dyDescent="0.2">
      <c r="A579" s="774"/>
      <c r="B579" s="656" t="s">
        <v>1116</v>
      </c>
      <c r="C579" s="770" t="s">
        <v>1109</v>
      </c>
      <c r="D579" s="771"/>
      <c r="F579" s="549"/>
      <c r="G579" t="s">
        <v>191</v>
      </c>
    </row>
    <row r="580" spans="1:7" ht="15" customHeight="1" x14ac:dyDescent="0.2">
      <c r="A580" s="774"/>
      <c r="B580" s="656" t="s">
        <v>1117</v>
      </c>
      <c r="C580" s="770" t="s">
        <v>1109</v>
      </c>
      <c r="D580" s="771"/>
      <c r="F580" s="549"/>
      <c r="G580" t="s">
        <v>191</v>
      </c>
    </row>
    <row r="581" spans="1:7" ht="15" customHeight="1" x14ac:dyDescent="0.2">
      <c r="A581" s="774"/>
      <c r="B581" s="786" t="s">
        <v>1118</v>
      </c>
      <c r="C581" s="787" t="s">
        <v>1119</v>
      </c>
      <c r="D581" s="771"/>
      <c r="F581" s="549"/>
      <c r="G581" t="s">
        <v>191</v>
      </c>
    </row>
    <row r="582" spans="1:7" ht="15" customHeight="1" x14ac:dyDescent="0.2">
      <c r="A582" s="774"/>
      <c r="B582" s="656" t="s">
        <v>1120</v>
      </c>
      <c r="C582" s="770" t="s">
        <v>1121</v>
      </c>
      <c r="D582" s="771"/>
      <c r="F582" s="549"/>
      <c r="G582" t="s">
        <v>191</v>
      </c>
    </row>
    <row r="583" spans="1:7" ht="15" customHeight="1" x14ac:dyDescent="0.2">
      <c r="A583" s="774"/>
      <c r="B583" s="656" t="s">
        <v>1122</v>
      </c>
      <c r="C583" s="770" t="s">
        <v>1123</v>
      </c>
      <c r="D583" s="771"/>
      <c r="F583" s="549"/>
      <c r="G583" t="s">
        <v>191</v>
      </c>
    </row>
    <row r="584" spans="1:7" ht="15" customHeight="1" x14ac:dyDescent="0.2">
      <c r="A584" s="774"/>
      <c r="B584" s="656" t="s">
        <v>1124</v>
      </c>
      <c r="C584" s="770" t="s">
        <v>1119</v>
      </c>
      <c r="D584" s="771"/>
      <c r="F584" s="549"/>
      <c r="G584" t="s">
        <v>191</v>
      </c>
    </row>
    <row r="585" spans="1:7" ht="15" customHeight="1" x14ac:dyDescent="0.2">
      <c r="A585" s="774"/>
      <c r="B585" s="656" t="s">
        <v>1125</v>
      </c>
      <c r="C585" s="770" t="s">
        <v>1126</v>
      </c>
      <c r="D585" s="771"/>
      <c r="F585" s="549"/>
      <c r="G585" t="s">
        <v>191</v>
      </c>
    </row>
    <row r="586" spans="1:7" ht="15" customHeight="1" x14ac:dyDescent="0.2">
      <c r="A586" s="774"/>
      <c r="B586" s="656" t="s">
        <v>1127</v>
      </c>
      <c r="C586" s="770" t="s">
        <v>1126</v>
      </c>
      <c r="D586" s="771"/>
      <c r="F586" s="549"/>
      <c r="G586" t="s">
        <v>191</v>
      </c>
    </row>
    <row r="587" spans="1:7" ht="15" customHeight="1" x14ac:dyDescent="0.2">
      <c r="A587" s="774"/>
      <c r="B587" s="656" t="s">
        <v>1128</v>
      </c>
      <c r="C587" s="770" t="s">
        <v>1126</v>
      </c>
      <c r="D587" s="771"/>
      <c r="F587" s="549"/>
      <c r="G587" t="s">
        <v>191</v>
      </c>
    </row>
    <row r="588" spans="1:7" ht="15" customHeight="1" x14ac:dyDescent="0.2">
      <c r="A588" s="774"/>
      <c r="B588" s="656" t="s">
        <v>1129</v>
      </c>
      <c r="C588" s="770" t="s">
        <v>1126</v>
      </c>
      <c r="D588" s="771"/>
      <c r="F588" s="549"/>
      <c r="G588" t="s">
        <v>191</v>
      </c>
    </row>
    <row r="589" spans="1:7" ht="15" customHeight="1" x14ac:dyDescent="0.2">
      <c r="A589" s="774"/>
      <c r="B589" s="656" t="s">
        <v>1130</v>
      </c>
      <c r="C589" s="770" t="s">
        <v>1126</v>
      </c>
      <c r="D589" s="771"/>
      <c r="F589" s="549"/>
      <c r="G589" t="s">
        <v>191</v>
      </c>
    </row>
    <row r="590" spans="1:7" ht="15" customHeight="1" x14ac:dyDescent="0.2">
      <c r="A590" s="774"/>
      <c r="B590" s="656" t="s">
        <v>1131</v>
      </c>
      <c r="C590" s="770" t="s">
        <v>1126</v>
      </c>
      <c r="D590" s="771"/>
      <c r="F590" s="549"/>
      <c r="G590" t="s">
        <v>191</v>
      </c>
    </row>
    <row r="591" spans="1:7" ht="15" customHeight="1" x14ac:dyDescent="0.2">
      <c r="A591" s="774"/>
      <c r="B591" s="656" t="s">
        <v>1132</v>
      </c>
      <c r="C591" s="770" t="s">
        <v>1126</v>
      </c>
      <c r="D591" s="771"/>
      <c r="F591" s="549"/>
      <c r="G591" t="s">
        <v>191</v>
      </c>
    </row>
    <row r="592" spans="1:7" ht="15" customHeight="1" x14ac:dyDescent="0.2">
      <c r="A592" s="774"/>
      <c r="B592" s="656" t="s">
        <v>1133</v>
      </c>
      <c r="C592" s="770" t="s">
        <v>1126</v>
      </c>
      <c r="D592" s="771"/>
      <c r="F592" s="549"/>
      <c r="G592" t="s">
        <v>191</v>
      </c>
    </row>
    <row r="593" spans="1:7" ht="15" customHeight="1" x14ac:dyDescent="0.2">
      <c r="A593" s="774"/>
      <c r="B593" s="656" t="s">
        <v>1134</v>
      </c>
      <c r="C593" s="770" t="s">
        <v>1126</v>
      </c>
      <c r="D593" s="771"/>
      <c r="F593" s="549"/>
      <c r="G593" t="s">
        <v>191</v>
      </c>
    </row>
    <row r="594" spans="1:7" ht="15" customHeight="1" x14ac:dyDescent="0.2">
      <c r="A594" s="774"/>
      <c r="B594" s="656" t="s">
        <v>1135</v>
      </c>
      <c r="C594" s="770" t="s">
        <v>1136</v>
      </c>
      <c r="D594" s="771"/>
      <c r="F594" s="549"/>
      <c r="G594" t="s">
        <v>191</v>
      </c>
    </row>
    <row r="595" spans="1:7" ht="15" customHeight="1" x14ac:dyDescent="0.2">
      <c r="A595" s="774"/>
      <c r="B595" s="656" t="s">
        <v>1137</v>
      </c>
      <c r="C595" s="770" t="s">
        <v>1138</v>
      </c>
      <c r="D595" s="771"/>
      <c r="F595" s="549"/>
      <c r="G595" t="s">
        <v>191</v>
      </c>
    </row>
    <row r="596" spans="1:7" ht="15" customHeight="1" x14ac:dyDescent="0.2">
      <c r="A596" s="774"/>
      <c r="B596" s="656" t="s">
        <v>1139</v>
      </c>
      <c r="C596" s="770" t="s">
        <v>1140</v>
      </c>
      <c r="D596" s="771"/>
      <c r="F596" s="549"/>
      <c r="G596" t="s">
        <v>191</v>
      </c>
    </row>
    <row r="597" spans="1:7" ht="15" customHeight="1" x14ac:dyDescent="0.2">
      <c r="A597" s="774"/>
      <c r="B597" s="656" t="s">
        <v>1141</v>
      </c>
      <c r="C597" s="770" t="s">
        <v>1142</v>
      </c>
      <c r="D597" s="771"/>
      <c r="F597" s="549"/>
      <c r="G597" t="s">
        <v>191</v>
      </c>
    </row>
    <row r="598" spans="1:7" ht="15" customHeight="1" x14ac:dyDescent="0.2">
      <c r="A598" s="774"/>
      <c r="B598" s="656" t="s">
        <v>1143</v>
      </c>
      <c r="C598" s="770" t="s">
        <v>1144</v>
      </c>
      <c r="D598" s="771"/>
      <c r="F598" s="549"/>
      <c r="G598" t="s">
        <v>191</v>
      </c>
    </row>
    <row r="599" spans="1:7" ht="15" customHeight="1" x14ac:dyDescent="0.2">
      <c r="A599" s="774"/>
      <c r="B599" s="656" t="s">
        <v>1145</v>
      </c>
      <c r="C599" s="770" t="s">
        <v>1121</v>
      </c>
      <c r="D599" s="771"/>
      <c r="F599" s="549"/>
      <c r="G599" t="s">
        <v>191</v>
      </c>
    </row>
    <row r="600" spans="1:7" ht="15" customHeight="1" x14ac:dyDescent="0.2">
      <c r="A600" s="774"/>
      <c r="B600" s="656" t="s">
        <v>1146</v>
      </c>
      <c r="C600" s="770" t="s">
        <v>1123</v>
      </c>
      <c r="D600" s="771"/>
      <c r="F600" s="549"/>
      <c r="G600" t="s">
        <v>191</v>
      </c>
    </row>
    <row r="601" spans="1:7" ht="15" customHeight="1" x14ac:dyDescent="0.2">
      <c r="A601" s="774"/>
      <c r="B601" s="656" t="s">
        <v>1147</v>
      </c>
      <c r="C601" s="770" t="s">
        <v>1144</v>
      </c>
      <c r="D601" s="771"/>
      <c r="F601" s="549"/>
      <c r="G601" t="s">
        <v>191</v>
      </c>
    </row>
    <row r="602" spans="1:7" ht="15" customHeight="1" x14ac:dyDescent="0.2">
      <c r="A602" s="774"/>
      <c r="B602" s="656" t="s">
        <v>1148</v>
      </c>
      <c r="C602" s="770" t="s">
        <v>1149</v>
      </c>
      <c r="D602" s="771"/>
      <c r="F602" s="549"/>
      <c r="G602" t="s">
        <v>191</v>
      </c>
    </row>
    <row r="603" spans="1:7" ht="15" customHeight="1" x14ac:dyDescent="0.2">
      <c r="A603" s="774"/>
      <c r="B603" s="656" t="s">
        <v>1150</v>
      </c>
      <c r="C603" s="770" t="s">
        <v>1149</v>
      </c>
      <c r="D603" s="771"/>
      <c r="F603" s="549"/>
      <c r="G603" t="s">
        <v>191</v>
      </c>
    </row>
    <row r="604" spans="1:7" ht="15" customHeight="1" x14ac:dyDescent="0.2">
      <c r="A604" s="774"/>
      <c r="B604" s="656" t="s">
        <v>1151</v>
      </c>
      <c r="C604" s="770" t="s">
        <v>1149</v>
      </c>
      <c r="D604" s="771"/>
      <c r="F604" s="549"/>
      <c r="G604" t="s">
        <v>191</v>
      </c>
    </row>
    <row r="605" spans="1:7" ht="15" customHeight="1" x14ac:dyDescent="0.2">
      <c r="A605" s="774"/>
      <c r="B605" s="656" t="s">
        <v>1152</v>
      </c>
      <c r="C605" s="770" t="s">
        <v>1149</v>
      </c>
      <c r="D605" s="771"/>
      <c r="F605" s="549"/>
      <c r="G605" t="s">
        <v>191</v>
      </c>
    </row>
    <row r="606" spans="1:7" ht="15" customHeight="1" x14ac:dyDescent="0.2">
      <c r="A606" s="774"/>
      <c r="B606" s="656" t="s">
        <v>1153</v>
      </c>
      <c r="C606" s="770" t="s">
        <v>1149</v>
      </c>
      <c r="D606" s="771"/>
      <c r="F606" s="549"/>
      <c r="G606" t="s">
        <v>191</v>
      </c>
    </row>
    <row r="607" spans="1:7" ht="15" customHeight="1" x14ac:dyDescent="0.2">
      <c r="A607" s="774"/>
      <c r="B607" s="656" t="s">
        <v>1154</v>
      </c>
      <c r="C607" s="770" t="s">
        <v>1149</v>
      </c>
      <c r="D607" s="771"/>
      <c r="F607" s="549"/>
      <c r="G607" t="s">
        <v>191</v>
      </c>
    </row>
    <row r="608" spans="1:7" ht="15" customHeight="1" x14ac:dyDescent="0.2">
      <c r="A608" s="774"/>
      <c r="B608" s="656" t="s">
        <v>1155</v>
      </c>
      <c r="C608" s="770" t="s">
        <v>1149</v>
      </c>
      <c r="D608" s="771"/>
      <c r="F608" s="549"/>
      <c r="G608" t="s">
        <v>191</v>
      </c>
    </row>
    <row r="609" spans="1:7" ht="15" customHeight="1" x14ac:dyDescent="0.2">
      <c r="A609" s="774"/>
      <c r="B609" s="656" t="s">
        <v>1156</v>
      </c>
      <c r="C609" s="770" t="s">
        <v>1149</v>
      </c>
      <c r="D609" s="771"/>
      <c r="F609" s="549"/>
      <c r="G609" t="s">
        <v>191</v>
      </c>
    </row>
    <row r="610" spans="1:7" ht="15" customHeight="1" x14ac:dyDescent="0.2">
      <c r="A610" s="774"/>
      <c r="B610" s="656" t="s">
        <v>1157</v>
      </c>
      <c r="C610" s="770" t="s">
        <v>1149</v>
      </c>
      <c r="D610" s="771"/>
      <c r="F610" s="549"/>
      <c r="G610" t="s">
        <v>191</v>
      </c>
    </row>
    <row r="611" spans="1:7" ht="15" customHeight="1" x14ac:dyDescent="0.2">
      <c r="A611" s="774"/>
      <c r="B611" s="786" t="s">
        <v>1158</v>
      </c>
      <c r="C611" s="787" t="s">
        <v>1159</v>
      </c>
      <c r="D611" s="771"/>
      <c r="F611" s="549"/>
      <c r="G611" t="s">
        <v>191</v>
      </c>
    </row>
    <row r="612" spans="1:7" ht="15" customHeight="1" x14ac:dyDescent="0.2">
      <c r="A612" s="774"/>
      <c r="B612" s="656" t="s">
        <v>1160</v>
      </c>
      <c r="C612" s="770" t="s">
        <v>1161</v>
      </c>
      <c r="D612" s="771"/>
      <c r="F612" s="549"/>
      <c r="G612" t="s">
        <v>191</v>
      </c>
    </row>
    <row r="613" spans="1:7" ht="15" customHeight="1" x14ac:dyDescent="0.2">
      <c r="A613" s="774"/>
      <c r="B613" s="656" t="s">
        <v>1162</v>
      </c>
      <c r="C613" s="770" t="s">
        <v>1163</v>
      </c>
      <c r="D613" s="771"/>
      <c r="F613" s="549"/>
      <c r="G613" t="s">
        <v>191</v>
      </c>
    </row>
    <row r="614" spans="1:7" ht="15" customHeight="1" x14ac:dyDescent="0.2">
      <c r="A614" s="774"/>
      <c r="B614" s="656" t="s">
        <v>1164</v>
      </c>
      <c r="C614" s="770" t="s">
        <v>1159</v>
      </c>
      <c r="D614" s="771"/>
      <c r="F614" s="549"/>
      <c r="G614" t="s">
        <v>191</v>
      </c>
    </row>
    <row r="615" spans="1:7" ht="15" customHeight="1" x14ac:dyDescent="0.2">
      <c r="A615" s="774"/>
      <c r="B615" s="656" t="s">
        <v>1165</v>
      </c>
      <c r="C615" s="770" t="s">
        <v>1166</v>
      </c>
      <c r="D615" s="771"/>
      <c r="F615" s="549"/>
      <c r="G615" t="s">
        <v>191</v>
      </c>
    </row>
    <row r="616" spans="1:7" ht="15" customHeight="1" x14ac:dyDescent="0.2">
      <c r="A616" s="774"/>
      <c r="B616" s="656" t="s">
        <v>1167</v>
      </c>
      <c r="C616" s="770" t="s">
        <v>1166</v>
      </c>
      <c r="D616" s="771"/>
      <c r="F616" s="549"/>
      <c r="G616" t="s">
        <v>191</v>
      </c>
    </row>
    <row r="617" spans="1:7" ht="15" customHeight="1" x14ac:dyDescent="0.2">
      <c r="A617" s="774"/>
      <c r="B617" s="656" t="s">
        <v>1168</v>
      </c>
      <c r="C617" s="770" t="s">
        <v>1166</v>
      </c>
      <c r="D617" s="771"/>
      <c r="F617" s="549"/>
      <c r="G617" t="s">
        <v>191</v>
      </c>
    </row>
    <row r="618" spans="1:7" ht="15" customHeight="1" x14ac:dyDescent="0.2">
      <c r="A618" s="774"/>
      <c r="B618" s="656" t="s">
        <v>1169</v>
      </c>
      <c r="C618" s="770" t="s">
        <v>1166</v>
      </c>
      <c r="D618" s="771"/>
      <c r="F618" s="549"/>
      <c r="G618" t="s">
        <v>191</v>
      </c>
    </row>
    <row r="619" spans="1:7" ht="15" customHeight="1" x14ac:dyDescent="0.2">
      <c r="A619" s="774"/>
      <c r="B619" s="656" t="s">
        <v>1170</v>
      </c>
      <c r="C619" s="770" t="s">
        <v>1166</v>
      </c>
      <c r="D619" s="771"/>
      <c r="F619" s="549"/>
      <c r="G619" t="s">
        <v>191</v>
      </c>
    </row>
    <row r="620" spans="1:7" ht="15" customHeight="1" x14ac:dyDescent="0.2">
      <c r="A620" s="774"/>
      <c r="B620" s="656" t="s">
        <v>1171</v>
      </c>
      <c r="C620" s="770" t="s">
        <v>1166</v>
      </c>
      <c r="D620" s="771"/>
      <c r="F620" s="549"/>
      <c r="G620" t="s">
        <v>191</v>
      </c>
    </row>
    <row r="621" spans="1:7" ht="15" customHeight="1" x14ac:dyDescent="0.2">
      <c r="A621" s="774"/>
      <c r="B621" s="656" t="s">
        <v>1172</v>
      </c>
      <c r="C621" s="770" t="s">
        <v>1166</v>
      </c>
      <c r="D621" s="771"/>
      <c r="F621" s="549"/>
      <c r="G621" t="s">
        <v>191</v>
      </c>
    </row>
    <row r="622" spans="1:7" ht="15" customHeight="1" x14ac:dyDescent="0.2">
      <c r="A622" s="774"/>
      <c r="B622" s="656" t="s">
        <v>1173</v>
      </c>
      <c r="C622" s="770" t="s">
        <v>1166</v>
      </c>
      <c r="D622" s="771"/>
      <c r="F622" s="549"/>
      <c r="G622" t="s">
        <v>191</v>
      </c>
    </row>
    <row r="623" spans="1:7" ht="15" customHeight="1" x14ac:dyDescent="0.2">
      <c r="A623" s="774"/>
      <c r="B623" s="656" t="s">
        <v>1174</v>
      </c>
      <c r="C623" s="770" t="s">
        <v>1166</v>
      </c>
      <c r="D623" s="771"/>
      <c r="F623" s="549"/>
      <c r="G623" t="s">
        <v>191</v>
      </c>
    </row>
    <row r="624" spans="1:7" ht="15" customHeight="1" x14ac:dyDescent="0.2">
      <c r="A624" s="774"/>
      <c r="B624" s="656" t="s">
        <v>1175</v>
      </c>
      <c r="C624" s="770" t="s">
        <v>1176</v>
      </c>
      <c r="D624" s="771"/>
      <c r="F624" s="549"/>
      <c r="G624" t="s">
        <v>191</v>
      </c>
    </row>
    <row r="625" spans="1:7" ht="15" customHeight="1" x14ac:dyDescent="0.2">
      <c r="A625" s="774"/>
      <c r="B625" s="656" t="s">
        <v>1177</v>
      </c>
      <c r="C625" s="770" t="s">
        <v>1178</v>
      </c>
      <c r="D625" s="771"/>
      <c r="F625" s="549"/>
      <c r="G625" t="s">
        <v>191</v>
      </c>
    </row>
    <row r="626" spans="1:7" ht="15" customHeight="1" x14ac:dyDescent="0.2">
      <c r="A626" s="774"/>
      <c r="B626" s="656" t="s">
        <v>1179</v>
      </c>
      <c r="C626" s="770" t="s">
        <v>1180</v>
      </c>
      <c r="D626" s="771"/>
      <c r="F626" s="549"/>
      <c r="G626" t="s">
        <v>191</v>
      </c>
    </row>
    <row r="627" spans="1:7" ht="15" customHeight="1" x14ac:dyDescent="0.2">
      <c r="A627" s="774"/>
      <c r="B627" s="656" t="s">
        <v>1181</v>
      </c>
      <c r="C627" s="770" t="s">
        <v>1182</v>
      </c>
      <c r="D627" s="771"/>
      <c r="F627" s="549"/>
      <c r="G627" t="s">
        <v>191</v>
      </c>
    </row>
    <row r="628" spans="1:7" ht="15" customHeight="1" x14ac:dyDescent="0.2">
      <c r="A628" s="774"/>
      <c r="B628" s="656" t="s">
        <v>1183</v>
      </c>
      <c r="C628" s="770" t="s">
        <v>1184</v>
      </c>
      <c r="D628" s="771"/>
      <c r="F628" s="549"/>
      <c r="G628" t="s">
        <v>191</v>
      </c>
    </row>
    <row r="629" spans="1:7" ht="15" customHeight="1" x14ac:dyDescent="0.2">
      <c r="A629" s="774"/>
      <c r="B629" s="656" t="s">
        <v>1185</v>
      </c>
      <c r="C629" s="770" t="s">
        <v>1161</v>
      </c>
      <c r="D629" s="771"/>
      <c r="F629" s="549"/>
      <c r="G629" t="s">
        <v>191</v>
      </c>
    </row>
    <row r="630" spans="1:7" ht="15" customHeight="1" x14ac:dyDescent="0.2">
      <c r="A630" s="774"/>
      <c r="B630" s="656" t="s">
        <v>1186</v>
      </c>
      <c r="C630" s="770" t="s">
        <v>1163</v>
      </c>
      <c r="D630" s="771"/>
      <c r="F630" s="549"/>
      <c r="G630" t="s">
        <v>191</v>
      </c>
    </row>
    <row r="631" spans="1:7" ht="15" customHeight="1" x14ac:dyDescent="0.2">
      <c r="A631" s="774"/>
      <c r="B631" s="656" t="s">
        <v>1187</v>
      </c>
      <c r="C631" s="770" t="s">
        <v>1184</v>
      </c>
      <c r="D631" s="771"/>
      <c r="F631" s="549"/>
      <c r="G631" t="s">
        <v>191</v>
      </c>
    </row>
    <row r="632" spans="1:7" ht="15" customHeight="1" x14ac:dyDescent="0.2">
      <c r="A632" s="774"/>
      <c r="B632" s="656" t="s">
        <v>1188</v>
      </c>
      <c r="C632" s="770" t="s">
        <v>1189</v>
      </c>
      <c r="D632" s="771"/>
      <c r="F632" s="549"/>
      <c r="G632" t="s">
        <v>191</v>
      </c>
    </row>
    <row r="633" spans="1:7" ht="15" customHeight="1" x14ac:dyDescent="0.2">
      <c r="A633" s="774"/>
      <c r="B633" s="656" t="s">
        <v>1190</v>
      </c>
      <c r="C633" s="770" t="s">
        <v>1189</v>
      </c>
      <c r="D633" s="771"/>
      <c r="F633" s="549"/>
      <c r="G633" t="s">
        <v>191</v>
      </c>
    </row>
    <row r="634" spans="1:7" ht="15" customHeight="1" x14ac:dyDescent="0.2">
      <c r="A634" s="774"/>
      <c r="B634" s="656" t="s">
        <v>1191</v>
      </c>
      <c r="C634" s="770" t="s">
        <v>1189</v>
      </c>
      <c r="D634" s="771"/>
      <c r="F634" s="549"/>
      <c r="G634" t="s">
        <v>191</v>
      </c>
    </row>
    <row r="635" spans="1:7" ht="15" customHeight="1" x14ac:dyDescent="0.2">
      <c r="A635" s="774"/>
      <c r="B635" s="656" t="s">
        <v>1192</v>
      </c>
      <c r="C635" s="770" t="s">
        <v>1189</v>
      </c>
      <c r="D635" s="771"/>
      <c r="F635" s="549"/>
      <c r="G635" t="s">
        <v>191</v>
      </c>
    </row>
    <row r="636" spans="1:7" ht="15" customHeight="1" x14ac:dyDescent="0.2">
      <c r="A636" s="774"/>
      <c r="B636" s="656" t="s">
        <v>1193</v>
      </c>
      <c r="C636" s="770" t="s">
        <v>1189</v>
      </c>
      <c r="D636" s="771"/>
      <c r="F636" s="549"/>
      <c r="G636" t="s">
        <v>191</v>
      </c>
    </row>
    <row r="637" spans="1:7" ht="15" customHeight="1" x14ac:dyDescent="0.2">
      <c r="A637" s="774"/>
      <c r="B637" s="656" t="s">
        <v>1194</v>
      </c>
      <c r="C637" s="770" t="s">
        <v>1189</v>
      </c>
      <c r="D637" s="771"/>
      <c r="F637" s="549"/>
      <c r="G637" t="s">
        <v>191</v>
      </c>
    </row>
    <row r="638" spans="1:7" ht="15" customHeight="1" x14ac:dyDescent="0.2">
      <c r="A638" s="774"/>
      <c r="B638" s="656" t="s">
        <v>1195</v>
      </c>
      <c r="C638" s="770" t="s">
        <v>1189</v>
      </c>
      <c r="D638" s="771"/>
      <c r="F638" s="549"/>
      <c r="G638" t="s">
        <v>191</v>
      </c>
    </row>
    <row r="639" spans="1:7" ht="15" customHeight="1" x14ac:dyDescent="0.2">
      <c r="A639" s="774"/>
      <c r="B639" s="656" t="s">
        <v>1196</v>
      </c>
      <c r="C639" s="770" t="s">
        <v>1189</v>
      </c>
      <c r="D639" s="771"/>
      <c r="F639" s="549"/>
      <c r="G639" t="s">
        <v>191</v>
      </c>
    </row>
    <row r="640" spans="1:7" ht="15" customHeight="1" x14ac:dyDescent="0.2">
      <c r="A640" s="774"/>
      <c r="B640" s="656" t="s">
        <v>1197</v>
      </c>
      <c r="C640" s="770" t="s">
        <v>1189</v>
      </c>
      <c r="D640" s="771"/>
      <c r="F640" s="549"/>
      <c r="G640" t="s">
        <v>191</v>
      </c>
    </row>
    <row r="641" spans="1:7" ht="15" customHeight="1" x14ac:dyDescent="0.2">
      <c r="A641" s="774"/>
      <c r="B641" s="786" t="s">
        <v>1198</v>
      </c>
      <c r="C641" s="787" t="s">
        <v>1199</v>
      </c>
      <c r="D641" s="771"/>
      <c r="F641" s="549"/>
      <c r="G641" t="s">
        <v>191</v>
      </c>
    </row>
    <row r="642" spans="1:7" ht="15" customHeight="1" x14ac:dyDescent="0.2">
      <c r="A642" s="774"/>
      <c r="B642" s="656" t="s">
        <v>1200</v>
      </c>
      <c r="C642" s="770" t="s">
        <v>1201</v>
      </c>
      <c r="D642" s="771"/>
      <c r="F642" s="549"/>
      <c r="G642" t="s">
        <v>191</v>
      </c>
    </row>
    <row r="643" spans="1:7" ht="15" customHeight="1" x14ac:dyDescent="0.2">
      <c r="A643" s="774"/>
      <c r="B643" s="656" t="s">
        <v>1202</v>
      </c>
      <c r="C643" s="770" t="s">
        <v>1203</v>
      </c>
      <c r="D643" s="771"/>
      <c r="F643" s="549"/>
      <c r="G643" t="s">
        <v>191</v>
      </c>
    </row>
    <row r="644" spans="1:7" ht="15" customHeight="1" x14ac:dyDescent="0.2">
      <c r="A644" s="774"/>
      <c r="B644" s="656" t="s">
        <v>1204</v>
      </c>
      <c r="C644" s="770" t="s">
        <v>1199</v>
      </c>
      <c r="D644" s="771"/>
      <c r="F644" s="549"/>
      <c r="G644" t="s">
        <v>191</v>
      </c>
    </row>
    <row r="645" spans="1:7" ht="15" customHeight="1" x14ac:dyDescent="0.2">
      <c r="A645" s="774"/>
      <c r="B645" s="656" t="s">
        <v>1205</v>
      </c>
      <c r="C645" s="770" t="s">
        <v>1206</v>
      </c>
      <c r="D645" s="771"/>
      <c r="F645" s="549"/>
      <c r="G645" t="s">
        <v>191</v>
      </c>
    </row>
    <row r="646" spans="1:7" ht="15" customHeight="1" x14ac:dyDescent="0.2">
      <c r="A646" s="774"/>
      <c r="B646" s="656" t="s">
        <v>1207</v>
      </c>
      <c r="C646" s="770" t="s">
        <v>1206</v>
      </c>
      <c r="D646" s="771"/>
      <c r="F646" s="549"/>
      <c r="G646" t="s">
        <v>191</v>
      </c>
    </row>
    <row r="647" spans="1:7" ht="15" customHeight="1" x14ac:dyDescent="0.2">
      <c r="A647" s="774"/>
      <c r="B647" s="656" t="s">
        <v>1208</v>
      </c>
      <c r="C647" s="770" t="s">
        <v>1206</v>
      </c>
      <c r="D647" s="771"/>
      <c r="F647" s="549"/>
      <c r="G647" t="s">
        <v>191</v>
      </c>
    </row>
    <row r="648" spans="1:7" ht="15" customHeight="1" x14ac:dyDescent="0.2">
      <c r="A648" s="774"/>
      <c r="B648" s="656" t="s">
        <v>1209</v>
      </c>
      <c r="C648" s="770" t="s">
        <v>1206</v>
      </c>
      <c r="D648" s="771"/>
      <c r="F648" s="549"/>
      <c r="G648" t="s">
        <v>191</v>
      </c>
    </row>
    <row r="649" spans="1:7" ht="15" customHeight="1" x14ac:dyDescent="0.2">
      <c r="A649" s="774"/>
      <c r="B649" s="656" t="s">
        <v>1210</v>
      </c>
      <c r="C649" s="770" t="s">
        <v>1206</v>
      </c>
      <c r="D649" s="771"/>
      <c r="F649" s="549"/>
      <c r="G649" t="s">
        <v>191</v>
      </c>
    </row>
    <row r="650" spans="1:7" ht="15" customHeight="1" x14ac:dyDescent="0.2">
      <c r="A650" s="774"/>
      <c r="B650" s="656" t="s">
        <v>1211</v>
      </c>
      <c r="C650" s="770" t="s">
        <v>1206</v>
      </c>
      <c r="D650" s="771"/>
      <c r="F650" s="549"/>
      <c r="G650" t="s">
        <v>191</v>
      </c>
    </row>
    <row r="651" spans="1:7" ht="15" customHeight="1" x14ac:dyDescent="0.2">
      <c r="A651" s="774"/>
      <c r="B651" s="656" t="s">
        <v>1212</v>
      </c>
      <c r="C651" s="770" t="s">
        <v>1206</v>
      </c>
      <c r="D651" s="771"/>
      <c r="F651" s="549"/>
      <c r="G651" t="s">
        <v>191</v>
      </c>
    </row>
    <row r="652" spans="1:7" ht="15" customHeight="1" x14ac:dyDescent="0.2">
      <c r="A652" s="774"/>
      <c r="B652" s="656" t="s">
        <v>1213</v>
      </c>
      <c r="C652" s="770" t="s">
        <v>1206</v>
      </c>
      <c r="D652" s="771"/>
      <c r="F652" s="549"/>
      <c r="G652" t="s">
        <v>191</v>
      </c>
    </row>
    <row r="653" spans="1:7" ht="15" customHeight="1" x14ac:dyDescent="0.2">
      <c r="A653" s="774"/>
      <c r="B653" s="656" t="s">
        <v>1214</v>
      </c>
      <c r="C653" s="770" t="s">
        <v>1206</v>
      </c>
      <c r="D653" s="771"/>
      <c r="F653" s="549"/>
      <c r="G653" t="s">
        <v>191</v>
      </c>
    </row>
    <row r="654" spans="1:7" ht="15" customHeight="1" x14ac:dyDescent="0.2">
      <c r="A654" s="774"/>
      <c r="B654" s="656" t="s">
        <v>1215</v>
      </c>
      <c r="C654" s="770" t="s">
        <v>1216</v>
      </c>
      <c r="D654" s="771"/>
      <c r="F654" s="549"/>
      <c r="G654" t="s">
        <v>191</v>
      </c>
    </row>
    <row r="655" spans="1:7" ht="15" customHeight="1" x14ac:dyDescent="0.2">
      <c r="A655" s="774"/>
      <c r="B655" s="656" t="s">
        <v>1217</v>
      </c>
      <c r="C655" s="770" t="s">
        <v>1218</v>
      </c>
      <c r="D655" s="771"/>
      <c r="F655" s="549"/>
      <c r="G655" t="s">
        <v>191</v>
      </c>
    </row>
    <row r="656" spans="1:7" ht="15" customHeight="1" x14ac:dyDescent="0.2">
      <c r="A656" s="774"/>
      <c r="B656" s="656" t="s">
        <v>1219</v>
      </c>
      <c r="C656" s="770" t="s">
        <v>1220</v>
      </c>
      <c r="D656" s="771"/>
      <c r="F656" s="549"/>
      <c r="G656" t="s">
        <v>191</v>
      </c>
    </row>
    <row r="657" spans="1:7" ht="15" customHeight="1" x14ac:dyDescent="0.2">
      <c r="A657" s="774"/>
      <c r="B657" s="656" t="s">
        <v>1221</v>
      </c>
      <c r="C657" s="770" t="s">
        <v>1222</v>
      </c>
      <c r="D657" s="771"/>
      <c r="F657" s="549"/>
      <c r="G657" t="s">
        <v>191</v>
      </c>
    </row>
    <row r="658" spans="1:7" ht="15" customHeight="1" x14ac:dyDescent="0.2">
      <c r="A658" s="774"/>
      <c r="B658" s="656" t="s">
        <v>1223</v>
      </c>
      <c r="C658" s="770" t="s">
        <v>1224</v>
      </c>
      <c r="D658" s="771"/>
      <c r="F658" s="549"/>
      <c r="G658" t="s">
        <v>191</v>
      </c>
    </row>
    <row r="659" spans="1:7" ht="15" customHeight="1" x14ac:dyDescent="0.2">
      <c r="A659" s="774"/>
      <c r="B659" s="656" t="s">
        <v>1225</v>
      </c>
      <c r="C659" s="770" t="s">
        <v>1201</v>
      </c>
      <c r="D659" s="771"/>
      <c r="F659" s="549"/>
      <c r="G659" t="s">
        <v>191</v>
      </c>
    </row>
    <row r="660" spans="1:7" ht="15" customHeight="1" x14ac:dyDescent="0.2">
      <c r="A660" s="774"/>
      <c r="B660" s="656" t="s">
        <v>1226</v>
      </c>
      <c r="C660" s="770" t="s">
        <v>1203</v>
      </c>
      <c r="D660" s="771"/>
      <c r="F660" s="549"/>
      <c r="G660" t="s">
        <v>191</v>
      </c>
    </row>
    <row r="661" spans="1:7" ht="15" customHeight="1" x14ac:dyDescent="0.2">
      <c r="A661" s="774"/>
      <c r="B661" s="656" t="s">
        <v>1227</v>
      </c>
      <c r="C661" s="770" t="s">
        <v>1224</v>
      </c>
      <c r="D661" s="771"/>
      <c r="F661" s="549"/>
      <c r="G661" t="s">
        <v>191</v>
      </c>
    </row>
    <row r="662" spans="1:7" ht="15" customHeight="1" x14ac:dyDescent="0.2">
      <c r="A662" s="774"/>
      <c r="B662" s="656" t="s">
        <v>1228</v>
      </c>
      <c r="C662" s="770" t="s">
        <v>1229</v>
      </c>
      <c r="D662" s="771"/>
      <c r="F662" s="549"/>
      <c r="G662" t="s">
        <v>191</v>
      </c>
    </row>
    <row r="663" spans="1:7" ht="15" customHeight="1" x14ac:dyDescent="0.2">
      <c r="A663" s="774"/>
      <c r="B663" s="656" t="s">
        <v>1230</v>
      </c>
      <c r="C663" s="770" t="s">
        <v>1229</v>
      </c>
      <c r="D663" s="771"/>
      <c r="F663" s="549"/>
      <c r="G663" t="s">
        <v>191</v>
      </c>
    </row>
    <row r="664" spans="1:7" ht="15" customHeight="1" x14ac:dyDescent="0.2">
      <c r="A664" s="774"/>
      <c r="B664" s="656" t="s">
        <v>1231</v>
      </c>
      <c r="C664" s="770" t="s">
        <v>1229</v>
      </c>
      <c r="D664" s="771"/>
      <c r="F664" s="549"/>
      <c r="G664" t="s">
        <v>191</v>
      </c>
    </row>
    <row r="665" spans="1:7" ht="15" customHeight="1" x14ac:dyDescent="0.2">
      <c r="A665" s="774"/>
      <c r="B665" s="656" t="s">
        <v>1232</v>
      </c>
      <c r="C665" s="770" t="s">
        <v>1229</v>
      </c>
      <c r="D665" s="771"/>
      <c r="F665" s="549"/>
      <c r="G665" t="s">
        <v>191</v>
      </c>
    </row>
    <row r="666" spans="1:7" ht="15" customHeight="1" x14ac:dyDescent="0.2">
      <c r="A666" s="774"/>
      <c r="B666" s="656" t="s">
        <v>1233</v>
      </c>
      <c r="C666" s="770" t="s">
        <v>1229</v>
      </c>
      <c r="D666" s="771"/>
      <c r="F666" s="549"/>
      <c r="G666" t="s">
        <v>191</v>
      </c>
    </row>
    <row r="667" spans="1:7" ht="15" customHeight="1" x14ac:dyDescent="0.2">
      <c r="A667" s="774"/>
      <c r="B667" s="656" t="s">
        <v>1234</v>
      </c>
      <c r="C667" s="770" t="s">
        <v>1229</v>
      </c>
      <c r="D667" s="771"/>
      <c r="F667" s="549"/>
      <c r="G667" t="s">
        <v>191</v>
      </c>
    </row>
    <row r="668" spans="1:7" ht="15" customHeight="1" x14ac:dyDescent="0.2">
      <c r="A668" s="774"/>
      <c r="B668" s="656" t="s">
        <v>1235</v>
      </c>
      <c r="C668" s="770" t="s">
        <v>1229</v>
      </c>
      <c r="D668" s="771"/>
      <c r="F668" s="549"/>
      <c r="G668" t="s">
        <v>191</v>
      </c>
    </row>
    <row r="669" spans="1:7" ht="15" customHeight="1" x14ac:dyDescent="0.2">
      <c r="A669" s="774"/>
      <c r="B669" s="656" t="s">
        <v>1236</v>
      </c>
      <c r="C669" s="770" t="s">
        <v>1229</v>
      </c>
      <c r="D669" s="771"/>
      <c r="F669" s="549"/>
      <c r="G669" t="s">
        <v>191</v>
      </c>
    </row>
    <row r="670" spans="1:7" ht="15" customHeight="1" x14ac:dyDescent="0.2">
      <c r="A670" s="774"/>
      <c r="B670" s="656" t="s">
        <v>1237</v>
      </c>
      <c r="C670" s="770" t="s">
        <v>1229</v>
      </c>
      <c r="D670" s="771"/>
      <c r="F670" s="549"/>
      <c r="G670" t="s">
        <v>191</v>
      </c>
    </row>
    <row r="671" spans="1:7" ht="15" customHeight="1" x14ac:dyDescent="0.2">
      <c r="A671" s="774"/>
      <c r="B671" s="786" t="s">
        <v>1238</v>
      </c>
      <c r="C671" s="787" t="s">
        <v>1239</v>
      </c>
      <c r="D671" s="771"/>
      <c r="F671" s="549"/>
      <c r="G671" t="s">
        <v>191</v>
      </c>
    </row>
    <row r="672" spans="1:7" ht="15" customHeight="1" x14ac:dyDescent="0.2">
      <c r="A672" s="774"/>
      <c r="B672" s="656" t="s">
        <v>1240</v>
      </c>
      <c r="C672" s="770" t="s">
        <v>1241</v>
      </c>
      <c r="D672" s="771"/>
      <c r="F672" s="549"/>
      <c r="G672" t="s">
        <v>191</v>
      </c>
    </row>
    <row r="673" spans="1:7" ht="15" customHeight="1" x14ac:dyDescent="0.2">
      <c r="A673" s="774"/>
      <c r="B673" s="656" t="s">
        <v>1242</v>
      </c>
      <c r="C673" s="770" t="s">
        <v>1243</v>
      </c>
      <c r="D673" s="771"/>
      <c r="F673" s="549"/>
      <c r="G673" t="s">
        <v>191</v>
      </c>
    </row>
    <row r="674" spans="1:7" ht="15" customHeight="1" x14ac:dyDescent="0.2">
      <c r="A674" s="774"/>
      <c r="B674" s="656" t="s">
        <v>1244</v>
      </c>
      <c r="C674" s="770" t="s">
        <v>1239</v>
      </c>
      <c r="D674" s="771"/>
      <c r="F674" s="549"/>
      <c r="G674" t="s">
        <v>191</v>
      </c>
    </row>
    <row r="675" spans="1:7" ht="15" customHeight="1" x14ac:dyDescent="0.2">
      <c r="A675" s="774"/>
      <c r="B675" s="656" t="s">
        <v>1245</v>
      </c>
      <c r="C675" s="770" t="s">
        <v>1246</v>
      </c>
      <c r="D675" s="771"/>
      <c r="F675" s="549"/>
      <c r="G675" t="s">
        <v>191</v>
      </c>
    </row>
    <row r="676" spans="1:7" ht="15" customHeight="1" x14ac:dyDescent="0.2">
      <c r="A676" s="774"/>
      <c r="B676" s="656" t="s">
        <v>1247</v>
      </c>
      <c r="C676" s="770" t="s">
        <v>1246</v>
      </c>
      <c r="D676" s="771"/>
      <c r="F676" s="549"/>
      <c r="G676" t="s">
        <v>191</v>
      </c>
    </row>
    <row r="677" spans="1:7" ht="15" customHeight="1" x14ac:dyDescent="0.2">
      <c r="A677" s="774"/>
      <c r="B677" s="656" t="s">
        <v>1248</v>
      </c>
      <c r="C677" s="770" t="s">
        <v>1246</v>
      </c>
      <c r="D677" s="771"/>
      <c r="F677" s="549"/>
      <c r="G677" t="s">
        <v>191</v>
      </c>
    </row>
    <row r="678" spans="1:7" ht="15" customHeight="1" x14ac:dyDescent="0.2">
      <c r="A678" s="774"/>
      <c r="B678" s="656" t="s">
        <v>1249</v>
      </c>
      <c r="C678" s="770" t="s">
        <v>1246</v>
      </c>
      <c r="D678" s="771"/>
      <c r="F678" s="549"/>
      <c r="G678" t="s">
        <v>191</v>
      </c>
    </row>
    <row r="679" spans="1:7" ht="15" customHeight="1" x14ac:dyDescent="0.2">
      <c r="A679" s="774"/>
      <c r="B679" s="656" t="s">
        <v>1250</v>
      </c>
      <c r="C679" s="770" t="s">
        <v>1246</v>
      </c>
      <c r="D679" s="771"/>
      <c r="F679" s="549"/>
      <c r="G679" t="s">
        <v>191</v>
      </c>
    </row>
    <row r="680" spans="1:7" ht="15" customHeight="1" x14ac:dyDescent="0.2">
      <c r="A680" s="774"/>
      <c r="B680" s="656" t="s">
        <v>1251</v>
      </c>
      <c r="C680" s="770" t="s">
        <v>1246</v>
      </c>
      <c r="D680" s="771"/>
      <c r="F680" s="549"/>
      <c r="G680" t="s">
        <v>191</v>
      </c>
    </row>
    <row r="681" spans="1:7" ht="15" customHeight="1" x14ac:dyDescent="0.2">
      <c r="A681" s="774"/>
      <c r="B681" s="656" t="s">
        <v>1252</v>
      </c>
      <c r="C681" s="770" t="s">
        <v>1246</v>
      </c>
      <c r="D681" s="771"/>
      <c r="F681" s="549"/>
      <c r="G681" t="s">
        <v>191</v>
      </c>
    </row>
    <row r="682" spans="1:7" ht="15" customHeight="1" x14ac:dyDescent="0.2">
      <c r="A682" s="774"/>
      <c r="B682" s="656" t="s">
        <v>1253</v>
      </c>
      <c r="C682" s="770" t="s">
        <v>1246</v>
      </c>
      <c r="D682" s="771"/>
      <c r="F682" s="549"/>
      <c r="G682" t="s">
        <v>191</v>
      </c>
    </row>
    <row r="683" spans="1:7" ht="15" customHeight="1" x14ac:dyDescent="0.2">
      <c r="A683" s="774"/>
      <c r="B683" s="656" t="s">
        <v>1254</v>
      </c>
      <c r="C683" s="770" t="s">
        <v>1246</v>
      </c>
      <c r="D683" s="771"/>
      <c r="F683" s="549"/>
      <c r="G683" t="s">
        <v>191</v>
      </c>
    </row>
    <row r="684" spans="1:7" ht="15" customHeight="1" x14ac:dyDescent="0.2">
      <c r="A684" s="774"/>
      <c r="B684" s="656" t="s">
        <v>1255</v>
      </c>
      <c r="C684" s="770" t="s">
        <v>1256</v>
      </c>
      <c r="D684" s="771"/>
      <c r="F684" s="549"/>
      <c r="G684" t="s">
        <v>191</v>
      </c>
    </row>
    <row r="685" spans="1:7" ht="15" customHeight="1" x14ac:dyDescent="0.2">
      <c r="A685" s="774"/>
      <c r="B685" s="656" t="s">
        <v>1257</v>
      </c>
      <c r="C685" s="770" t="s">
        <v>1258</v>
      </c>
      <c r="D685" s="771"/>
      <c r="F685" s="549"/>
      <c r="G685" t="s">
        <v>191</v>
      </c>
    </row>
    <row r="686" spans="1:7" ht="15" customHeight="1" x14ac:dyDescent="0.2">
      <c r="A686" s="774"/>
      <c r="B686" s="656" t="s">
        <v>1259</v>
      </c>
      <c r="C686" s="770" t="s">
        <v>1260</v>
      </c>
      <c r="D686" s="771"/>
      <c r="F686" s="549"/>
      <c r="G686" t="s">
        <v>191</v>
      </c>
    </row>
    <row r="687" spans="1:7" ht="15" customHeight="1" x14ac:dyDescent="0.2">
      <c r="A687" s="774"/>
      <c r="B687" s="656" t="s">
        <v>1261</v>
      </c>
      <c r="C687" s="770" t="s">
        <v>1262</v>
      </c>
      <c r="D687" s="771"/>
      <c r="F687" s="549"/>
      <c r="G687" t="s">
        <v>191</v>
      </c>
    </row>
    <row r="688" spans="1:7" ht="15" customHeight="1" x14ac:dyDescent="0.2">
      <c r="A688" s="774"/>
      <c r="B688" s="656" t="s">
        <v>1263</v>
      </c>
      <c r="C688" s="770" t="s">
        <v>1264</v>
      </c>
      <c r="D688" s="771"/>
      <c r="F688" s="549"/>
      <c r="G688" t="s">
        <v>191</v>
      </c>
    </row>
    <row r="689" spans="1:7" ht="15" customHeight="1" x14ac:dyDescent="0.2">
      <c r="A689" s="774"/>
      <c r="B689" s="656" t="s">
        <v>1265</v>
      </c>
      <c r="C689" s="770" t="s">
        <v>1241</v>
      </c>
      <c r="D689" s="771"/>
      <c r="F689" s="549"/>
      <c r="G689" t="s">
        <v>191</v>
      </c>
    </row>
    <row r="690" spans="1:7" ht="15" customHeight="1" x14ac:dyDescent="0.2">
      <c r="A690" s="774"/>
      <c r="B690" s="656" t="s">
        <v>1266</v>
      </c>
      <c r="C690" s="770" t="s">
        <v>1267</v>
      </c>
      <c r="D690" s="771"/>
      <c r="F690" s="549"/>
      <c r="G690" t="s">
        <v>191</v>
      </c>
    </row>
    <row r="691" spans="1:7" ht="15" customHeight="1" x14ac:dyDescent="0.2">
      <c r="A691" s="774"/>
      <c r="B691" s="656" t="s">
        <v>1268</v>
      </c>
      <c r="C691" s="770" t="s">
        <v>1264</v>
      </c>
      <c r="D691" s="771"/>
      <c r="F691" s="549"/>
      <c r="G691" t="s">
        <v>191</v>
      </c>
    </row>
    <row r="692" spans="1:7" ht="15" customHeight="1" x14ac:dyDescent="0.2">
      <c r="A692" s="774"/>
      <c r="B692" s="656" t="s">
        <v>1269</v>
      </c>
      <c r="C692" s="770" t="s">
        <v>1270</v>
      </c>
      <c r="D692" s="771"/>
      <c r="F692" s="549"/>
      <c r="G692" t="s">
        <v>191</v>
      </c>
    </row>
    <row r="693" spans="1:7" ht="15" customHeight="1" x14ac:dyDescent="0.2">
      <c r="A693" s="774"/>
      <c r="B693" s="656" t="s">
        <v>1271</v>
      </c>
      <c r="C693" s="770" t="s">
        <v>1270</v>
      </c>
      <c r="D693" s="771"/>
      <c r="F693" s="549"/>
      <c r="G693" t="s">
        <v>191</v>
      </c>
    </row>
    <row r="694" spans="1:7" ht="15" customHeight="1" x14ac:dyDescent="0.2">
      <c r="A694" s="774"/>
      <c r="B694" s="656" t="s">
        <v>1272</v>
      </c>
      <c r="C694" s="770" t="s">
        <v>1270</v>
      </c>
      <c r="D694" s="771"/>
      <c r="F694" s="549"/>
      <c r="G694" t="s">
        <v>191</v>
      </c>
    </row>
    <row r="695" spans="1:7" ht="15" customHeight="1" x14ac:dyDescent="0.2">
      <c r="A695" s="774"/>
      <c r="B695" s="656" t="s">
        <v>1273</v>
      </c>
      <c r="C695" s="770" t="s">
        <v>1270</v>
      </c>
      <c r="D695" s="771"/>
      <c r="F695" s="549"/>
      <c r="G695" t="s">
        <v>191</v>
      </c>
    </row>
    <row r="696" spans="1:7" ht="15" customHeight="1" x14ac:dyDescent="0.2">
      <c r="A696" s="774"/>
      <c r="B696" s="656" t="s">
        <v>1274</v>
      </c>
      <c r="C696" s="770" t="s">
        <v>1270</v>
      </c>
      <c r="D696" s="771"/>
      <c r="F696" s="549"/>
      <c r="G696" t="s">
        <v>191</v>
      </c>
    </row>
    <row r="697" spans="1:7" ht="15" customHeight="1" x14ac:dyDescent="0.2">
      <c r="A697" s="774"/>
      <c r="B697" s="656" t="s">
        <v>1275</v>
      </c>
      <c r="C697" s="770" t="s">
        <v>1270</v>
      </c>
      <c r="D697" s="771"/>
      <c r="F697" s="549"/>
      <c r="G697" t="s">
        <v>191</v>
      </c>
    </row>
    <row r="698" spans="1:7" ht="15" customHeight="1" x14ac:dyDescent="0.2">
      <c r="A698" s="774"/>
      <c r="B698" s="656" t="s">
        <v>1276</v>
      </c>
      <c r="C698" s="770" t="s">
        <v>1270</v>
      </c>
      <c r="D698" s="771"/>
      <c r="F698" s="549"/>
      <c r="G698" t="s">
        <v>191</v>
      </c>
    </row>
    <row r="699" spans="1:7" ht="15" customHeight="1" x14ac:dyDescent="0.2">
      <c r="A699" s="774"/>
      <c r="B699" s="656" t="s">
        <v>1277</v>
      </c>
      <c r="C699" s="770" t="s">
        <v>1270</v>
      </c>
      <c r="D699" s="771"/>
      <c r="F699" s="549"/>
      <c r="G699" t="s">
        <v>191</v>
      </c>
    </row>
    <row r="700" spans="1:7" ht="15" customHeight="1" x14ac:dyDescent="0.2">
      <c r="A700" s="774"/>
      <c r="B700" s="656" t="s">
        <v>1278</v>
      </c>
      <c r="C700" s="770" t="s">
        <v>1270</v>
      </c>
      <c r="D700" s="771"/>
      <c r="F700" s="549"/>
      <c r="G700" t="s">
        <v>191</v>
      </c>
    </row>
    <row r="701" spans="1:7" ht="15" customHeight="1" x14ac:dyDescent="0.2">
      <c r="A701" s="774"/>
      <c r="B701" s="786" t="s">
        <v>1279</v>
      </c>
      <c r="C701" s="787" t="s">
        <v>1280</v>
      </c>
      <c r="D701" s="771"/>
      <c r="F701" s="549"/>
      <c r="G701" t="s">
        <v>191</v>
      </c>
    </row>
    <row r="702" spans="1:7" ht="15" customHeight="1" x14ac:dyDescent="0.2">
      <c r="A702" s="774"/>
      <c r="B702" s="656" t="s">
        <v>1281</v>
      </c>
      <c r="C702" s="770" t="s">
        <v>1282</v>
      </c>
      <c r="D702" s="771"/>
      <c r="F702" s="549"/>
      <c r="G702" t="s">
        <v>191</v>
      </c>
    </row>
    <row r="703" spans="1:7" ht="15" customHeight="1" x14ac:dyDescent="0.2">
      <c r="A703" s="774"/>
      <c r="B703" s="656" t="s">
        <v>1283</v>
      </c>
      <c r="C703" s="770" t="s">
        <v>1284</v>
      </c>
      <c r="D703" s="771"/>
      <c r="F703" s="549"/>
      <c r="G703" t="s">
        <v>191</v>
      </c>
    </row>
    <row r="704" spans="1:7" ht="15" customHeight="1" x14ac:dyDescent="0.2">
      <c r="A704" s="774"/>
      <c r="B704" s="656" t="s">
        <v>1285</v>
      </c>
      <c r="C704" s="770" t="s">
        <v>1280</v>
      </c>
      <c r="D704" s="771"/>
      <c r="F704" s="549"/>
      <c r="G704" t="s">
        <v>191</v>
      </c>
    </row>
    <row r="705" spans="1:7" ht="15" customHeight="1" x14ac:dyDescent="0.2">
      <c r="A705" s="774"/>
      <c r="B705" s="656" t="s">
        <v>1286</v>
      </c>
      <c r="C705" s="770" t="s">
        <v>1287</v>
      </c>
      <c r="D705" s="771"/>
      <c r="F705" s="549"/>
      <c r="G705" t="s">
        <v>191</v>
      </c>
    </row>
    <row r="706" spans="1:7" ht="15" customHeight="1" x14ac:dyDescent="0.2">
      <c r="A706" s="774"/>
      <c r="B706" s="656" t="s">
        <v>1288</v>
      </c>
      <c r="C706" s="770" t="s">
        <v>1287</v>
      </c>
      <c r="D706" s="771"/>
      <c r="F706" s="549"/>
      <c r="G706" t="s">
        <v>191</v>
      </c>
    </row>
    <row r="707" spans="1:7" ht="15" customHeight="1" x14ac:dyDescent="0.2">
      <c r="A707" s="774"/>
      <c r="B707" s="656" t="s">
        <v>1289</v>
      </c>
      <c r="C707" s="770" t="s">
        <v>1287</v>
      </c>
      <c r="D707" s="771"/>
      <c r="F707" s="549"/>
      <c r="G707" t="s">
        <v>191</v>
      </c>
    </row>
    <row r="708" spans="1:7" ht="15" customHeight="1" x14ac:dyDescent="0.2">
      <c r="A708" s="774"/>
      <c r="B708" s="656" t="s">
        <v>1290</v>
      </c>
      <c r="C708" s="770" t="s">
        <v>1287</v>
      </c>
      <c r="D708" s="771"/>
      <c r="F708" s="549"/>
      <c r="G708" t="s">
        <v>191</v>
      </c>
    </row>
    <row r="709" spans="1:7" ht="15" customHeight="1" x14ac:dyDescent="0.2">
      <c r="A709" s="774"/>
      <c r="B709" s="656" t="s">
        <v>1291</v>
      </c>
      <c r="C709" s="770" t="s">
        <v>1287</v>
      </c>
      <c r="D709" s="771"/>
      <c r="F709" s="549"/>
      <c r="G709" t="s">
        <v>191</v>
      </c>
    </row>
    <row r="710" spans="1:7" ht="15" customHeight="1" x14ac:dyDescent="0.2">
      <c r="A710" s="774"/>
      <c r="B710" s="656" t="s">
        <v>1292</v>
      </c>
      <c r="C710" s="770" t="s">
        <v>1287</v>
      </c>
      <c r="D710" s="771"/>
      <c r="F710" s="549"/>
      <c r="G710" t="s">
        <v>191</v>
      </c>
    </row>
    <row r="711" spans="1:7" ht="15" customHeight="1" x14ac:dyDescent="0.2">
      <c r="A711" s="774"/>
      <c r="B711" s="656" t="s">
        <v>1293</v>
      </c>
      <c r="C711" s="770" t="s">
        <v>1287</v>
      </c>
      <c r="D711" s="771"/>
      <c r="F711" s="549"/>
      <c r="G711" t="s">
        <v>191</v>
      </c>
    </row>
    <row r="712" spans="1:7" ht="15" customHeight="1" x14ac:dyDescent="0.2">
      <c r="A712" s="774"/>
      <c r="B712" s="656" t="s">
        <v>1294</v>
      </c>
      <c r="C712" s="770" t="s">
        <v>1287</v>
      </c>
      <c r="D712" s="771"/>
      <c r="F712" s="549"/>
      <c r="G712" t="s">
        <v>191</v>
      </c>
    </row>
    <row r="713" spans="1:7" ht="15" customHeight="1" x14ac:dyDescent="0.2">
      <c r="A713" s="774"/>
      <c r="B713" s="656" t="s">
        <v>1295</v>
      </c>
      <c r="C713" s="770" t="s">
        <v>1287</v>
      </c>
      <c r="D713" s="771"/>
      <c r="F713" s="549"/>
      <c r="G713" t="s">
        <v>191</v>
      </c>
    </row>
    <row r="714" spans="1:7" ht="15" customHeight="1" x14ac:dyDescent="0.2">
      <c r="A714" s="774"/>
      <c r="B714" s="656" t="s">
        <v>1296</v>
      </c>
      <c r="C714" s="770" t="s">
        <v>1297</v>
      </c>
      <c r="D714" s="771"/>
      <c r="F714" s="549"/>
      <c r="G714" t="s">
        <v>191</v>
      </c>
    </row>
    <row r="715" spans="1:7" ht="15" customHeight="1" x14ac:dyDescent="0.2">
      <c r="A715" s="774"/>
      <c r="B715" s="656" t="s">
        <v>1298</v>
      </c>
      <c r="C715" s="770" t="s">
        <v>1299</v>
      </c>
      <c r="D715" s="771"/>
      <c r="F715" s="549"/>
      <c r="G715" t="s">
        <v>191</v>
      </c>
    </row>
    <row r="716" spans="1:7" ht="15" customHeight="1" x14ac:dyDescent="0.2">
      <c r="A716" s="774"/>
      <c r="B716" s="656" t="s">
        <v>1300</v>
      </c>
      <c r="C716" s="770" t="s">
        <v>1301</v>
      </c>
      <c r="D716" s="771"/>
      <c r="F716" s="549"/>
      <c r="G716" t="s">
        <v>191</v>
      </c>
    </row>
    <row r="717" spans="1:7" ht="15" customHeight="1" x14ac:dyDescent="0.2">
      <c r="A717" s="774"/>
      <c r="B717" s="656" t="s">
        <v>1302</v>
      </c>
      <c r="C717" s="770" t="s">
        <v>1303</v>
      </c>
      <c r="D717" s="771"/>
      <c r="F717" s="549"/>
      <c r="G717" t="s">
        <v>191</v>
      </c>
    </row>
    <row r="718" spans="1:7" ht="15" customHeight="1" x14ac:dyDescent="0.2">
      <c r="A718" s="774"/>
      <c r="B718" s="656" t="s">
        <v>1304</v>
      </c>
      <c r="C718" s="770" t="s">
        <v>1305</v>
      </c>
      <c r="D718" s="771"/>
      <c r="F718" s="549"/>
      <c r="G718" t="s">
        <v>191</v>
      </c>
    </row>
    <row r="719" spans="1:7" ht="15" customHeight="1" x14ac:dyDescent="0.2">
      <c r="A719" s="774"/>
      <c r="B719" s="656" t="s">
        <v>1306</v>
      </c>
      <c r="C719" s="770" t="s">
        <v>1307</v>
      </c>
      <c r="D719" s="771"/>
      <c r="F719" s="549"/>
      <c r="G719" t="s">
        <v>191</v>
      </c>
    </row>
    <row r="720" spans="1:7" ht="15" customHeight="1" x14ac:dyDescent="0.2">
      <c r="A720" s="774"/>
      <c r="B720" s="656" t="s">
        <v>1308</v>
      </c>
      <c r="C720" s="770" t="s">
        <v>1309</v>
      </c>
      <c r="D720" s="771"/>
      <c r="F720" s="549"/>
      <c r="G720" t="s">
        <v>191</v>
      </c>
    </row>
    <row r="721" spans="1:7" ht="15" customHeight="1" x14ac:dyDescent="0.2">
      <c r="A721" s="774"/>
      <c r="B721" s="656" t="s">
        <v>1310</v>
      </c>
      <c r="C721" s="770" t="s">
        <v>1282</v>
      </c>
      <c r="D721" s="771"/>
      <c r="F721" s="549"/>
      <c r="G721" t="s">
        <v>191</v>
      </c>
    </row>
    <row r="722" spans="1:7" ht="15" customHeight="1" x14ac:dyDescent="0.2">
      <c r="A722" s="774"/>
      <c r="B722" s="656" t="s">
        <v>1311</v>
      </c>
      <c r="C722" s="770" t="s">
        <v>1312</v>
      </c>
      <c r="D722" s="771"/>
      <c r="F722" s="549"/>
      <c r="G722" t="s">
        <v>191</v>
      </c>
    </row>
    <row r="723" spans="1:7" ht="15" customHeight="1" x14ac:dyDescent="0.2">
      <c r="A723" s="774"/>
      <c r="B723" s="656" t="s">
        <v>1313</v>
      </c>
      <c r="C723" s="770" t="s">
        <v>1309</v>
      </c>
      <c r="D723" s="771"/>
      <c r="F723" s="549"/>
      <c r="G723" t="s">
        <v>191</v>
      </c>
    </row>
    <row r="724" spans="1:7" ht="15" customHeight="1" x14ac:dyDescent="0.2">
      <c r="A724" s="774"/>
      <c r="B724" s="656" t="s">
        <v>1314</v>
      </c>
      <c r="C724" s="770" t="s">
        <v>1315</v>
      </c>
      <c r="D724" s="771"/>
      <c r="F724" s="549"/>
      <c r="G724" t="s">
        <v>191</v>
      </c>
    </row>
    <row r="725" spans="1:7" ht="15" customHeight="1" x14ac:dyDescent="0.2">
      <c r="A725" s="774"/>
      <c r="B725" s="656" t="s">
        <v>1316</v>
      </c>
      <c r="C725" s="770" t="s">
        <v>1315</v>
      </c>
      <c r="D725" s="771"/>
      <c r="F725" s="549"/>
      <c r="G725" t="s">
        <v>191</v>
      </c>
    </row>
    <row r="726" spans="1:7" ht="15" customHeight="1" x14ac:dyDescent="0.2">
      <c r="A726" s="774"/>
      <c r="B726" s="656" t="s">
        <v>1317</v>
      </c>
      <c r="C726" s="770" t="s">
        <v>1315</v>
      </c>
      <c r="D726" s="771"/>
      <c r="F726" s="549"/>
      <c r="G726" t="s">
        <v>191</v>
      </c>
    </row>
    <row r="727" spans="1:7" ht="15" customHeight="1" x14ac:dyDescent="0.2">
      <c r="A727" s="774"/>
      <c r="B727" s="656" t="s">
        <v>1318</v>
      </c>
      <c r="C727" s="770" t="s">
        <v>1315</v>
      </c>
      <c r="D727" s="771"/>
      <c r="F727" s="549"/>
      <c r="G727" t="s">
        <v>191</v>
      </c>
    </row>
    <row r="728" spans="1:7" ht="15" customHeight="1" x14ac:dyDescent="0.2">
      <c r="A728" s="774"/>
      <c r="B728" s="656" t="s">
        <v>1319</v>
      </c>
      <c r="C728" s="770" t="s">
        <v>1315</v>
      </c>
      <c r="D728" s="771"/>
      <c r="F728" s="549"/>
      <c r="G728" t="s">
        <v>191</v>
      </c>
    </row>
    <row r="729" spans="1:7" ht="15" customHeight="1" x14ac:dyDescent="0.2">
      <c r="A729" s="774"/>
      <c r="B729" s="656" t="s">
        <v>1320</v>
      </c>
      <c r="C729" s="770" t="s">
        <v>1315</v>
      </c>
      <c r="D729" s="771"/>
      <c r="F729" s="549"/>
      <c r="G729" t="s">
        <v>191</v>
      </c>
    </row>
    <row r="730" spans="1:7" ht="15" customHeight="1" x14ac:dyDescent="0.2">
      <c r="A730" s="774"/>
      <c r="B730" s="656" t="s">
        <v>1321</v>
      </c>
      <c r="C730" s="770" t="s">
        <v>1315</v>
      </c>
      <c r="D730" s="771"/>
      <c r="F730" s="549"/>
      <c r="G730" t="s">
        <v>191</v>
      </c>
    </row>
    <row r="731" spans="1:7" ht="15" customHeight="1" x14ac:dyDescent="0.2">
      <c r="A731" s="774"/>
      <c r="B731" s="656" t="s">
        <v>1322</v>
      </c>
      <c r="C731" s="770" t="s">
        <v>1315</v>
      </c>
      <c r="D731" s="771"/>
      <c r="F731" s="549"/>
      <c r="G731" t="s">
        <v>191</v>
      </c>
    </row>
    <row r="732" spans="1:7" ht="15" customHeight="1" x14ac:dyDescent="0.2">
      <c r="A732" s="774"/>
      <c r="B732" s="656" t="s">
        <v>1323</v>
      </c>
      <c r="C732" s="770" t="s">
        <v>1315</v>
      </c>
      <c r="D732" s="771"/>
      <c r="F732" s="549"/>
      <c r="G732" t="s">
        <v>191</v>
      </c>
    </row>
    <row r="733" spans="1:7" ht="15" customHeight="1" x14ac:dyDescent="0.2">
      <c r="A733" s="774"/>
      <c r="B733" s="786" t="s">
        <v>1324</v>
      </c>
      <c r="C733" s="787" t="s">
        <v>1325</v>
      </c>
      <c r="D733" s="771"/>
      <c r="F733" s="549"/>
      <c r="G733" t="s">
        <v>191</v>
      </c>
    </row>
    <row r="734" spans="1:7" ht="15" customHeight="1" x14ac:dyDescent="0.2">
      <c r="A734" s="774"/>
      <c r="B734" s="656" t="s">
        <v>1326</v>
      </c>
      <c r="C734" s="770" t="s">
        <v>1327</v>
      </c>
      <c r="D734" s="771"/>
      <c r="F734" s="549"/>
      <c r="G734" t="s">
        <v>191</v>
      </c>
    </row>
    <row r="735" spans="1:7" ht="15" customHeight="1" x14ac:dyDescent="0.2">
      <c r="A735" s="774"/>
      <c r="B735" s="656" t="s">
        <v>1328</v>
      </c>
      <c r="C735" s="770" t="s">
        <v>1329</v>
      </c>
      <c r="D735" s="771"/>
      <c r="F735" s="549"/>
      <c r="G735" t="s">
        <v>191</v>
      </c>
    </row>
    <row r="736" spans="1:7" ht="15" customHeight="1" x14ac:dyDescent="0.2">
      <c r="A736" s="774"/>
      <c r="B736" s="656" t="s">
        <v>1330</v>
      </c>
      <c r="C736" s="770" t="s">
        <v>1331</v>
      </c>
      <c r="D736" s="771"/>
      <c r="F736" s="549"/>
      <c r="G736" t="s">
        <v>191</v>
      </c>
    </row>
    <row r="737" spans="1:7" ht="15" customHeight="1" x14ac:dyDescent="0.2">
      <c r="A737" s="774"/>
      <c r="B737" s="656" t="s">
        <v>1332</v>
      </c>
      <c r="C737" s="770" t="s">
        <v>1333</v>
      </c>
      <c r="D737" s="771"/>
      <c r="F737" s="549"/>
      <c r="G737" t="s">
        <v>191</v>
      </c>
    </row>
    <row r="738" spans="1:7" ht="15" customHeight="1" x14ac:dyDescent="0.2">
      <c r="A738" s="774"/>
      <c r="B738" s="656" t="s">
        <v>1334</v>
      </c>
      <c r="C738" s="770" t="s">
        <v>1333</v>
      </c>
      <c r="D738" s="771"/>
      <c r="F738" s="549"/>
      <c r="G738" t="s">
        <v>191</v>
      </c>
    </row>
    <row r="739" spans="1:7" ht="15" customHeight="1" x14ac:dyDescent="0.2">
      <c r="A739" s="774"/>
      <c r="B739" s="656" t="s">
        <v>1335</v>
      </c>
      <c r="C739" s="770" t="s">
        <v>1333</v>
      </c>
      <c r="D739" s="771"/>
      <c r="F739" s="549"/>
      <c r="G739" t="s">
        <v>191</v>
      </c>
    </row>
    <row r="740" spans="1:7" ht="15" customHeight="1" x14ac:dyDescent="0.2">
      <c r="A740" s="774"/>
      <c r="B740" s="656" t="s">
        <v>1336</v>
      </c>
      <c r="C740" s="770" t="s">
        <v>1333</v>
      </c>
      <c r="D740" s="771"/>
      <c r="F740" s="549"/>
      <c r="G740" t="s">
        <v>191</v>
      </c>
    </row>
    <row r="741" spans="1:7" ht="15" customHeight="1" x14ac:dyDescent="0.2">
      <c r="A741" s="774"/>
      <c r="B741" s="656" t="s">
        <v>1337</v>
      </c>
      <c r="C741" s="770" t="s">
        <v>1333</v>
      </c>
      <c r="D741" s="771"/>
      <c r="F741" s="549"/>
      <c r="G741" t="s">
        <v>191</v>
      </c>
    </row>
    <row r="742" spans="1:7" ht="15" customHeight="1" x14ac:dyDescent="0.2">
      <c r="A742" s="774"/>
      <c r="B742" s="656" t="s">
        <v>1338</v>
      </c>
      <c r="C742" s="770" t="s">
        <v>1333</v>
      </c>
      <c r="D742" s="771"/>
      <c r="F742" s="549"/>
      <c r="G742" t="s">
        <v>191</v>
      </c>
    </row>
    <row r="743" spans="1:7" ht="15" customHeight="1" x14ac:dyDescent="0.2">
      <c r="A743" s="774"/>
      <c r="B743" s="656" t="s">
        <v>1339</v>
      </c>
      <c r="C743" s="770" t="s">
        <v>1333</v>
      </c>
      <c r="D743" s="771"/>
      <c r="F743" s="549"/>
      <c r="G743" t="s">
        <v>191</v>
      </c>
    </row>
    <row r="744" spans="1:7" ht="15" customHeight="1" x14ac:dyDescent="0.2">
      <c r="A744" s="774"/>
      <c r="B744" s="656" t="s">
        <v>1340</v>
      </c>
      <c r="C744" s="770" t="s">
        <v>1333</v>
      </c>
      <c r="D744" s="771"/>
      <c r="F744" s="549"/>
      <c r="G744" t="s">
        <v>191</v>
      </c>
    </row>
    <row r="745" spans="1:7" ht="15" customHeight="1" x14ac:dyDescent="0.2">
      <c r="A745" s="774"/>
      <c r="B745" s="656" t="s">
        <v>1341</v>
      </c>
      <c r="C745" s="770" t="s">
        <v>1333</v>
      </c>
      <c r="D745" s="771"/>
      <c r="F745" s="549"/>
      <c r="G745" t="s">
        <v>191</v>
      </c>
    </row>
    <row r="746" spans="1:7" ht="15" customHeight="1" x14ac:dyDescent="0.2">
      <c r="A746" s="774"/>
      <c r="B746" s="656" t="s">
        <v>1342</v>
      </c>
      <c r="C746" s="770" t="s">
        <v>1343</v>
      </c>
      <c r="D746" s="771"/>
      <c r="F746" s="549"/>
      <c r="G746" t="s">
        <v>191</v>
      </c>
    </row>
    <row r="747" spans="1:7" ht="15" customHeight="1" x14ac:dyDescent="0.2">
      <c r="A747" s="774"/>
      <c r="B747" s="656" t="s">
        <v>1344</v>
      </c>
      <c r="C747" s="770" t="s">
        <v>1345</v>
      </c>
      <c r="D747" s="771"/>
      <c r="F747" s="549"/>
      <c r="G747" t="s">
        <v>191</v>
      </c>
    </row>
    <row r="748" spans="1:7" ht="15" customHeight="1" x14ac:dyDescent="0.2">
      <c r="A748" s="774"/>
      <c r="B748" s="656" t="s">
        <v>1346</v>
      </c>
      <c r="C748" s="770" t="s">
        <v>1347</v>
      </c>
      <c r="D748" s="771"/>
      <c r="F748" s="549"/>
      <c r="G748" t="s">
        <v>191</v>
      </c>
    </row>
    <row r="749" spans="1:7" ht="15" customHeight="1" x14ac:dyDescent="0.2">
      <c r="A749" s="774"/>
      <c r="B749" s="656" t="s">
        <v>1348</v>
      </c>
      <c r="C749" s="770" t="s">
        <v>1349</v>
      </c>
      <c r="D749" s="771"/>
      <c r="F749" s="549"/>
      <c r="G749" t="s">
        <v>191</v>
      </c>
    </row>
    <row r="750" spans="1:7" ht="15" customHeight="1" x14ac:dyDescent="0.2">
      <c r="A750" s="774"/>
      <c r="B750" s="656" t="s">
        <v>1350</v>
      </c>
      <c r="C750" s="770" t="s">
        <v>1351</v>
      </c>
      <c r="D750" s="771"/>
      <c r="F750" s="549"/>
      <c r="G750" t="s">
        <v>191</v>
      </c>
    </row>
    <row r="751" spans="1:7" ht="15" customHeight="1" x14ac:dyDescent="0.2">
      <c r="A751" s="774"/>
      <c r="B751" s="656" t="s">
        <v>1352</v>
      </c>
      <c r="C751" s="770" t="s">
        <v>1353</v>
      </c>
      <c r="D751" s="771"/>
      <c r="F751" s="549"/>
      <c r="G751" t="s">
        <v>191</v>
      </c>
    </row>
    <row r="752" spans="1:7" ht="15" customHeight="1" x14ac:dyDescent="0.2">
      <c r="A752" s="774"/>
      <c r="B752" s="656" t="s">
        <v>1354</v>
      </c>
      <c r="C752" s="770" t="s">
        <v>1355</v>
      </c>
      <c r="D752" s="771"/>
      <c r="F752" s="549"/>
      <c r="G752" t="s">
        <v>191</v>
      </c>
    </row>
    <row r="753" spans="1:7" ht="15" customHeight="1" x14ac:dyDescent="0.2">
      <c r="A753" s="774"/>
      <c r="B753" s="656" t="s">
        <v>1356</v>
      </c>
      <c r="C753" s="770" t="s">
        <v>1357</v>
      </c>
      <c r="D753" s="771"/>
      <c r="F753" s="549"/>
      <c r="G753" t="s">
        <v>191</v>
      </c>
    </row>
    <row r="754" spans="1:7" ht="15" customHeight="1" x14ac:dyDescent="0.2">
      <c r="A754" s="774"/>
      <c r="B754" s="656" t="s">
        <v>1358</v>
      </c>
      <c r="C754" s="770" t="s">
        <v>1327</v>
      </c>
      <c r="D754" s="771"/>
      <c r="F754" s="549"/>
      <c r="G754" t="s">
        <v>191</v>
      </c>
    </row>
    <row r="755" spans="1:7" ht="15" customHeight="1" x14ac:dyDescent="0.2">
      <c r="A755" s="774"/>
      <c r="B755" s="656" t="s">
        <v>1359</v>
      </c>
      <c r="C755" s="770" t="s">
        <v>1360</v>
      </c>
      <c r="D755" s="771"/>
      <c r="F755" s="549"/>
      <c r="G755" t="s">
        <v>191</v>
      </c>
    </row>
    <row r="756" spans="1:7" ht="15" customHeight="1" x14ac:dyDescent="0.2">
      <c r="A756" s="774"/>
      <c r="B756" s="656" t="s">
        <v>1361</v>
      </c>
      <c r="C756" s="770" t="s">
        <v>1357</v>
      </c>
      <c r="D756" s="771"/>
      <c r="F756" s="549"/>
      <c r="G756" t="s">
        <v>191</v>
      </c>
    </row>
    <row r="757" spans="1:7" ht="15" customHeight="1" x14ac:dyDescent="0.2">
      <c r="A757" s="774"/>
      <c r="B757" s="656" t="s">
        <v>1362</v>
      </c>
      <c r="C757" s="770" t="s">
        <v>1363</v>
      </c>
      <c r="D757" s="771"/>
      <c r="F757" s="549"/>
      <c r="G757" t="s">
        <v>191</v>
      </c>
    </row>
    <row r="758" spans="1:7" ht="15" customHeight="1" x14ac:dyDescent="0.2">
      <c r="A758" s="774"/>
      <c r="B758" s="656" t="s">
        <v>1364</v>
      </c>
      <c r="C758" s="770" t="s">
        <v>1363</v>
      </c>
      <c r="D758" s="771"/>
      <c r="F758" s="549"/>
      <c r="G758" t="s">
        <v>191</v>
      </c>
    </row>
    <row r="759" spans="1:7" ht="15" customHeight="1" x14ac:dyDescent="0.2">
      <c r="A759" s="774"/>
      <c r="B759" s="656" t="s">
        <v>1365</v>
      </c>
      <c r="C759" s="770" t="s">
        <v>1363</v>
      </c>
      <c r="D759" s="771"/>
      <c r="F759" s="549"/>
      <c r="G759" t="s">
        <v>191</v>
      </c>
    </row>
    <row r="760" spans="1:7" ht="15" customHeight="1" x14ac:dyDescent="0.2">
      <c r="A760" s="774"/>
      <c r="B760" s="656" t="s">
        <v>1366</v>
      </c>
      <c r="C760" s="770" t="s">
        <v>1363</v>
      </c>
      <c r="D760" s="771"/>
      <c r="F760" s="549"/>
      <c r="G760" t="s">
        <v>191</v>
      </c>
    </row>
    <row r="761" spans="1:7" ht="15" customHeight="1" x14ac:dyDescent="0.2">
      <c r="A761" s="774"/>
      <c r="B761" s="656" t="s">
        <v>1367</v>
      </c>
      <c r="C761" s="770" t="s">
        <v>1363</v>
      </c>
      <c r="D761" s="771"/>
      <c r="F761" s="549"/>
      <c r="G761" t="s">
        <v>191</v>
      </c>
    </row>
    <row r="762" spans="1:7" ht="15" customHeight="1" x14ac:dyDescent="0.2">
      <c r="A762" s="774"/>
      <c r="B762" s="656" t="s">
        <v>1368</v>
      </c>
      <c r="C762" s="770" t="s">
        <v>1363</v>
      </c>
      <c r="D762" s="771"/>
      <c r="F762" s="549"/>
      <c r="G762" t="s">
        <v>191</v>
      </c>
    </row>
    <row r="763" spans="1:7" ht="15" customHeight="1" x14ac:dyDescent="0.2">
      <c r="A763" s="774"/>
      <c r="B763" s="656" t="s">
        <v>1369</v>
      </c>
      <c r="C763" s="770" t="s">
        <v>1363</v>
      </c>
      <c r="D763" s="771"/>
      <c r="F763" s="549"/>
      <c r="G763" t="s">
        <v>191</v>
      </c>
    </row>
    <row r="764" spans="1:7" ht="15" customHeight="1" x14ac:dyDescent="0.2">
      <c r="A764" s="774"/>
      <c r="B764" s="656" t="s">
        <v>1370</v>
      </c>
      <c r="C764" s="770" t="s">
        <v>1363</v>
      </c>
      <c r="D764" s="771"/>
      <c r="F764" s="549"/>
      <c r="G764" t="s">
        <v>191</v>
      </c>
    </row>
    <row r="765" spans="1:7" ht="15" customHeight="1" x14ac:dyDescent="0.2">
      <c r="A765" s="774"/>
      <c r="B765" s="656" t="s">
        <v>1371</v>
      </c>
      <c r="C765" s="770" t="s">
        <v>1363</v>
      </c>
      <c r="D765" s="771"/>
      <c r="F765" s="549"/>
      <c r="G765" t="s">
        <v>191</v>
      </c>
    </row>
    <row r="766" spans="1:7" ht="15" customHeight="1" x14ac:dyDescent="0.2">
      <c r="A766" s="774"/>
      <c r="B766" s="786" t="s">
        <v>1372</v>
      </c>
      <c r="C766" s="787" t="s">
        <v>1373</v>
      </c>
      <c r="D766" s="771"/>
      <c r="F766" s="549"/>
      <c r="G766" t="s">
        <v>191</v>
      </c>
    </row>
    <row r="767" spans="1:7" ht="15" customHeight="1" x14ac:dyDescent="0.2">
      <c r="A767" s="774"/>
      <c r="B767" s="656" t="s">
        <v>1374</v>
      </c>
      <c r="C767" s="770" t="s">
        <v>1375</v>
      </c>
      <c r="D767" s="771"/>
      <c r="F767" s="549"/>
      <c r="G767" t="s">
        <v>191</v>
      </c>
    </row>
    <row r="768" spans="1:7" ht="15" customHeight="1" x14ac:dyDescent="0.2">
      <c r="A768" s="774"/>
      <c r="B768" s="656" t="s">
        <v>1376</v>
      </c>
      <c r="C768" s="770" t="s">
        <v>1377</v>
      </c>
      <c r="D768" s="771"/>
      <c r="F768" s="549"/>
      <c r="G768" t="s">
        <v>191</v>
      </c>
    </row>
    <row r="769" spans="1:7" ht="15" customHeight="1" x14ac:dyDescent="0.2">
      <c r="A769" s="774"/>
      <c r="B769" s="656" t="s">
        <v>1378</v>
      </c>
      <c r="C769" s="770" t="s">
        <v>1379</v>
      </c>
      <c r="D769" s="771"/>
      <c r="F769" s="549"/>
      <c r="G769" t="s">
        <v>191</v>
      </c>
    </row>
    <row r="770" spans="1:7" ht="15" customHeight="1" x14ac:dyDescent="0.2">
      <c r="A770" s="774"/>
      <c r="B770" s="656" t="s">
        <v>1380</v>
      </c>
      <c r="C770" s="770" t="s">
        <v>1381</v>
      </c>
      <c r="D770" s="771"/>
      <c r="F770" s="549"/>
      <c r="G770" t="s">
        <v>191</v>
      </c>
    </row>
    <row r="771" spans="1:7" ht="15" customHeight="1" x14ac:dyDescent="0.2">
      <c r="A771" s="774"/>
      <c r="B771" s="656" t="s">
        <v>1382</v>
      </c>
      <c r="C771" s="770" t="s">
        <v>1381</v>
      </c>
      <c r="D771" s="771"/>
      <c r="F771" s="549"/>
      <c r="G771" t="s">
        <v>191</v>
      </c>
    </row>
    <row r="772" spans="1:7" ht="15" customHeight="1" x14ac:dyDescent="0.2">
      <c r="A772" s="774"/>
      <c r="B772" s="656" t="s">
        <v>1383</v>
      </c>
      <c r="C772" s="770" t="s">
        <v>1381</v>
      </c>
      <c r="D772" s="771"/>
      <c r="F772" s="549"/>
      <c r="G772" t="s">
        <v>191</v>
      </c>
    </row>
    <row r="773" spans="1:7" ht="15" customHeight="1" x14ac:dyDescent="0.2">
      <c r="A773" s="774"/>
      <c r="B773" s="656" t="s">
        <v>1384</v>
      </c>
      <c r="C773" s="770" t="s">
        <v>1381</v>
      </c>
      <c r="D773" s="771"/>
      <c r="F773" s="549"/>
      <c r="G773" t="s">
        <v>191</v>
      </c>
    </row>
    <row r="774" spans="1:7" ht="15" customHeight="1" x14ac:dyDescent="0.2">
      <c r="A774" s="774"/>
      <c r="B774" s="656" t="s">
        <v>1385</v>
      </c>
      <c r="C774" s="770" t="s">
        <v>1381</v>
      </c>
      <c r="D774" s="771"/>
      <c r="F774" s="549"/>
      <c r="G774" t="s">
        <v>191</v>
      </c>
    </row>
    <row r="775" spans="1:7" ht="15" customHeight="1" x14ac:dyDescent="0.2">
      <c r="A775" s="774"/>
      <c r="B775" s="656" t="s">
        <v>1386</v>
      </c>
      <c r="C775" s="770" t="s">
        <v>1381</v>
      </c>
      <c r="D775" s="771"/>
      <c r="F775" s="549"/>
      <c r="G775" t="s">
        <v>191</v>
      </c>
    </row>
    <row r="776" spans="1:7" ht="15" customHeight="1" x14ac:dyDescent="0.2">
      <c r="A776" s="774"/>
      <c r="B776" s="656" t="s">
        <v>1387</v>
      </c>
      <c r="C776" s="770" t="s">
        <v>1381</v>
      </c>
      <c r="D776" s="771"/>
      <c r="F776" s="549"/>
      <c r="G776" t="s">
        <v>191</v>
      </c>
    </row>
    <row r="777" spans="1:7" ht="15" customHeight="1" x14ac:dyDescent="0.2">
      <c r="A777" s="774"/>
      <c r="B777" s="656" t="s">
        <v>1388</v>
      </c>
      <c r="C777" s="770" t="s">
        <v>1381</v>
      </c>
      <c r="D777" s="771"/>
      <c r="F777" s="549"/>
      <c r="G777" t="s">
        <v>191</v>
      </c>
    </row>
    <row r="778" spans="1:7" ht="15" customHeight="1" x14ac:dyDescent="0.2">
      <c r="A778" s="774"/>
      <c r="B778" s="656" t="s">
        <v>1389</v>
      </c>
      <c r="C778" s="770" t="s">
        <v>1381</v>
      </c>
      <c r="D778" s="771"/>
      <c r="F778" s="549"/>
      <c r="G778" t="s">
        <v>191</v>
      </c>
    </row>
    <row r="779" spans="1:7" ht="15" customHeight="1" x14ac:dyDescent="0.2">
      <c r="A779" s="774"/>
      <c r="B779" s="656" t="s">
        <v>1390</v>
      </c>
      <c r="C779" s="770" t="s">
        <v>1391</v>
      </c>
      <c r="D779" s="771"/>
      <c r="F779" s="549"/>
      <c r="G779" t="s">
        <v>191</v>
      </c>
    </row>
    <row r="780" spans="1:7" ht="15" customHeight="1" x14ac:dyDescent="0.2">
      <c r="A780" s="774"/>
      <c r="B780" s="656" t="s">
        <v>1392</v>
      </c>
      <c r="C780" s="770" t="s">
        <v>1393</v>
      </c>
      <c r="D780" s="771"/>
      <c r="F780" s="549"/>
      <c r="G780" t="s">
        <v>191</v>
      </c>
    </row>
    <row r="781" spans="1:7" ht="15" customHeight="1" x14ac:dyDescent="0.2">
      <c r="A781" s="774"/>
      <c r="B781" s="656" t="s">
        <v>1394</v>
      </c>
      <c r="C781" s="770" t="s">
        <v>1395</v>
      </c>
      <c r="D781" s="771"/>
      <c r="F781" s="549"/>
      <c r="G781" t="s">
        <v>191</v>
      </c>
    </row>
    <row r="782" spans="1:7" ht="15" customHeight="1" x14ac:dyDescent="0.2">
      <c r="A782" s="774"/>
      <c r="B782" s="656" t="s">
        <v>1396</v>
      </c>
      <c r="C782" s="770" t="s">
        <v>1397</v>
      </c>
      <c r="D782" s="771"/>
      <c r="F782" s="549"/>
      <c r="G782" t="s">
        <v>191</v>
      </c>
    </row>
    <row r="783" spans="1:7" ht="15" customHeight="1" x14ac:dyDescent="0.2">
      <c r="A783" s="774"/>
      <c r="B783" s="656" t="s">
        <v>1398</v>
      </c>
      <c r="C783" s="770" t="s">
        <v>1399</v>
      </c>
      <c r="D783" s="771"/>
      <c r="F783" s="549"/>
      <c r="G783" t="s">
        <v>191</v>
      </c>
    </row>
    <row r="784" spans="1:7" ht="15" customHeight="1" x14ac:dyDescent="0.2">
      <c r="A784" s="774"/>
      <c r="B784" s="656" t="s">
        <v>1400</v>
      </c>
      <c r="C784" s="770" t="s">
        <v>1395</v>
      </c>
      <c r="D784" s="771"/>
      <c r="F784" s="549"/>
      <c r="G784" t="s">
        <v>191</v>
      </c>
    </row>
    <row r="785" spans="1:7" ht="15" customHeight="1" x14ac:dyDescent="0.2">
      <c r="A785" s="774"/>
      <c r="B785" s="656" t="s">
        <v>1401</v>
      </c>
      <c r="C785" s="770" t="s">
        <v>1397</v>
      </c>
      <c r="D785" s="771"/>
      <c r="F785" s="549"/>
      <c r="G785" t="s">
        <v>191</v>
      </c>
    </row>
    <row r="786" spans="1:7" ht="15" customHeight="1" x14ac:dyDescent="0.2">
      <c r="A786" s="774"/>
      <c r="B786" s="656" t="s">
        <v>1402</v>
      </c>
      <c r="C786" s="770" t="s">
        <v>1403</v>
      </c>
      <c r="D786" s="771"/>
      <c r="F786" s="549"/>
      <c r="G786" t="s">
        <v>191</v>
      </c>
    </row>
    <row r="787" spans="1:7" ht="15" customHeight="1" x14ac:dyDescent="0.2">
      <c r="A787" s="774"/>
      <c r="B787" s="656" t="s">
        <v>1404</v>
      </c>
      <c r="C787" s="770" t="s">
        <v>1405</v>
      </c>
      <c r="D787" s="771"/>
      <c r="F787" s="549"/>
      <c r="G787" t="s">
        <v>191</v>
      </c>
    </row>
    <row r="788" spans="1:7" ht="15" customHeight="1" x14ac:dyDescent="0.2">
      <c r="A788" s="774"/>
      <c r="B788" s="656" t="s">
        <v>1406</v>
      </c>
      <c r="C788" s="770" t="s">
        <v>1407</v>
      </c>
      <c r="D788" s="771"/>
      <c r="F788" s="549"/>
      <c r="G788" t="s">
        <v>191</v>
      </c>
    </row>
    <row r="789" spans="1:7" ht="15" customHeight="1" x14ac:dyDescent="0.2">
      <c r="A789" s="774"/>
      <c r="B789" s="656" t="s">
        <v>1408</v>
      </c>
      <c r="C789" s="770" t="s">
        <v>1409</v>
      </c>
      <c r="D789" s="771"/>
      <c r="F789" s="549"/>
      <c r="G789" t="s">
        <v>191</v>
      </c>
    </row>
    <row r="790" spans="1:7" ht="15" customHeight="1" x14ac:dyDescent="0.2">
      <c r="A790" s="774"/>
      <c r="B790" s="656" t="s">
        <v>1410</v>
      </c>
      <c r="C790" s="770" t="s">
        <v>7172</v>
      </c>
      <c r="D790" s="771"/>
      <c r="F790" s="549"/>
      <c r="G790" t="s">
        <v>191</v>
      </c>
    </row>
    <row r="791" spans="1:7" ht="15" customHeight="1" x14ac:dyDescent="0.2">
      <c r="A791" s="774"/>
      <c r="B791" s="656" t="s">
        <v>1411</v>
      </c>
      <c r="C791" s="770" t="s">
        <v>1375</v>
      </c>
      <c r="D791" s="771"/>
      <c r="F791" s="549"/>
      <c r="G791" t="s">
        <v>191</v>
      </c>
    </row>
    <row r="792" spans="1:7" ht="15" customHeight="1" x14ac:dyDescent="0.2">
      <c r="A792" s="774"/>
      <c r="B792" s="656" t="s">
        <v>1412</v>
      </c>
      <c r="C792" s="770" t="s">
        <v>1413</v>
      </c>
      <c r="D792" s="771"/>
      <c r="F792" s="549"/>
      <c r="G792" t="s">
        <v>191</v>
      </c>
    </row>
    <row r="793" spans="1:7" ht="15" customHeight="1" x14ac:dyDescent="0.2">
      <c r="A793" s="774"/>
      <c r="B793" s="656" t="s">
        <v>1414</v>
      </c>
      <c r="C793" s="770" t="s">
        <v>7173</v>
      </c>
      <c r="D793" s="771"/>
      <c r="F793" s="549"/>
      <c r="G793" t="s">
        <v>191</v>
      </c>
    </row>
    <row r="794" spans="1:7" ht="15" customHeight="1" x14ac:dyDescent="0.2">
      <c r="A794" s="774"/>
      <c r="B794" s="656" t="s">
        <v>1415</v>
      </c>
      <c r="C794" s="770" t="s">
        <v>1416</v>
      </c>
      <c r="D794" s="771"/>
      <c r="F794" s="549"/>
      <c r="G794" t="s">
        <v>191</v>
      </c>
    </row>
    <row r="795" spans="1:7" ht="15" customHeight="1" x14ac:dyDescent="0.2">
      <c r="A795" s="774"/>
      <c r="B795" s="656" t="s">
        <v>1417</v>
      </c>
      <c r="C795" s="770" t="s">
        <v>1416</v>
      </c>
      <c r="D795" s="771"/>
      <c r="F795" s="549"/>
      <c r="G795" t="s">
        <v>191</v>
      </c>
    </row>
    <row r="796" spans="1:7" ht="15" customHeight="1" x14ac:dyDescent="0.2">
      <c r="A796" s="774"/>
      <c r="B796" s="656" t="s">
        <v>1418</v>
      </c>
      <c r="C796" s="770" t="s">
        <v>1416</v>
      </c>
      <c r="D796" s="771"/>
      <c r="F796" s="549"/>
      <c r="G796" t="s">
        <v>191</v>
      </c>
    </row>
    <row r="797" spans="1:7" ht="15" customHeight="1" x14ac:dyDescent="0.2">
      <c r="A797" s="774"/>
      <c r="B797" s="656" t="s">
        <v>1419</v>
      </c>
      <c r="C797" s="770" t="s">
        <v>1416</v>
      </c>
      <c r="D797" s="771"/>
      <c r="F797" s="549"/>
      <c r="G797" t="s">
        <v>191</v>
      </c>
    </row>
    <row r="798" spans="1:7" ht="15" customHeight="1" x14ac:dyDescent="0.2">
      <c r="A798" s="774"/>
      <c r="B798" s="656" t="s">
        <v>1420</v>
      </c>
      <c r="C798" s="770" t="s">
        <v>1416</v>
      </c>
      <c r="D798" s="771"/>
      <c r="F798" s="549"/>
      <c r="G798" t="s">
        <v>191</v>
      </c>
    </row>
    <row r="799" spans="1:7" ht="15" customHeight="1" x14ac:dyDescent="0.2">
      <c r="A799" s="774"/>
      <c r="B799" s="656" t="s">
        <v>1421</v>
      </c>
      <c r="C799" s="770" t="s">
        <v>1416</v>
      </c>
      <c r="D799" s="771"/>
      <c r="F799" s="549"/>
      <c r="G799" t="s">
        <v>191</v>
      </c>
    </row>
    <row r="800" spans="1:7" ht="15" customHeight="1" x14ac:dyDescent="0.2">
      <c r="A800" s="774"/>
      <c r="B800" s="656" t="s">
        <v>1422</v>
      </c>
      <c r="C800" s="770" t="s">
        <v>1416</v>
      </c>
      <c r="D800" s="771"/>
      <c r="F800" s="549"/>
      <c r="G800" t="s">
        <v>191</v>
      </c>
    </row>
    <row r="801" spans="1:7" ht="15" customHeight="1" x14ac:dyDescent="0.2">
      <c r="A801" s="774"/>
      <c r="B801" s="656" t="s">
        <v>1423</v>
      </c>
      <c r="C801" s="770" t="s">
        <v>1416</v>
      </c>
      <c r="D801" s="771"/>
      <c r="F801" s="549"/>
      <c r="G801" t="s">
        <v>191</v>
      </c>
    </row>
    <row r="802" spans="1:7" ht="15" customHeight="1" x14ac:dyDescent="0.2">
      <c r="A802" s="774"/>
      <c r="B802" s="656" t="s">
        <v>1424</v>
      </c>
      <c r="C802" s="770" t="s">
        <v>1416</v>
      </c>
      <c r="D802" s="771"/>
      <c r="F802" s="549"/>
      <c r="G802" t="s">
        <v>191</v>
      </c>
    </row>
    <row r="803" spans="1:7" ht="15" customHeight="1" x14ac:dyDescent="0.2">
      <c r="A803" s="774"/>
      <c r="B803" s="656" t="s">
        <v>1425</v>
      </c>
      <c r="C803" s="770" t="s">
        <v>1426</v>
      </c>
      <c r="D803" s="771"/>
      <c r="F803" s="549"/>
      <c r="G803" t="s">
        <v>191</v>
      </c>
    </row>
    <row r="804" spans="1:7" ht="15" customHeight="1" x14ac:dyDescent="0.2">
      <c r="A804" s="774"/>
      <c r="B804" s="786" t="s">
        <v>1427</v>
      </c>
      <c r="C804" s="787" t="s">
        <v>1428</v>
      </c>
      <c r="D804" s="771"/>
      <c r="F804" s="549"/>
      <c r="G804" t="s">
        <v>191</v>
      </c>
    </row>
    <row r="805" spans="1:7" ht="15" customHeight="1" x14ac:dyDescent="0.2">
      <c r="A805" s="774"/>
      <c r="B805" s="656" t="s">
        <v>1429</v>
      </c>
      <c r="C805" s="770" t="s">
        <v>1430</v>
      </c>
      <c r="D805" s="771"/>
      <c r="F805" s="549"/>
      <c r="G805" t="s">
        <v>191</v>
      </c>
    </row>
    <row r="806" spans="1:7" ht="15" customHeight="1" x14ac:dyDescent="0.2">
      <c r="A806" s="774"/>
      <c r="B806" s="656" t="s">
        <v>1431</v>
      </c>
      <c r="C806" s="770" t="s">
        <v>1432</v>
      </c>
      <c r="D806" s="771"/>
      <c r="F806" s="549"/>
      <c r="G806" t="s">
        <v>191</v>
      </c>
    </row>
    <row r="807" spans="1:7" ht="15" customHeight="1" x14ac:dyDescent="0.2">
      <c r="A807" s="774"/>
      <c r="B807" s="656" t="s">
        <v>1433</v>
      </c>
      <c r="C807" s="770" t="s">
        <v>1434</v>
      </c>
      <c r="D807" s="771"/>
      <c r="F807" s="549"/>
      <c r="G807" t="s">
        <v>191</v>
      </c>
    </row>
    <row r="808" spans="1:7" ht="15" customHeight="1" x14ac:dyDescent="0.2">
      <c r="A808" s="774"/>
      <c r="B808" s="656" t="s">
        <v>1435</v>
      </c>
      <c r="C808" s="770" t="s">
        <v>1436</v>
      </c>
      <c r="D808" s="771"/>
      <c r="F808" s="549"/>
      <c r="G808" t="s">
        <v>191</v>
      </c>
    </row>
    <row r="809" spans="1:7" ht="15" customHeight="1" x14ac:dyDescent="0.2">
      <c r="A809" s="774"/>
      <c r="B809" s="656" t="s">
        <v>1437</v>
      </c>
      <c r="C809" s="770" t="s">
        <v>1436</v>
      </c>
      <c r="D809" s="771"/>
      <c r="F809" s="549"/>
      <c r="G809" t="s">
        <v>191</v>
      </c>
    </row>
    <row r="810" spans="1:7" ht="15" customHeight="1" x14ac:dyDescent="0.2">
      <c r="A810" s="774"/>
      <c r="B810" s="656" t="s">
        <v>1438</v>
      </c>
      <c r="C810" s="770" t="s">
        <v>1436</v>
      </c>
      <c r="D810" s="771"/>
      <c r="F810" s="549"/>
      <c r="G810" t="s">
        <v>191</v>
      </c>
    </row>
    <row r="811" spans="1:7" ht="15" customHeight="1" x14ac:dyDescent="0.2">
      <c r="A811" s="774"/>
      <c r="B811" s="656" t="s">
        <v>1439</v>
      </c>
      <c r="C811" s="770" t="s">
        <v>1436</v>
      </c>
      <c r="D811" s="771"/>
      <c r="F811" s="549"/>
      <c r="G811" t="s">
        <v>191</v>
      </c>
    </row>
    <row r="812" spans="1:7" ht="15" customHeight="1" x14ac:dyDescent="0.2">
      <c r="A812" s="774"/>
      <c r="B812" s="656" t="s">
        <v>1440</v>
      </c>
      <c r="C812" s="770" t="s">
        <v>1436</v>
      </c>
      <c r="D812" s="771"/>
      <c r="F812" s="549"/>
      <c r="G812" t="s">
        <v>191</v>
      </c>
    </row>
    <row r="813" spans="1:7" ht="15" customHeight="1" x14ac:dyDescent="0.2">
      <c r="A813" s="774"/>
      <c r="B813" s="656" t="s">
        <v>1441</v>
      </c>
      <c r="C813" s="770" t="s">
        <v>1436</v>
      </c>
      <c r="D813" s="771"/>
      <c r="F813" s="549"/>
      <c r="G813" t="s">
        <v>191</v>
      </c>
    </row>
    <row r="814" spans="1:7" ht="15" customHeight="1" x14ac:dyDescent="0.2">
      <c r="A814" s="774"/>
      <c r="B814" s="656" t="s">
        <v>1442</v>
      </c>
      <c r="C814" s="770" t="s">
        <v>1436</v>
      </c>
      <c r="D814" s="771"/>
      <c r="F814" s="549"/>
      <c r="G814" t="s">
        <v>191</v>
      </c>
    </row>
    <row r="815" spans="1:7" ht="15" customHeight="1" x14ac:dyDescent="0.2">
      <c r="A815" s="774"/>
      <c r="B815" s="656" t="s">
        <v>1443</v>
      </c>
      <c r="C815" s="770" t="s">
        <v>1436</v>
      </c>
      <c r="D815" s="771"/>
      <c r="F815" s="549"/>
      <c r="G815" t="s">
        <v>191</v>
      </c>
    </row>
    <row r="816" spans="1:7" ht="15" customHeight="1" x14ac:dyDescent="0.2">
      <c r="A816" s="774"/>
      <c r="B816" s="656" t="s">
        <v>1444</v>
      </c>
      <c r="C816" s="770" t="s">
        <v>1436</v>
      </c>
      <c r="D816" s="771"/>
      <c r="F816" s="549"/>
      <c r="G816" t="s">
        <v>191</v>
      </c>
    </row>
    <row r="817" spans="1:7" ht="15" customHeight="1" x14ac:dyDescent="0.2">
      <c r="A817" s="774"/>
      <c r="B817" s="656" t="s">
        <v>1445</v>
      </c>
      <c r="C817" s="770" t="s">
        <v>1446</v>
      </c>
      <c r="D817" s="771"/>
      <c r="F817" s="549"/>
      <c r="G817" t="s">
        <v>191</v>
      </c>
    </row>
    <row r="818" spans="1:7" ht="15" customHeight="1" x14ac:dyDescent="0.2">
      <c r="A818" s="774"/>
      <c r="B818" s="656" t="s">
        <v>1447</v>
      </c>
      <c r="C818" s="770" t="s">
        <v>1448</v>
      </c>
      <c r="D818" s="771"/>
      <c r="F818" s="549"/>
      <c r="G818" t="s">
        <v>191</v>
      </c>
    </row>
    <row r="819" spans="1:7" ht="15" customHeight="1" x14ac:dyDescent="0.2">
      <c r="A819" s="774"/>
      <c r="B819" s="656" t="s">
        <v>1449</v>
      </c>
      <c r="C819" s="770" t="s">
        <v>1450</v>
      </c>
      <c r="D819" s="771"/>
      <c r="F819" s="549"/>
      <c r="G819" t="s">
        <v>191</v>
      </c>
    </row>
    <row r="820" spans="1:7" ht="15" customHeight="1" x14ac:dyDescent="0.2">
      <c r="A820" s="774"/>
      <c r="B820" s="656" t="s">
        <v>1451</v>
      </c>
      <c r="C820" s="770" t="s">
        <v>1452</v>
      </c>
      <c r="D820" s="771"/>
      <c r="F820" s="549"/>
      <c r="G820" t="s">
        <v>191</v>
      </c>
    </row>
    <row r="821" spans="1:7" ht="15" customHeight="1" x14ac:dyDescent="0.2">
      <c r="A821" s="774"/>
      <c r="B821" s="656" t="s">
        <v>1453</v>
      </c>
      <c r="C821" s="770" t="s">
        <v>1454</v>
      </c>
      <c r="D821" s="771"/>
      <c r="F821" s="549"/>
      <c r="G821" t="s">
        <v>191</v>
      </c>
    </row>
    <row r="822" spans="1:7" ht="15" customHeight="1" x14ac:dyDescent="0.2">
      <c r="A822" s="774"/>
      <c r="B822" s="656" t="s">
        <v>1455</v>
      </c>
      <c r="C822" s="770" t="s">
        <v>1450</v>
      </c>
      <c r="D822" s="771"/>
      <c r="F822" s="549"/>
      <c r="G822" t="s">
        <v>191</v>
      </c>
    </row>
    <row r="823" spans="1:7" ht="15" customHeight="1" x14ac:dyDescent="0.2">
      <c r="A823" s="774"/>
      <c r="B823" s="656" t="s">
        <v>1456</v>
      </c>
      <c r="C823" s="770" t="s">
        <v>1452</v>
      </c>
      <c r="D823" s="771"/>
      <c r="F823" s="549"/>
      <c r="G823" t="s">
        <v>191</v>
      </c>
    </row>
    <row r="824" spans="1:7" ht="15" customHeight="1" x14ac:dyDescent="0.2">
      <c r="A824" s="774"/>
      <c r="B824" s="656" t="s">
        <v>1457</v>
      </c>
      <c r="C824" s="770" t="s">
        <v>1458</v>
      </c>
      <c r="D824" s="771"/>
      <c r="F824" s="549"/>
      <c r="G824" t="s">
        <v>191</v>
      </c>
    </row>
    <row r="825" spans="1:7" ht="15" customHeight="1" x14ac:dyDescent="0.2">
      <c r="A825" s="774"/>
      <c r="B825" s="656" t="s">
        <v>1459</v>
      </c>
      <c r="C825" s="770" t="s">
        <v>1460</v>
      </c>
      <c r="D825" s="771"/>
      <c r="F825" s="549"/>
      <c r="G825" t="s">
        <v>191</v>
      </c>
    </row>
    <row r="826" spans="1:7" ht="15" customHeight="1" x14ac:dyDescent="0.2">
      <c r="A826" s="774"/>
      <c r="B826" s="656" t="s">
        <v>1461</v>
      </c>
      <c r="C826" s="770" t="s">
        <v>1462</v>
      </c>
      <c r="D826" s="771"/>
      <c r="F826" s="549"/>
      <c r="G826" t="s">
        <v>191</v>
      </c>
    </row>
    <row r="827" spans="1:7" ht="15" customHeight="1" x14ac:dyDescent="0.2">
      <c r="A827" s="774"/>
      <c r="B827" s="656" t="s">
        <v>1463</v>
      </c>
      <c r="C827" s="770" t="s">
        <v>1464</v>
      </c>
      <c r="D827" s="771"/>
      <c r="F827" s="549"/>
      <c r="G827" t="s">
        <v>191</v>
      </c>
    </row>
    <row r="828" spans="1:7" ht="15" customHeight="1" x14ac:dyDescent="0.2">
      <c r="A828" s="774"/>
      <c r="B828" s="656" t="s">
        <v>1465</v>
      </c>
      <c r="C828" s="770" t="s">
        <v>7174</v>
      </c>
      <c r="D828" s="771"/>
      <c r="F828" s="549"/>
      <c r="G828" t="s">
        <v>191</v>
      </c>
    </row>
    <row r="829" spans="1:7" ht="15" customHeight="1" x14ac:dyDescent="0.2">
      <c r="A829" s="774"/>
      <c r="B829" s="656" t="s">
        <v>1466</v>
      </c>
      <c r="C829" s="770" t="s">
        <v>1430</v>
      </c>
      <c r="D829" s="771"/>
      <c r="F829" s="549"/>
      <c r="G829" t="s">
        <v>191</v>
      </c>
    </row>
    <row r="830" spans="1:7" ht="15" customHeight="1" x14ac:dyDescent="0.2">
      <c r="A830" s="774"/>
      <c r="B830" s="656" t="s">
        <v>1467</v>
      </c>
      <c r="C830" s="770" t="s">
        <v>1468</v>
      </c>
      <c r="D830" s="771"/>
      <c r="F830" s="549"/>
      <c r="G830" t="s">
        <v>191</v>
      </c>
    </row>
    <row r="831" spans="1:7" ht="15" customHeight="1" x14ac:dyDescent="0.2">
      <c r="A831" s="774"/>
      <c r="B831" s="656" t="s">
        <v>1469</v>
      </c>
      <c r="C831" s="770" t="s">
        <v>7175</v>
      </c>
      <c r="D831" s="771"/>
      <c r="F831" s="549"/>
      <c r="G831" t="s">
        <v>191</v>
      </c>
    </row>
    <row r="832" spans="1:7" ht="15" customHeight="1" x14ac:dyDescent="0.2">
      <c r="A832" s="774"/>
      <c r="B832" s="656" t="s">
        <v>1470</v>
      </c>
      <c r="C832" s="770" t="s">
        <v>1471</v>
      </c>
      <c r="D832" s="771"/>
      <c r="F832" s="549"/>
      <c r="G832" t="s">
        <v>191</v>
      </c>
    </row>
    <row r="833" spans="1:7" ht="15" customHeight="1" x14ac:dyDescent="0.2">
      <c r="A833" s="774"/>
      <c r="B833" s="656" t="s">
        <v>1472</v>
      </c>
      <c r="C833" s="770" t="s">
        <v>1471</v>
      </c>
      <c r="D833" s="771"/>
      <c r="F833" s="549"/>
      <c r="G833" t="s">
        <v>191</v>
      </c>
    </row>
    <row r="834" spans="1:7" ht="15" customHeight="1" x14ac:dyDescent="0.2">
      <c r="A834" s="774"/>
      <c r="B834" s="656" t="s">
        <v>1473</v>
      </c>
      <c r="C834" s="770" t="s">
        <v>1471</v>
      </c>
      <c r="D834" s="771"/>
      <c r="F834" s="549"/>
      <c r="G834" t="s">
        <v>191</v>
      </c>
    </row>
    <row r="835" spans="1:7" ht="15" customHeight="1" x14ac:dyDescent="0.2">
      <c r="A835" s="774"/>
      <c r="B835" s="656" t="s">
        <v>1474</v>
      </c>
      <c r="C835" s="770" t="s">
        <v>1471</v>
      </c>
      <c r="D835" s="771"/>
      <c r="F835" s="549"/>
      <c r="G835" t="s">
        <v>191</v>
      </c>
    </row>
    <row r="836" spans="1:7" ht="15" customHeight="1" x14ac:dyDescent="0.2">
      <c r="A836" s="774"/>
      <c r="B836" s="656" t="s">
        <v>1475</v>
      </c>
      <c r="C836" s="770" t="s">
        <v>1471</v>
      </c>
      <c r="D836" s="771"/>
      <c r="F836" s="549"/>
      <c r="G836" t="s">
        <v>191</v>
      </c>
    </row>
    <row r="837" spans="1:7" ht="15" customHeight="1" x14ac:dyDescent="0.2">
      <c r="A837" s="774"/>
      <c r="B837" s="656" t="s">
        <v>1476</v>
      </c>
      <c r="C837" s="770" t="s">
        <v>1471</v>
      </c>
      <c r="D837" s="771"/>
      <c r="F837" s="549"/>
      <c r="G837" t="s">
        <v>191</v>
      </c>
    </row>
    <row r="838" spans="1:7" ht="15" customHeight="1" x14ac:dyDescent="0.2">
      <c r="A838" s="774"/>
      <c r="B838" s="656" t="s">
        <v>1477</v>
      </c>
      <c r="C838" s="770" t="s">
        <v>1471</v>
      </c>
      <c r="D838" s="771"/>
      <c r="F838" s="549"/>
      <c r="G838" t="s">
        <v>191</v>
      </c>
    </row>
    <row r="839" spans="1:7" ht="15" customHeight="1" x14ac:dyDescent="0.2">
      <c r="A839" s="774"/>
      <c r="B839" s="656" t="s">
        <v>1478</v>
      </c>
      <c r="C839" s="770" t="s">
        <v>1471</v>
      </c>
      <c r="D839" s="771"/>
      <c r="F839" s="549"/>
      <c r="G839" t="s">
        <v>191</v>
      </c>
    </row>
    <row r="840" spans="1:7" ht="15" customHeight="1" x14ac:dyDescent="0.2">
      <c r="A840" s="774"/>
      <c r="B840" s="656" t="s">
        <v>1479</v>
      </c>
      <c r="C840" s="770" t="s">
        <v>1471</v>
      </c>
      <c r="D840" s="771"/>
      <c r="F840" s="549"/>
      <c r="G840" t="s">
        <v>191</v>
      </c>
    </row>
    <row r="841" spans="1:7" ht="15" customHeight="1" x14ac:dyDescent="0.2">
      <c r="A841" s="774"/>
      <c r="B841" s="656" t="s">
        <v>7178</v>
      </c>
      <c r="C841" s="770" t="s">
        <v>1480</v>
      </c>
      <c r="D841" s="771"/>
      <c r="F841" s="549"/>
      <c r="G841" t="s">
        <v>191</v>
      </c>
    </row>
    <row r="842" spans="1:7" ht="15" customHeight="1" x14ac:dyDescent="0.2">
      <c r="A842" s="774"/>
      <c r="B842" s="656" t="s">
        <v>7177</v>
      </c>
      <c r="C842" s="770" t="s">
        <v>1481</v>
      </c>
      <c r="D842" s="771"/>
      <c r="F842" s="549"/>
      <c r="G842" t="s">
        <v>191</v>
      </c>
    </row>
    <row r="843" spans="1:7" ht="15" customHeight="1" x14ac:dyDescent="0.2">
      <c r="A843" s="774"/>
      <c r="B843" s="656" t="s">
        <v>7176</v>
      </c>
      <c r="C843" s="770" t="s">
        <v>1482</v>
      </c>
      <c r="D843" s="771"/>
      <c r="F843" s="549"/>
      <c r="G843" t="s">
        <v>191</v>
      </c>
    </row>
    <row r="844" spans="1:7" ht="15" customHeight="1" x14ac:dyDescent="0.2">
      <c r="A844" s="774"/>
      <c r="B844" s="786" t="s">
        <v>7145</v>
      </c>
      <c r="C844" s="787" t="s">
        <v>1483</v>
      </c>
      <c r="D844" s="771"/>
      <c r="F844" s="549"/>
      <c r="G844" t="s">
        <v>191</v>
      </c>
    </row>
    <row r="845" spans="1:7" ht="15" customHeight="1" x14ac:dyDescent="0.2">
      <c r="A845" s="774"/>
      <c r="B845" s="656" t="s">
        <v>7146</v>
      </c>
      <c r="C845" s="770" t="s">
        <v>1484</v>
      </c>
      <c r="D845" s="771"/>
      <c r="F845" s="549"/>
      <c r="G845" t="s">
        <v>191</v>
      </c>
    </row>
    <row r="846" spans="1:7" ht="15" customHeight="1" x14ac:dyDescent="0.2">
      <c r="A846" s="774"/>
      <c r="B846" s="656" t="s">
        <v>7147</v>
      </c>
      <c r="C846" s="770" t="s">
        <v>1485</v>
      </c>
      <c r="D846" s="771"/>
      <c r="F846" s="549"/>
      <c r="G846" t="s">
        <v>191</v>
      </c>
    </row>
    <row r="847" spans="1:7" ht="15" customHeight="1" x14ac:dyDescent="0.2">
      <c r="A847" s="774"/>
      <c r="B847" s="656" t="s">
        <v>7148</v>
      </c>
      <c r="C847" s="770" t="s">
        <v>1486</v>
      </c>
      <c r="D847" s="771"/>
      <c r="F847" s="549"/>
      <c r="G847" t="s">
        <v>191</v>
      </c>
    </row>
    <row r="848" spans="1:7" ht="15" customHeight="1" x14ac:dyDescent="0.2">
      <c r="A848" s="774"/>
      <c r="B848" s="656" t="s">
        <v>7149</v>
      </c>
      <c r="C848" s="770" t="s">
        <v>1487</v>
      </c>
      <c r="D848" s="771"/>
      <c r="F848" s="549"/>
      <c r="G848" t="s">
        <v>191</v>
      </c>
    </row>
    <row r="849" spans="1:7" ht="15" customHeight="1" x14ac:dyDescent="0.2">
      <c r="A849" s="774"/>
      <c r="B849" s="656" t="s">
        <v>7150</v>
      </c>
      <c r="C849" s="770" t="s">
        <v>1487</v>
      </c>
      <c r="D849" s="771"/>
      <c r="F849" s="549"/>
      <c r="G849" t="s">
        <v>191</v>
      </c>
    </row>
    <row r="850" spans="1:7" ht="15" customHeight="1" x14ac:dyDescent="0.2">
      <c r="A850" s="774"/>
      <c r="B850" s="656" t="s">
        <v>7151</v>
      </c>
      <c r="C850" s="770" t="s">
        <v>1487</v>
      </c>
      <c r="D850" s="771"/>
      <c r="F850" s="549"/>
      <c r="G850" t="s">
        <v>191</v>
      </c>
    </row>
    <row r="851" spans="1:7" ht="15" customHeight="1" x14ac:dyDescent="0.2">
      <c r="A851" s="774"/>
      <c r="B851" s="656" t="s">
        <v>7152</v>
      </c>
      <c r="C851" s="770" t="s">
        <v>1487</v>
      </c>
      <c r="D851" s="771"/>
      <c r="F851" s="549"/>
      <c r="G851" t="s">
        <v>191</v>
      </c>
    </row>
    <row r="852" spans="1:7" ht="15" customHeight="1" x14ac:dyDescent="0.2">
      <c r="A852" s="774"/>
      <c r="B852" s="656" t="s">
        <v>7153</v>
      </c>
      <c r="C852" s="770" t="s">
        <v>1487</v>
      </c>
      <c r="D852" s="771"/>
      <c r="F852" s="549"/>
      <c r="G852" t="s">
        <v>191</v>
      </c>
    </row>
    <row r="853" spans="1:7" ht="15" customHeight="1" x14ac:dyDescent="0.2">
      <c r="A853" s="774"/>
      <c r="B853" s="656" t="s">
        <v>7154</v>
      </c>
      <c r="C853" s="770" t="s">
        <v>1487</v>
      </c>
      <c r="D853" s="771"/>
      <c r="F853" s="549"/>
      <c r="G853" t="s">
        <v>191</v>
      </c>
    </row>
    <row r="854" spans="1:7" ht="15" customHeight="1" x14ac:dyDescent="0.2">
      <c r="A854" s="774"/>
      <c r="B854" s="656" t="s">
        <v>7155</v>
      </c>
      <c r="C854" s="770" t="s">
        <v>1487</v>
      </c>
      <c r="D854" s="771"/>
      <c r="F854" s="549"/>
      <c r="G854" t="s">
        <v>191</v>
      </c>
    </row>
    <row r="855" spans="1:7" ht="15" customHeight="1" x14ac:dyDescent="0.2">
      <c r="A855" s="774"/>
      <c r="B855" s="656" t="s">
        <v>7156</v>
      </c>
      <c r="C855" s="770" t="s">
        <v>1487</v>
      </c>
      <c r="D855" s="771"/>
      <c r="F855" s="549"/>
      <c r="G855" t="s">
        <v>191</v>
      </c>
    </row>
    <row r="856" spans="1:7" ht="15" customHeight="1" x14ac:dyDescent="0.2">
      <c r="A856" s="774"/>
      <c r="B856" s="656" t="s">
        <v>7157</v>
      </c>
      <c r="C856" s="770" t="s">
        <v>1487</v>
      </c>
      <c r="D856" s="771"/>
      <c r="F856" s="549"/>
      <c r="G856" t="s">
        <v>191</v>
      </c>
    </row>
    <row r="857" spans="1:7" ht="15" customHeight="1" x14ac:dyDescent="0.2">
      <c r="A857" s="774"/>
      <c r="B857" s="656" t="s">
        <v>7158</v>
      </c>
      <c r="C857" s="770" t="s">
        <v>1488</v>
      </c>
      <c r="D857" s="771"/>
      <c r="F857" s="549"/>
      <c r="G857" t="s">
        <v>191</v>
      </c>
    </row>
    <row r="858" spans="1:7" ht="15" customHeight="1" x14ac:dyDescent="0.2">
      <c r="A858" s="774"/>
      <c r="B858" s="656" t="s">
        <v>7159</v>
      </c>
      <c r="C858" s="770" t="s">
        <v>7222</v>
      </c>
      <c r="D858" s="771"/>
      <c r="F858" s="549"/>
      <c r="G858" t="s">
        <v>191</v>
      </c>
    </row>
    <row r="859" spans="1:7" ht="15" customHeight="1" x14ac:dyDescent="0.2">
      <c r="A859" s="774"/>
      <c r="B859" s="656" t="s">
        <v>7160</v>
      </c>
      <c r="C859" s="770" t="s">
        <v>1489</v>
      </c>
      <c r="D859" s="771"/>
      <c r="F859" s="549"/>
      <c r="G859" t="s">
        <v>191</v>
      </c>
    </row>
    <row r="860" spans="1:7" ht="15" customHeight="1" x14ac:dyDescent="0.2">
      <c r="A860" s="774"/>
      <c r="B860" s="656" t="s">
        <v>7161</v>
      </c>
      <c r="C860" s="770" t="s">
        <v>1490</v>
      </c>
      <c r="D860" s="771"/>
      <c r="F860" s="549"/>
      <c r="G860" t="s">
        <v>191</v>
      </c>
    </row>
    <row r="861" spans="1:7" ht="15" customHeight="1" x14ac:dyDescent="0.2">
      <c r="A861" s="774"/>
      <c r="B861" s="656" t="s">
        <v>7162</v>
      </c>
      <c r="C861" s="770" t="s">
        <v>7223</v>
      </c>
      <c r="D861" s="771"/>
      <c r="F861" s="549"/>
      <c r="G861" t="s">
        <v>191</v>
      </c>
    </row>
    <row r="862" spans="1:7" ht="15" customHeight="1" x14ac:dyDescent="0.2">
      <c r="A862" s="774"/>
      <c r="B862" s="656" t="s">
        <v>7163</v>
      </c>
      <c r="C862" s="770" t="s">
        <v>1489</v>
      </c>
      <c r="D862" s="771"/>
      <c r="F862" s="549"/>
      <c r="G862" t="s">
        <v>191</v>
      </c>
    </row>
    <row r="863" spans="1:7" ht="15" customHeight="1" x14ac:dyDescent="0.2">
      <c r="A863" s="774"/>
      <c r="B863" s="656" t="s">
        <v>7164</v>
      </c>
      <c r="C863" s="770" t="s">
        <v>1490</v>
      </c>
      <c r="D863" s="771"/>
      <c r="F863" s="549"/>
      <c r="G863" t="s">
        <v>191</v>
      </c>
    </row>
    <row r="864" spans="1:7" ht="15" customHeight="1" x14ac:dyDescent="0.2">
      <c r="A864" s="774"/>
      <c r="B864" s="656" t="s">
        <v>7165</v>
      </c>
      <c r="C864" s="770" t="s">
        <v>1491</v>
      </c>
      <c r="D864" s="771"/>
      <c r="F864" s="549"/>
      <c r="G864" t="s">
        <v>191</v>
      </c>
    </row>
    <row r="865" spans="1:7" ht="15" customHeight="1" x14ac:dyDescent="0.2">
      <c r="A865" s="774"/>
      <c r="B865" s="656" t="s">
        <v>7169</v>
      </c>
      <c r="C865" s="770" t="s">
        <v>1492</v>
      </c>
      <c r="D865" s="771"/>
      <c r="F865" s="549"/>
      <c r="G865" t="s">
        <v>191</v>
      </c>
    </row>
    <row r="866" spans="1:7" ht="15" customHeight="1" x14ac:dyDescent="0.2">
      <c r="A866" s="774"/>
      <c r="B866" s="656" t="s">
        <v>7170</v>
      </c>
      <c r="C866" s="770" t="s">
        <v>1493</v>
      </c>
      <c r="D866" s="771"/>
      <c r="F866" s="549"/>
      <c r="G866" t="s">
        <v>191</v>
      </c>
    </row>
    <row r="867" spans="1:7" ht="15" customHeight="1" x14ac:dyDescent="0.2">
      <c r="A867" s="774"/>
      <c r="B867" s="656" t="s">
        <v>7171</v>
      </c>
      <c r="C867" s="770" t="s">
        <v>7224</v>
      </c>
      <c r="D867" s="771"/>
      <c r="F867" s="549"/>
      <c r="G867" t="s">
        <v>191</v>
      </c>
    </row>
    <row r="868" spans="1:7" ht="15" customHeight="1" x14ac:dyDescent="0.2">
      <c r="A868" s="774"/>
      <c r="B868" s="656" t="s">
        <v>7181</v>
      </c>
      <c r="C868" s="770" t="s">
        <v>7179</v>
      </c>
      <c r="D868" s="771"/>
      <c r="F868" s="549"/>
      <c r="G868" t="s">
        <v>191</v>
      </c>
    </row>
    <row r="869" spans="1:7" ht="15" customHeight="1" x14ac:dyDescent="0.2">
      <c r="A869" s="774"/>
      <c r="B869" s="656" t="s">
        <v>7182</v>
      </c>
      <c r="C869" s="770" t="s">
        <v>1484</v>
      </c>
      <c r="D869" s="771"/>
      <c r="F869" s="549"/>
      <c r="G869" t="s">
        <v>191</v>
      </c>
    </row>
    <row r="870" spans="1:7" ht="15" customHeight="1" x14ac:dyDescent="0.2">
      <c r="A870" s="774"/>
      <c r="B870" s="656" t="s">
        <v>7183</v>
      </c>
      <c r="C870" s="770" t="s">
        <v>1494</v>
      </c>
      <c r="D870" s="771"/>
      <c r="F870" s="549"/>
      <c r="G870" t="s">
        <v>191</v>
      </c>
    </row>
    <row r="871" spans="1:7" ht="15" customHeight="1" x14ac:dyDescent="0.2">
      <c r="A871" s="774"/>
      <c r="B871" s="656" t="s">
        <v>7184</v>
      </c>
      <c r="C871" s="770" t="s">
        <v>7180</v>
      </c>
      <c r="D871" s="771"/>
      <c r="F871" s="549"/>
      <c r="G871" t="s">
        <v>191</v>
      </c>
    </row>
    <row r="872" spans="1:7" ht="15" customHeight="1" x14ac:dyDescent="0.2">
      <c r="A872" s="774"/>
      <c r="B872" s="656" t="s">
        <v>7185</v>
      </c>
      <c r="C872" s="770" t="s">
        <v>1495</v>
      </c>
      <c r="D872" s="771"/>
      <c r="F872" s="549"/>
      <c r="G872" t="s">
        <v>191</v>
      </c>
    </row>
    <row r="873" spans="1:7" ht="15" customHeight="1" x14ac:dyDescent="0.2">
      <c r="A873" s="774"/>
      <c r="B873" s="656" t="s">
        <v>7186</v>
      </c>
      <c r="C873" s="770" t="s">
        <v>1495</v>
      </c>
      <c r="D873" s="771"/>
      <c r="F873" s="549"/>
      <c r="G873" t="s">
        <v>191</v>
      </c>
    </row>
    <row r="874" spans="1:7" ht="15" customHeight="1" x14ac:dyDescent="0.2">
      <c r="A874" s="774"/>
      <c r="B874" s="656" t="s">
        <v>7187</v>
      </c>
      <c r="C874" s="770" t="s">
        <v>1495</v>
      </c>
      <c r="D874" s="771"/>
      <c r="F874" s="549"/>
      <c r="G874" t="s">
        <v>191</v>
      </c>
    </row>
    <row r="875" spans="1:7" ht="15" customHeight="1" x14ac:dyDescent="0.2">
      <c r="A875" s="774"/>
      <c r="B875" s="656" t="s">
        <v>7188</v>
      </c>
      <c r="C875" s="770" t="s">
        <v>1495</v>
      </c>
      <c r="D875" s="771"/>
      <c r="F875" s="549"/>
      <c r="G875" t="s">
        <v>191</v>
      </c>
    </row>
    <row r="876" spans="1:7" ht="15" customHeight="1" x14ac:dyDescent="0.2">
      <c r="A876" s="774"/>
      <c r="B876" s="656" t="s">
        <v>7189</v>
      </c>
      <c r="C876" s="770" t="s">
        <v>1495</v>
      </c>
      <c r="D876" s="771"/>
      <c r="F876" s="549"/>
      <c r="G876" t="s">
        <v>191</v>
      </c>
    </row>
    <row r="877" spans="1:7" ht="15" customHeight="1" x14ac:dyDescent="0.2">
      <c r="A877" s="774"/>
      <c r="B877" s="656" t="s">
        <v>7190</v>
      </c>
      <c r="C877" s="770" t="s">
        <v>1495</v>
      </c>
      <c r="D877" s="771"/>
      <c r="F877" s="549"/>
      <c r="G877" t="s">
        <v>191</v>
      </c>
    </row>
    <row r="878" spans="1:7" ht="15" customHeight="1" x14ac:dyDescent="0.2">
      <c r="A878" s="774"/>
      <c r="B878" s="656" t="s">
        <v>7191</v>
      </c>
      <c r="C878" s="770" t="s">
        <v>1495</v>
      </c>
      <c r="D878" s="771"/>
      <c r="F878" s="549"/>
      <c r="G878" t="s">
        <v>191</v>
      </c>
    </row>
    <row r="879" spans="1:7" ht="15" customHeight="1" x14ac:dyDescent="0.2">
      <c r="A879" s="774"/>
      <c r="B879" s="656" t="s">
        <v>7192</v>
      </c>
      <c r="C879" s="770" t="s">
        <v>1495</v>
      </c>
      <c r="D879" s="771"/>
      <c r="F879" s="549"/>
      <c r="G879" t="s">
        <v>191</v>
      </c>
    </row>
    <row r="880" spans="1:7" ht="15" customHeight="1" x14ac:dyDescent="0.2">
      <c r="A880" s="774"/>
      <c r="B880" s="656" t="s">
        <v>7193</v>
      </c>
      <c r="C880" s="770" t="s">
        <v>1495</v>
      </c>
      <c r="D880" s="771"/>
      <c r="F880" s="549"/>
      <c r="G880" t="s">
        <v>191</v>
      </c>
    </row>
    <row r="881" spans="1:7" ht="15" customHeight="1" x14ac:dyDescent="0.2">
      <c r="A881" s="774"/>
      <c r="B881" s="656" t="s">
        <v>7168</v>
      </c>
      <c r="C881" s="770" t="s">
        <v>1496</v>
      </c>
      <c r="D881" s="771"/>
      <c r="F881" s="549"/>
      <c r="G881" t="s">
        <v>191</v>
      </c>
    </row>
    <row r="882" spans="1:7" ht="15" customHeight="1" x14ac:dyDescent="0.2">
      <c r="A882" s="774"/>
      <c r="B882" s="656" t="s">
        <v>7167</v>
      </c>
      <c r="C882" s="770" t="s">
        <v>1497</v>
      </c>
      <c r="D882" s="771"/>
      <c r="F882" s="549"/>
      <c r="G882" t="s">
        <v>191</v>
      </c>
    </row>
    <row r="883" spans="1:7" ht="15" customHeight="1" x14ac:dyDescent="0.2">
      <c r="A883" s="774"/>
      <c r="B883" s="656" t="s">
        <v>7166</v>
      </c>
      <c r="C883" s="770" t="s">
        <v>1498</v>
      </c>
      <c r="D883" s="771"/>
      <c r="F883" s="549"/>
      <c r="G883" t="s">
        <v>191</v>
      </c>
    </row>
    <row r="884" spans="1:7" ht="15" customHeight="1" x14ac:dyDescent="0.2">
      <c r="A884" s="772" t="s">
        <v>1499</v>
      </c>
      <c r="B884" s="530" t="s">
        <v>1500</v>
      </c>
      <c r="C884" s="785" t="s">
        <v>1501</v>
      </c>
      <c r="D884" s="771"/>
      <c r="F884" s="549"/>
    </row>
    <row r="885" spans="1:7" ht="15" customHeight="1" x14ac:dyDescent="0.2">
      <c r="A885" s="774"/>
      <c r="B885" s="656" t="s">
        <v>1502</v>
      </c>
      <c r="C885" s="776" t="s">
        <v>1503</v>
      </c>
      <c r="D885" s="771"/>
      <c r="F885" s="549"/>
    </row>
    <row r="886" spans="1:7" ht="15" customHeight="1" x14ac:dyDescent="0.2">
      <c r="A886" s="774"/>
      <c r="B886" s="656" t="s">
        <v>1504</v>
      </c>
      <c r="C886" s="776" t="s">
        <v>1505</v>
      </c>
      <c r="D886" s="771"/>
      <c r="F886" s="549"/>
    </row>
    <row r="887" spans="1:7" ht="15" customHeight="1" x14ac:dyDescent="0.2">
      <c r="A887" s="774"/>
      <c r="B887" s="656" t="s">
        <v>1506</v>
      </c>
      <c r="C887" s="776" t="s">
        <v>1507</v>
      </c>
      <c r="D887" s="771"/>
      <c r="F887" s="549"/>
    </row>
    <row r="888" spans="1:7" ht="15" customHeight="1" x14ac:dyDescent="0.2">
      <c r="A888" s="774"/>
      <c r="B888" s="656" t="s">
        <v>1508</v>
      </c>
      <c r="C888" s="776" t="s">
        <v>1509</v>
      </c>
      <c r="D888" s="771"/>
      <c r="F888" s="549"/>
      <c r="G888" t="s">
        <v>150</v>
      </c>
    </row>
    <row r="889" spans="1:7" ht="15" customHeight="1" x14ac:dyDescent="0.2">
      <c r="A889" s="774"/>
      <c r="B889" s="656" t="s">
        <v>1510</v>
      </c>
      <c r="C889" s="776" t="s">
        <v>1511</v>
      </c>
      <c r="D889" s="771"/>
      <c r="F889" s="549"/>
      <c r="G889" t="s">
        <v>191</v>
      </c>
    </row>
    <row r="890" spans="1:7" ht="15" customHeight="1" x14ac:dyDescent="0.2">
      <c r="A890" s="774"/>
      <c r="B890" s="656" t="s">
        <v>1512</v>
      </c>
      <c r="C890" s="776" t="s">
        <v>1513</v>
      </c>
      <c r="D890" s="771"/>
      <c r="F890" s="549"/>
      <c r="G890" t="s">
        <v>191</v>
      </c>
    </row>
    <row r="891" spans="1:7" ht="15" customHeight="1" x14ac:dyDescent="0.2">
      <c r="A891" s="774"/>
      <c r="B891" s="656" t="s">
        <v>1514</v>
      </c>
      <c r="C891" s="770" t="s">
        <v>1515</v>
      </c>
      <c r="D891" s="771"/>
      <c r="F891" s="549"/>
    </row>
    <row r="892" spans="1:7" ht="15" customHeight="1" x14ac:dyDescent="0.2">
      <c r="A892" s="774"/>
      <c r="B892" s="656" t="s">
        <v>1516</v>
      </c>
      <c r="C892" s="770" t="s">
        <v>1517</v>
      </c>
      <c r="D892" s="771"/>
      <c r="F892" s="549"/>
    </row>
    <row r="893" spans="1:7" ht="15" customHeight="1" x14ac:dyDescent="0.2">
      <c r="A893" s="774"/>
      <c r="B893" s="656" t="s">
        <v>1518</v>
      </c>
      <c r="C893" s="770" t="s">
        <v>1519</v>
      </c>
      <c r="D893" s="771"/>
      <c r="F893" s="549"/>
    </row>
    <row r="894" spans="1:7" ht="15" customHeight="1" x14ac:dyDescent="0.2">
      <c r="A894" s="774"/>
      <c r="B894" s="656" t="s">
        <v>1520</v>
      </c>
      <c r="C894" s="770" t="s">
        <v>1521</v>
      </c>
      <c r="D894" s="771"/>
      <c r="F894" s="549"/>
      <c r="G894" t="s">
        <v>150</v>
      </c>
    </row>
    <row r="895" spans="1:7" ht="15" customHeight="1" x14ac:dyDescent="0.2">
      <c r="A895" s="774"/>
      <c r="B895" s="656" t="s">
        <v>1522</v>
      </c>
      <c r="C895" s="770" t="s">
        <v>1523</v>
      </c>
      <c r="D895" s="771"/>
      <c r="F895" s="549"/>
      <c r="G895" t="s">
        <v>191</v>
      </c>
    </row>
    <row r="896" spans="1:7" ht="15" customHeight="1" x14ac:dyDescent="0.2">
      <c r="A896" s="774"/>
      <c r="B896" s="656" t="s">
        <v>1524</v>
      </c>
      <c r="C896" s="770" t="s">
        <v>1525</v>
      </c>
      <c r="D896" s="771"/>
      <c r="F896" s="549"/>
      <c r="G896" t="s">
        <v>191</v>
      </c>
    </row>
    <row r="897" spans="1:7" ht="15" customHeight="1" x14ac:dyDescent="0.2">
      <c r="A897" s="774"/>
      <c r="B897" s="656" t="s">
        <v>1526</v>
      </c>
      <c r="C897" s="770" t="s">
        <v>1527</v>
      </c>
      <c r="D897" s="771"/>
      <c r="F897" s="549"/>
    </row>
    <row r="898" spans="1:7" ht="15" customHeight="1" x14ac:dyDescent="0.2">
      <c r="A898" s="774"/>
      <c r="B898" s="656" t="s">
        <v>1528</v>
      </c>
      <c r="C898" s="770" t="s">
        <v>1529</v>
      </c>
      <c r="D898" s="771"/>
      <c r="F898" s="549"/>
    </row>
    <row r="899" spans="1:7" ht="15" customHeight="1" x14ac:dyDescent="0.2">
      <c r="A899" s="774"/>
      <c r="B899" s="656" t="s">
        <v>1530</v>
      </c>
      <c r="C899" s="770" t="s">
        <v>1531</v>
      </c>
      <c r="D899" s="771"/>
      <c r="F899" s="549"/>
      <c r="G899" t="s">
        <v>150</v>
      </c>
    </row>
    <row r="900" spans="1:7" ht="15" customHeight="1" x14ac:dyDescent="0.2">
      <c r="A900" s="774"/>
      <c r="B900" s="656" t="s">
        <v>1532</v>
      </c>
      <c r="C900" s="770" t="s">
        <v>1533</v>
      </c>
      <c r="D900" s="771"/>
      <c r="F900" s="549"/>
      <c r="G900" t="s">
        <v>191</v>
      </c>
    </row>
    <row r="901" spans="1:7" ht="15" customHeight="1" x14ac:dyDescent="0.2">
      <c r="A901" s="774"/>
      <c r="B901" s="656" t="s">
        <v>1534</v>
      </c>
      <c r="C901" s="770" t="s">
        <v>1535</v>
      </c>
      <c r="D901" s="771"/>
      <c r="F901" s="549"/>
      <c r="G901" t="s">
        <v>191</v>
      </c>
    </row>
    <row r="902" spans="1:7" ht="15" customHeight="1" x14ac:dyDescent="0.2">
      <c r="A902" s="774"/>
      <c r="B902" s="656" t="s">
        <v>1536</v>
      </c>
      <c r="C902" s="770" t="s">
        <v>1537</v>
      </c>
      <c r="D902" s="771"/>
      <c r="F902" s="549"/>
      <c r="G902" t="s">
        <v>191</v>
      </c>
    </row>
    <row r="903" spans="1:7" ht="15" customHeight="1" x14ac:dyDescent="0.2">
      <c r="A903" s="774"/>
      <c r="B903" s="656" t="s">
        <v>1538</v>
      </c>
      <c r="C903" s="770" t="s">
        <v>1539</v>
      </c>
      <c r="D903" s="771"/>
      <c r="F903" s="549"/>
      <c r="G903" t="s">
        <v>191</v>
      </c>
    </row>
    <row r="904" spans="1:7" ht="15" customHeight="1" x14ac:dyDescent="0.2">
      <c r="A904" s="774"/>
      <c r="B904" s="656" t="s">
        <v>1540</v>
      </c>
      <c r="C904" s="770" t="s">
        <v>1541</v>
      </c>
      <c r="D904" s="771"/>
      <c r="F904" s="549"/>
      <c r="G904" t="s">
        <v>191</v>
      </c>
    </row>
    <row r="905" spans="1:7" ht="15" customHeight="1" x14ac:dyDescent="0.2">
      <c r="A905" s="774"/>
      <c r="B905" s="656" t="s">
        <v>1542</v>
      </c>
      <c r="C905" s="770" t="s">
        <v>1543</v>
      </c>
      <c r="D905" s="771"/>
      <c r="F905" s="549"/>
      <c r="G905" t="s">
        <v>191</v>
      </c>
    </row>
    <row r="906" spans="1:7" ht="15" customHeight="1" x14ac:dyDescent="0.2">
      <c r="A906" s="774"/>
      <c r="B906" s="656" t="s">
        <v>1544</v>
      </c>
      <c r="C906" s="770" t="s">
        <v>1545</v>
      </c>
      <c r="D906" s="771"/>
      <c r="F906" s="549"/>
      <c r="G906" t="s">
        <v>191</v>
      </c>
    </row>
    <row r="907" spans="1:7" ht="15" customHeight="1" x14ac:dyDescent="0.2">
      <c r="A907" s="774"/>
      <c r="B907" s="656" t="s">
        <v>1546</v>
      </c>
      <c r="C907" s="770" t="s">
        <v>1547</v>
      </c>
      <c r="D907" s="771"/>
      <c r="F907" s="549"/>
      <c r="G907" t="s">
        <v>191</v>
      </c>
    </row>
    <row r="908" spans="1:7" ht="15" customHeight="1" x14ac:dyDescent="0.2">
      <c r="A908" s="774"/>
      <c r="B908" s="656" t="s">
        <v>1548</v>
      </c>
      <c r="C908" s="770" t="s">
        <v>1549</v>
      </c>
      <c r="D908" s="771"/>
      <c r="F908" s="549"/>
      <c r="G908" t="s">
        <v>191</v>
      </c>
    </row>
    <row r="909" spans="1:7" ht="15" customHeight="1" x14ac:dyDescent="0.2">
      <c r="A909" s="774"/>
      <c r="B909" s="656" t="s">
        <v>1550</v>
      </c>
      <c r="C909" s="770" t="s">
        <v>1551</v>
      </c>
      <c r="D909" s="771"/>
      <c r="F909" s="549"/>
      <c r="G909" t="s">
        <v>191</v>
      </c>
    </row>
    <row r="910" spans="1:7" ht="15" customHeight="1" x14ac:dyDescent="0.2">
      <c r="A910" s="774"/>
      <c r="B910" s="656" t="s">
        <v>1552</v>
      </c>
      <c r="C910" s="770" t="s">
        <v>1553</v>
      </c>
      <c r="D910" s="771"/>
      <c r="F910" s="549"/>
      <c r="G910" t="s">
        <v>191</v>
      </c>
    </row>
    <row r="911" spans="1:7" ht="15" customHeight="1" x14ac:dyDescent="0.2">
      <c r="A911" s="774"/>
      <c r="B911" s="656" t="s">
        <v>1554</v>
      </c>
      <c r="C911" s="770" t="s">
        <v>1555</v>
      </c>
      <c r="D911" s="771"/>
      <c r="F911" s="549"/>
      <c r="G911" t="s">
        <v>191</v>
      </c>
    </row>
    <row r="912" spans="1:7" ht="15" customHeight="1" x14ac:dyDescent="0.2">
      <c r="A912" s="774"/>
      <c r="B912" s="656" t="s">
        <v>1556</v>
      </c>
      <c r="C912" s="770" t="s">
        <v>1557</v>
      </c>
      <c r="D912" s="771"/>
      <c r="F912" s="549"/>
      <c r="G912" t="s">
        <v>191</v>
      </c>
    </row>
    <row r="913" spans="1:7" ht="15" customHeight="1" x14ac:dyDescent="0.2">
      <c r="A913" s="774"/>
      <c r="B913" s="656" t="s">
        <v>1558</v>
      </c>
      <c r="C913" s="770" t="s">
        <v>1559</v>
      </c>
      <c r="D913" s="771"/>
      <c r="F913" s="549"/>
      <c r="G913" t="s">
        <v>191</v>
      </c>
    </row>
    <row r="914" spans="1:7" ht="15" customHeight="1" x14ac:dyDescent="0.2">
      <c r="A914" s="774"/>
      <c r="B914" s="656" t="s">
        <v>1560</v>
      </c>
      <c r="C914" s="770" t="s">
        <v>1561</v>
      </c>
      <c r="D914" s="771"/>
      <c r="F914" s="549"/>
      <c r="G914" t="s">
        <v>191</v>
      </c>
    </row>
    <row r="915" spans="1:7" ht="15" customHeight="1" x14ac:dyDescent="0.2">
      <c r="A915" s="774"/>
      <c r="B915" s="656" t="s">
        <v>1562</v>
      </c>
      <c r="C915" s="770" t="s">
        <v>1563</v>
      </c>
      <c r="D915" s="771"/>
      <c r="F915" s="549"/>
      <c r="G915" t="s">
        <v>191</v>
      </c>
    </row>
    <row r="916" spans="1:7" ht="15" customHeight="1" x14ac:dyDescent="0.2">
      <c r="A916" s="774"/>
      <c r="B916" s="656" t="s">
        <v>1564</v>
      </c>
      <c r="C916" s="770" t="s">
        <v>1565</v>
      </c>
      <c r="D916" s="771"/>
      <c r="F916" s="549"/>
      <c r="G916" t="s">
        <v>191</v>
      </c>
    </row>
    <row r="917" spans="1:7" ht="15" customHeight="1" x14ac:dyDescent="0.2">
      <c r="A917" s="774"/>
      <c r="B917" s="656" t="s">
        <v>1566</v>
      </c>
      <c r="C917" s="770" t="s">
        <v>1567</v>
      </c>
      <c r="D917" s="771"/>
      <c r="F917" s="549"/>
      <c r="G917" t="s">
        <v>191</v>
      </c>
    </row>
    <row r="918" spans="1:7" ht="15" customHeight="1" x14ac:dyDescent="0.2">
      <c r="A918" s="774"/>
      <c r="B918" s="656" t="s">
        <v>1568</v>
      </c>
      <c r="C918" s="770" t="s">
        <v>1569</v>
      </c>
      <c r="D918" s="771"/>
      <c r="F918" s="549"/>
      <c r="G918" t="s">
        <v>191</v>
      </c>
    </row>
    <row r="919" spans="1:7" ht="15" customHeight="1" x14ac:dyDescent="0.2">
      <c r="A919" s="774"/>
      <c r="B919" s="656" t="s">
        <v>1570</v>
      </c>
      <c r="C919" s="770" t="s">
        <v>1571</v>
      </c>
      <c r="D919" s="771"/>
      <c r="F919" s="549"/>
      <c r="G919" t="s">
        <v>191</v>
      </c>
    </row>
    <row r="920" spans="1:7" ht="15" customHeight="1" x14ac:dyDescent="0.2">
      <c r="A920" s="774"/>
      <c r="B920" s="656" t="s">
        <v>1572</v>
      </c>
      <c r="C920" s="770" t="s">
        <v>1573</v>
      </c>
      <c r="D920" s="771"/>
      <c r="F920" s="549"/>
      <c r="G920" t="s">
        <v>191</v>
      </c>
    </row>
    <row r="921" spans="1:7" ht="15" customHeight="1" x14ac:dyDescent="0.2">
      <c r="A921" s="774"/>
      <c r="B921" s="656" t="s">
        <v>1574</v>
      </c>
      <c r="C921" s="770" t="s">
        <v>1575</v>
      </c>
      <c r="D921" s="771"/>
      <c r="F921" s="549"/>
      <c r="G921" t="s">
        <v>191</v>
      </c>
    </row>
    <row r="922" spans="1:7" ht="15" customHeight="1" x14ac:dyDescent="0.2">
      <c r="A922" s="774"/>
      <c r="B922" s="656" t="s">
        <v>1576</v>
      </c>
      <c r="C922" s="770" t="s">
        <v>1577</v>
      </c>
      <c r="D922" s="771"/>
      <c r="F922" s="549"/>
      <c r="G922" t="s">
        <v>191</v>
      </c>
    </row>
    <row r="923" spans="1:7" ht="15" customHeight="1" x14ac:dyDescent="0.2">
      <c r="A923" s="774"/>
      <c r="B923" s="656" t="s">
        <v>1578</v>
      </c>
      <c r="C923" s="770" t="s">
        <v>1579</v>
      </c>
      <c r="D923" s="771"/>
      <c r="F923" s="549"/>
      <c r="G923" t="s">
        <v>191</v>
      </c>
    </row>
    <row r="924" spans="1:7" ht="15" customHeight="1" x14ac:dyDescent="0.2">
      <c r="A924" s="774"/>
      <c r="B924" s="656" t="s">
        <v>1580</v>
      </c>
      <c r="C924" s="770" t="s">
        <v>1581</v>
      </c>
      <c r="D924" s="771"/>
      <c r="F924" s="549"/>
      <c r="G924" t="s">
        <v>191</v>
      </c>
    </row>
    <row r="925" spans="1:7" ht="15" customHeight="1" x14ac:dyDescent="0.2">
      <c r="A925" s="774"/>
      <c r="B925" s="656" t="s">
        <v>1582</v>
      </c>
      <c r="C925" s="770" t="s">
        <v>1583</v>
      </c>
      <c r="D925" s="771"/>
      <c r="F925" s="549"/>
      <c r="G925" t="s">
        <v>191</v>
      </c>
    </row>
    <row r="926" spans="1:7" ht="15" customHeight="1" x14ac:dyDescent="0.2">
      <c r="A926" s="774"/>
      <c r="B926" s="656" t="s">
        <v>1584</v>
      </c>
      <c r="C926" s="770" t="s">
        <v>1585</v>
      </c>
      <c r="D926" s="771"/>
      <c r="F926" s="549"/>
      <c r="G926" t="s">
        <v>191</v>
      </c>
    </row>
    <row r="927" spans="1:7" ht="15" customHeight="1" x14ac:dyDescent="0.2">
      <c r="A927" s="774"/>
      <c r="B927" s="656" t="s">
        <v>1586</v>
      </c>
      <c r="C927" s="770" t="s">
        <v>1587</v>
      </c>
      <c r="D927" s="771"/>
      <c r="F927" s="549"/>
      <c r="G927" t="s">
        <v>191</v>
      </c>
    </row>
    <row r="928" spans="1:7" ht="15" customHeight="1" x14ac:dyDescent="0.2">
      <c r="A928" s="774"/>
      <c r="B928" s="656" t="s">
        <v>1588</v>
      </c>
      <c r="C928" s="770" t="s">
        <v>1589</v>
      </c>
      <c r="D928" s="771"/>
      <c r="F928" s="549"/>
      <c r="G928" t="s">
        <v>191</v>
      </c>
    </row>
    <row r="929" spans="1:7" ht="15" customHeight="1" x14ac:dyDescent="0.2">
      <c r="A929" s="774"/>
      <c r="B929" s="656" t="s">
        <v>1590</v>
      </c>
      <c r="C929" s="770" t="s">
        <v>1591</v>
      </c>
      <c r="D929" s="771"/>
      <c r="F929" s="549"/>
      <c r="G929" t="s">
        <v>191</v>
      </c>
    </row>
    <row r="930" spans="1:7" ht="15" customHeight="1" x14ac:dyDescent="0.2">
      <c r="A930" s="774"/>
      <c r="B930" s="656" t="s">
        <v>1592</v>
      </c>
      <c r="C930" s="770" t="s">
        <v>1593</v>
      </c>
      <c r="D930" s="771"/>
      <c r="F930" s="549"/>
      <c r="G930" t="s">
        <v>191</v>
      </c>
    </row>
    <row r="931" spans="1:7" ht="15" customHeight="1" x14ac:dyDescent="0.2">
      <c r="A931" s="774"/>
      <c r="B931" s="656" t="s">
        <v>7121</v>
      </c>
      <c r="C931" s="770" t="s">
        <v>7101</v>
      </c>
      <c r="D931" s="771"/>
      <c r="F931" s="549"/>
      <c r="G931" t="s">
        <v>191</v>
      </c>
    </row>
    <row r="932" spans="1:7" ht="15" customHeight="1" x14ac:dyDescent="0.2">
      <c r="A932" s="774"/>
      <c r="B932" s="656" t="s">
        <v>7122</v>
      </c>
      <c r="C932" s="770" t="s">
        <v>7102</v>
      </c>
      <c r="D932" s="771"/>
      <c r="F932" s="549"/>
      <c r="G932" t="s">
        <v>191</v>
      </c>
    </row>
    <row r="933" spans="1:7" ht="15" customHeight="1" x14ac:dyDescent="0.2">
      <c r="A933" s="774"/>
      <c r="B933" s="656" t="s">
        <v>1594</v>
      </c>
      <c r="C933" s="770" t="s">
        <v>1595</v>
      </c>
      <c r="D933" s="771"/>
      <c r="F933" s="549"/>
      <c r="G933" t="s">
        <v>191</v>
      </c>
    </row>
    <row r="934" spans="1:7" ht="15" customHeight="1" x14ac:dyDescent="0.2">
      <c r="A934" s="774"/>
      <c r="B934" s="656" t="s">
        <v>1596</v>
      </c>
      <c r="C934" s="770" t="s">
        <v>1597</v>
      </c>
      <c r="D934" s="771"/>
      <c r="F934" s="549"/>
      <c r="G934" t="s">
        <v>191</v>
      </c>
    </row>
    <row r="935" spans="1:7" ht="15" customHeight="1" x14ac:dyDescent="0.2">
      <c r="A935" s="774"/>
      <c r="B935" s="656" t="s">
        <v>1598</v>
      </c>
      <c r="C935" s="770" t="s">
        <v>1599</v>
      </c>
      <c r="D935" s="771"/>
      <c r="F935" s="549"/>
      <c r="G935" t="s">
        <v>191</v>
      </c>
    </row>
    <row r="936" spans="1:7" ht="15" customHeight="1" x14ac:dyDescent="0.2">
      <c r="A936" s="774"/>
      <c r="B936" s="656" t="s">
        <v>7123</v>
      </c>
      <c r="C936" s="770" t="s">
        <v>1600</v>
      </c>
      <c r="D936" s="771"/>
      <c r="F936" s="549"/>
      <c r="G936" t="s">
        <v>191</v>
      </c>
    </row>
    <row r="937" spans="1:7" ht="15" customHeight="1" x14ac:dyDescent="0.2">
      <c r="A937" s="774"/>
      <c r="B937" s="656" t="s">
        <v>1601</v>
      </c>
      <c r="C937" s="770" t="s">
        <v>1602</v>
      </c>
      <c r="D937" s="771"/>
      <c r="F937" s="549"/>
      <c r="G937" t="s">
        <v>191</v>
      </c>
    </row>
    <row r="938" spans="1:7" ht="15" customHeight="1" x14ac:dyDescent="0.2">
      <c r="A938" s="774"/>
      <c r="B938" s="656" t="s">
        <v>7124</v>
      </c>
      <c r="C938" s="770" t="s">
        <v>1603</v>
      </c>
      <c r="D938" s="771"/>
      <c r="F938" s="549"/>
      <c r="G938" t="s">
        <v>191</v>
      </c>
    </row>
    <row r="939" spans="1:7" ht="15" customHeight="1" x14ac:dyDescent="0.2">
      <c r="A939" s="774"/>
      <c r="B939" s="656" t="s">
        <v>1604</v>
      </c>
      <c r="C939" s="770" t="s">
        <v>1605</v>
      </c>
      <c r="D939" s="771"/>
      <c r="F939" s="549"/>
      <c r="G939" t="s">
        <v>191</v>
      </c>
    </row>
    <row r="940" spans="1:7" ht="15" customHeight="1" x14ac:dyDescent="0.2">
      <c r="A940" s="774"/>
      <c r="B940" s="656" t="s">
        <v>1606</v>
      </c>
      <c r="C940" s="770" t="s">
        <v>1607</v>
      </c>
      <c r="D940" s="771"/>
      <c r="F940" s="549"/>
      <c r="G940" t="s">
        <v>191</v>
      </c>
    </row>
    <row r="941" spans="1:7" ht="15" customHeight="1" x14ac:dyDescent="0.2">
      <c r="A941" s="774"/>
      <c r="B941" s="656" t="s">
        <v>1608</v>
      </c>
      <c r="C941" s="770" t="s">
        <v>1609</v>
      </c>
      <c r="D941" s="771"/>
      <c r="F941" s="549"/>
      <c r="G941" t="s">
        <v>191</v>
      </c>
    </row>
    <row r="942" spans="1:7" ht="15" customHeight="1" x14ac:dyDescent="0.2">
      <c r="A942" s="774"/>
      <c r="B942" s="656" t="s">
        <v>1610</v>
      </c>
      <c r="C942" s="770" t="s">
        <v>1611</v>
      </c>
      <c r="D942" s="771"/>
      <c r="F942" s="549"/>
      <c r="G942" t="s">
        <v>191</v>
      </c>
    </row>
    <row r="943" spans="1:7" ht="15" customHeight="1" x14ac:dyDescent="0.2">
      <c r="A943" s="774"/>
      <c r="B943" s="656" t="s">
        <v>7125</v>
      </c>
      <c r="C943" s="770" t="s">
        <v>7103</v>
      </c>
      <c r="D943" s="771"/>
      <c r="F943" s="549"/>
      <c r="G943" t="s">
        <v>191</v>
      </c>
    </row>
    <row r="944" spans="1:7" ht="15" customHeight="1" x14ac:dyDescent="0.2">
      <c r="A944" s="774"/>
      <c r="B944" s="656" t="s">
        <v>7126</v>
      </c>
      <c r="C944" s="770" t="s">
        <v>1612</v>
      </c>
      <c r="D944" s="771"/>
      <c r="F944" s="549"/>
      <c r="G944" t="s">
        <v>191</v>
      </c>
    </row>
    <row r="945" spans="1:7" ht="15" customHeight="1" x14ac:dyDescent="0.2">
      <c r="A945" s="774"/>
      <c r="B945" s="656" t="s">
        <v>1613</v>
      </c>
      <c r="C945" s="770" t="s">
        <v>1614</v>
      </c>
      <c r="D945" s="771"/>
      <c r="F945" s="549"/>
      <c r="G945" t="s">
        <v>191</v>
      </c>
    </row>
    <row r="946" spans="1:7" ht="15" customHeight="1" x14ac:dyDescent="0.2">
      <c r="A946" s="774"/>
      <c r="B946" s="656" t="s">
        <v>7127</v>
      </c>
      <c r="C946" s="770" t="s">
        <v>1615</v>
      </c>
      <c r="D946" s="771"/>
      <c r="F946" s="549"/>
      <c r="G946" t="s">
        <v>191</v>
      </c>
    </row>
    <row r="947" spans="1:7" ht="15" customHeight="1" x14ac:dyDescent="0.2">
      <c r="A947" s="774"/>
      <c r="B947" s="656" t="s">
        <v>1616</v>
      </c>
      <c r="C947" s="770" t="s">
        <v>1617</v>
      </c>
      <c r="D947" s="771"/>
      <c r="F947" s="549"/>
      <c r="G947" t="s">
        <v>191</v>
      </c>
    </row>
    <row r="948" spans="1:7" ht="15" customHeight="1" x14ac:dyDescent="0.2">
      <c r="A948" s="774"/>
      <c r="B948" s="656" t="s">
        <v>1618</v>
      </c>
      <c r="C948" s="770" t="s">
        <v>1619</v>
      </c>
      <c r="D948" s="771"/>
      <c r="F948" s="549"/>
      <c r="G948" t="s">
        <v>191</v>
      </c>
    </row>
    <row r="949" spans="1:7" ht="15" customHeight="1" x14ac:dyDescent="0.2">
      <c r="A949" s="774"/>
      <c r="B949" s="656" t="s">
        <v>1620</v>
      </c>
      <c r="C949" s="770" t="s">
        <v>1621</v>
      </c>
      <c r="D949" s="771"/>
      <c r="F949" s="549"/>
      <c r="G949" t="s">
        <v>191</v>
      </c>
    </row>
    <row r="950" spans="1:7" ht="15" customHeight="1" x14ac:dyDescent="0.2">
      <c r="A950" s="774"/>
      <c r="B950" s="656" t="s">
        <v>1622</v>
      </c>
      <c r="C950" s="770" t="s">
        <v>1623</v>
      </c>
      <c r="D950" s="771"/>
      <c r="F950" s="549"/>
      <c r="G950" t="s">
        <v>191</v>
      </c>
    </row>
    <row r="951" spans="1:7" ht="15" customHeight="1" x14ac:dyDescent="0.2">
      <c r="A951" s="774"/>
      <c r="B951" s="656" t="s">
        <v>7128</v>
      </c>
      <c r="C951" s="770" t="s">
        <v>7105</v>
      </c>
      <c r="D951" s="771"/>
      <c r="F951" s="549"/>
      <c r="G951" t="s">
        <v>191</v>
      </c>
    </row>
    <row r="952" spans="1:7" ht="15" customHeight="1" x14ac:dyDescent="0.2">
      <c r="A952" s="774"/>
      <c r="B952" s="656" t="s">
        <v>1624</v>
      </c>
      <c r="C952" s="770" t="s">
        <v>1625</v>
      </c>
      <c r="D952" s="771"/>
      <c r="F952" s="549"/>
      <c r="G952" t="s">
        <v>191</v>
      </c>
    </row>
    <row r="953" spans="1:7" ht="15" customHeight="1" x14ac:dyDescent="0.2">
      <c r="A953" s="774"/>
      <c r="B953" s="656" t="s">
        <v>7129</v>
      </c>
      <c r="C953" s="770" t="s">
        <v>7106</v>
      </c>
      <c r="D953" s="771"/>
      <c r="F953" s="549"/>
      <c r="G953" t="s">
        <v>191</v>
      </c>
    </row>
    <row r="954" spans="1:7" ht="15" customHeight="1" x14ac:dyDescent="0.2">
      <c r="A954" s="774"/>
      <c r="B954" s="656" t="s">
        <v>7130</v>
      </c>
      <c r="C954" s="770" t="s">
        <v>1626</v>
      </c>
      <c r="D954" s="771"/>
      <c r="F954" s="549"/>
      <c r="G954" t="s">
        <v>191</v>
      </c>
    </row>
    <row r="955" spans="1:7" ht="15" customHeight="1" x14ac:dyDescent="0.2">
      <c r="A955" s="774"/>
      <c r="B955" s="656" t="s">
        <v>1627</v>
      </c>
      <c r="C955" s="770" t="s">
        <v>1628</v>
      </c>
      <c r="D955" s="771"/>
      <c r="F955" s="549"/>
      <c r="G955" t="s">
        <v>191</v>
      </c>
    </row>
    <row r="956" spans="1:7" ht="15" customHeight="1" x14ac:dyDescent="0.2">
      <c r="A956" s="774"/>
      <c r="B956" s="656" t="s">
        <v>7131</v>
      </c>
      <c r="C956" s="770" t="s">
        <v>1629</v>
      </c>
      <c r="D956" s="771"/>
      <c r="F956" s="549"/>
      <c r="G956" t="s">
        <v>191</v>
      </c>
    </row>
    <row r="957" spans="1:7" ht="15" customHeight="1" x14ac:dyDescent="0.2">
      <c r="A957" s="774"/>
      <c r="B957" s="656" t="s">
        <v>1630</v>
      </c>
      <c r="C957" s="770" t="s">
        <v>1631</v>
      </c>
      <c r="D957" s="771"/>
      <c r="F957" s="549"/>
      <c r="G957" t="s">
        <v>191</v>
      </c>
    </row>
    <row r="958" spans="1:7" ht="15" customHeight="1" x14ac:dyDescent="0.2">
      <c r="A958" s="774"/>
      <c r="B958" s="656" t="s">
        <v>7132</v>
      </c>
      <c r="C958" s="770" t="s">
        <v>1632</v>
      </c>
      <c r="D958" s="771"/>
      <c r="F958" s="549"/>
      <c r="G958" t="s">
        <v>191</v>
      </c>
    </row>
    <row r="959" spans="1:7" ht="15" customHeight="1" x14ac:dyDescent="0.2">
      <c r="A959" s="774"/>
      <c r="B959" s="656" t="s">
        <v>1633</v>
      </c>
      <c r="C959" s="770" t="s">
        <v>1634</v>
      </c>
      <c r="D959" s="771"/>
      <c r="F959" s="549"/>
      <c r="G959" t="s">
        <v>191</v>
      </c>
    </row>
    <row r="960" spans="1:7" ht="15" customHeight="1" x14ac:dyDescent="0.2">
      <c r="A960" s="774"/>
      <c r="B960" s="656" t="s">
        <v>1635</v>
      </c>
      <c r="C960" s="770" t="s">
        <v>1636</v>
      </c>
      <c r="D960" s="771"/>
      <c r="F960" s="549"/>
      <c r="G960" t="s">
        <v>191</v>
      </c>
    </row>
    <row r="961" spans="1:7" ht="15" customHeight="1" x14ac:dyDescent="0.2">
      <c r="A961" s="774"/>
      <c r="B961" s="656" t="s">
        <v>7133</v>
      </c>
      <c r="C961" s="770" t="s">
        <v>7107</v>
      </c>
      <c r="D961" s="771"/>
      <c r="F961" s="549"/>
      <c r="G961" t="s">
        <v>191</v>
      </c>
    </row>
    <row r="962" spans="1:7" ht="15" customHeight="1" x14ac:dyDescent="0.2">
      <c r="A962" s="774"/>
      <c r="B962" s="656" t="s">
        <v>1637</v>
      </c>
      <c r="C962" s="770" t="s">
        <v>1638</v>
      </c>
      <c r="D962" s="771"/>
      <c r="F962" s="549"/>
      <c r="G962" t="s">
        <v>191</v>
      </c>
    </row>
    <row r="963" spans="1:7" ht="15" customHeight="1" x14ac:dyDescent="0.2">
      <c r="A963" s="774"/>
      <c r="B963" s="656" t="s">
        <v>7134</v>
      </c>
      <c r="C963" s="770" t="s">
        <v>1639</v>
      </c>
      <c r="D963" s="771"/>
      <c r="F963" s="549"/>
      <c r="G963" t="s">
        <v>191</v>
      </c>
    </row>
    <row r="964" spans="1:7" ht="15" customHeight="1" x14ac:dyDescent="0.2">
      <c r="A964" s="774"/>
      <c r="B964" s="656" t="s">
        <v>1640</v>
      </c>
      <c r="C964" s="770" t="s">
        <v>1641</v>
      </c>
      <c r="D964" s="771"/>
      <c r="F964" s="549"/>
      <c r="G964" t="s">
        <v>191</v>
      </c>
    </row>
    <row r="965" spans="1:7" ht="15" customHeight="1" x14ac:dyDescent="0.2">
      <c r="A965" s="774"/>
      <c r="B965" s="656" t="s">
        <v>1642</v>
      </c>
      <c r="C965" s="770" t="s">
        <v>1643</v>
      </c>
      <c r="D965" s="771"/>
      <c r="F965" s="549"/>
      <c r="G965" t="s">
        <v>191</v>
      </c>
    </row>
    <row r="966" spans="1:7" ht="15" customHeight="1" x14ac:dyDescent="0.2">
      <c r="A966" s="774"/>
      <c r="B966" s="656" t="s">
        <v>1644</v>
      </c>
      <c r="C966" s="770" t="s">
        <v>1645</v>
      </c>
      <c r="D966" s="771"/>
      <c r="F966" s="549"/>
      <c r="G966" t="s">
        <v>191</v>
      </c>
    </row>
    <row r="967" spans="1:7" ht="15" customHeight="1" x14ac:dyDescent="0.2">
      <c r="A967" s="774"/>
      <c r="B967" s="656" t="s">
        <v>1646</v>
      </c>
      <c r="C967" s="770" t="s">
        <v>1647</v>
      </c>
      <c r="D967" s="771"/>
      <c r="F967" s="549"/>
      <c r="G967" t="s">
        <v>191</v>
      </c>
    </row>
    <row r="968" spans="1:7" ht="15" customHeight="1" x14ac:dyDescent="0.2">
      <c r="A968" s="774"/>
      <c r="B968" s="656" t="s">
        <v>7135</v>
      </c>
      <c r="C968" s="770" t="s">
        <v>7108</v>
      </c>
      <c r="D968" s="771"/>
      <c r="F968" s="549"/>
      <c r="G968" t="s">
        <v>191</v>
      </c>
    </row>
    <row r="969" spans="1:7" ht="15" customHeight="1" x14ac:dyDescent="0.2">
      <c r="A969" s="774"/>
      <c r="B969" s="656" t="s">
        <v>1648</v>
      </c>
      <c r="C969" s="770" t="s">
        <v>1649</v>
      </c>
      <c r="D969" s="771"/>
      <c r="F969" s="549"/>
      <c r="G969" t="s">
        <v>191</v>
      </c>
    </row>
    <row r="970" spans="1:7" ht="15" customHeight="1" x14ac:dyDescent="0.2">
      <c r="A970" s="774"/>
      <c r="B970" s="656" t="s">
        <v>7136</v>
      </c>
      <c r="C970" s="770" t="s">
        <v>1650</v>
      </c>
      <c r="D970" s="771"/>
      <c r="F970" s="549"/>
      <c r="G970" t="s">
        <v>191</v>
      </c>
    </row>
    <row r="971" spans="1:7" ht="15" customHeight="1" x14ac:dyDescent="0.2">
      <c r="A971" s="774"/>
      <c r="B971" s="656" t="s">
        <v>1651</v>
      </c>
      <c r="C971" s="770" t="s">
        <v>1652</v>
      </c>
      <c r="D971" s="771"/>
      <c r="F971" s="549"/>
      <c r="G971" t="s">
        <v>191</v>
      </c>
    </row>
    <row r="972" spans="1:7" ht="15" customHeight="1" x14ac:dyDescent="0.2">
      <c r="A972" s="774"/>
      <c r="B972" s="656" t="s">
        <v>1653</v>
      </c>
      <c r="C972" s="770" t="s">
        <v>1654</v>
      </c>
      <c r="D972" s="771"/>
      <c r="F972" s="549"/>
      <c r="G972" t="s">
        <v>191</v>
      </c>
    </row>
    <row r="973" spans="1:7" ht="15" customHeight="1" x14ac:dyDescent="0.2">
      <c r="A973" s="774"/>
      <c r="B973" s="656" t="s">
        <v>1655</v>
      </c>
      <c r="C973" s="770" t="s">
        <v>1656</v>
      </c>
      <c r="D973" s="771"/>
      <c r="F973" s="549"/>
      <c r="G973" t="s">
        <v>191</v>
      </c>
    </row>
    <row r="974" spans="1:7" ht="15" customHeight="1" x14ac:dyDescent="0.2">
      <c r="A974" s="774"/>
      <c r="B974" s="656" t="s">
        <v>1657</v>
      </c>
      <c r="C974" s="770" t="s">
        <v>1658</v>
      </c>
      <c r="D974" s="771"/>
      <c r="F974" s="549"/>
      <c r="G974" t="s">
        <v>191</v>
      </c>
    </row>
    <row r="975" spans="1:7" ht="15" customHeight="1" x14ac:dyDescent="0.2">
      <c r="A975" s="774"/>
      <c r="B975" s="656" t="s">
        <v>7137</v>
      </c>
      <c r="C975" s="770" t="s">
        <v>7110</v>
      </c>
      <c r="D975" s="771"/>
      <c r="F975" s="549"/>
      <c r="G975" t="s">
        <v>191</v>
      </c>
    </row>
    <row r="976" spans="1:7" ht="15.65" customHeight="1" x14ac:dyDescent="0.2">
      <c r="A976" s="774"/>
      <c r="B976" s="656" t="s">
        <v>1659</v>
      </c>
      <c r="C976" s="770" t="s">
        <v>1660</v>
      </c>
      <c r="D976" s="771"/>
      <c r="F976" s="549"/>
      <c r="G976" t="s">
        <v>191</v>
      </c>
    </row>
    <row r="977" spans="1:7" ht="15" customHeight="1" x14ac:dyDescent="0.2">
      <c r="A977" s="774"/>
      <c r="B977" s="656" t="s">
        <v>1661</v>
      </c>
      <c r="C977" s="770" t="s">
        <v>1662</v>
      </c>
      <c r="D977" s="771"/>
      <c r="F977" s="549"/>
    </row>
    <row r="978" spans="1:7" ht="15" customHeight="1" x14ac:dyDescent="0.2">
      <c r="A978" s="774"/>
      <c r="B978" s="656" t="s">
        <v>1663</v>
      </c>
      <c r="C978" s="770" t="s">
        <v>1664</v>
      </c>
      <c r="D978" s="771"/>
      <c r="F978" s="549"/>
    </row>
    <row r="979" spans="1:7" ht="15" customHeight="1" x14ac:dyDescent="0.2">
      <c r="A979" s="774"/>
      <c r="B979" s="656" t="s">
        <v>1665</v>
      </c>
      <c r="C979" s="770" t="s">
        <v>1666</v>
      </c>
      <c r="D979" s="771"/>
      <c r="F979" s="549"/>
    </row>
    <row r="980" spans="1:7" ht="15" customHeight="1" x14ac:dyDescent="0.2">
      <c r="A980" s="774"/>
      <c r="B980" s="656" t="s">
        <v>1667</v>
      </c>
      <c r="C980" s="770" t="s">
        <v>1668</v>
      </c>
      <c r="D980" s="771"/>
      <c r="F980" s="549"/>
    </row>
    <row r="981" spans="1:7" ht="15" customHeight="1" x14ac:dyDescent="0.2">
      <c r="A981" s="774"/>
      <c r="B981" s="656" t="s">
        <v>1669</v>
      </c>
      <c r="C981" s="770" t="s">
        <v>1670</v>
      </c>
      <c r="D981" s="771"/>
      <c r="F981" s="549"/>
    </row>
    <row r="982" spans="1:7" ht="15" customHeight="1" x14ac:dyDescent="0.2">
      <c r="A982" s="774"/>
      <c r="B982" s="656" t="s">
        <v>1671</v>
      </c>
      <c r="C982" s="770" t="s">
        <v>1672</v>
      </c>
      <c r="D982" s="771"/>
      <c r="F982" s="549"/>
    </row>
    <row r="983" spans="1:7" ht="15" customHeight="1" x14ac:dyDescent="0.2">
      <c r="A983" s="774"/>
      <c r="B983" s="656" t="s">
        <v>1673</v>
      </c>
      <c r="C983" s="770" t="s">
        <v>1674</v>
      </c>
      <c r="D983" s="771"/>
      <c r="F983" s="549"/>
    </row>
    <row r="984" spans="1:7" ht="15" customHeight="1" x14ac:dyDescent="0.2">
      <c r="A984" s="774"/>
      <c r="B984" s="656" t="s">
        <v>1675</v>
      </c>
      <c r="C984" s="770" t="s">
        <v>1676</v>
      </c>
      <c r="D984" s="771"/>
      <c r="F984" s="549"/>
    </row>
    <row r="985" spans="1:7" ht="15" customHeight="1" x14ac:dyDescent="0.2">
      <c r="A985" s="774"/>
      <c r="B985" s="656" t="s">
        <v>1677</v>
      </c>
      <c r="C985" s="770" t="s">
        <v>1678</v>
      </c>
      <c r="D985" s="771"/>
      <c r="F985" s="549"/>
    </row>
    <row r="986" spans="1:7" ht="15" customHeight="1" x14ac:dyDescent="0.2">
      <c r="A986" s="774"/>
      <c r="B986" s="656" t="s">
        <v>1679</v>
      </c>
      <c r="C986" s="770" t="s">
        <v>1680</v>
      </c>
      <c r="D986" s="771"/>
      <c r="F986" s="549"/>
    </row>
    <row r="987" spans="1:7" ht="15" customHeight="1" x14ac:dyDescent="0.2">
      <c r="A987" s="774"/>
      <c r="B987" s="656" t="s">
        <v>1681</v>
      </c>
      <c r="C987" s="770" t="s">
        <v>1682</v>
      </c>
      <c r="D987" s="771"/>
      <c r="F987" s="549"/>
    </row>
    <row r="988" spans="1:7" ht="15" customHeight="1" x14ac:dyDescent="0.2">
      <c r="A988" s="774"/>
      <c r="B988" s="656" t="s">
        <v>1683</v>
      </c>
      <c r="C988" s="770" t="s">
        <v>1684</v>
      </c>
      <c r="D988" s="771"/>
      <c r="F988" s="549"/>
    </row>
    <row r="989" spans="1:7" ht="15" customHeight="1" x14ac:dyDescent="0.2">
      <c r="A989" s="774"/>
      <c r="B989" s="656" t="s">
        <v>1685</v>
      </c>
      <c r="C989" s="770" t="s">
        <v>1686</v>
      </c>
      <c r="D989" s="771"/>
      <c r="F989" s="549"/>
    </row>
    <row r="990" spans="1:7" ht="15" customHeight="1" x14ac:dyDescent="0.2">
      <c r="A990" s="774"/>
      <c r="B990" s="656" t="s">
        <v>1687</v>
      </c>
      <c r="C990" s="770" t="s">
        <v>1688</v>
      </c>
      <c r="D990" s="771"/>
      <c r="F990" s="549"/>
    </row>
    <row r="991" spans="1:7" ht="15" customHeight="1" x14ac:dyDescent="0.2">
      <c r="A991" s="774"/>
      <c r="B991" s="656" t="s">
        <v>1689</v>
      </c>
      <c r="C991" s="770" t="s">
        <v>1690</v>
      </c>
      <c r="D991" s="771"/>
      <c r="F991" s="549"/>
    </row>
    <row r="992" spans="1:7" ht="15" customHeight="1" x14ac:dyDescent="0.2">
      <c r="A992" s="774"/>
      <c r="B992" s="656" t="s">
        <v>1691</v>
      </c>
      <c r="C992" s="770" t="s">
        <v>1692</v>
      </c>
      <c r="D992" s="771"/>
      <c r="F992" s="549"/>
      <c r="G992" t="s">
        <v>150</v>
      </c>
    </row>
    <row r="993" spans="1:7" ht="15" customHeight="1" x14ac:dyDescent="0.2">
      <c r="A993" s="774"/>
      <c r="B993" s="656" t="s">
        <v>1693</v>
      </c>
      <c r="C993" s="770" t="s">
        <v>1694</v>
      </c>
      <c r="D993" s="771"/>
      <c r="F993" s="549"/>
      <c r="G993" t="s">
        <v>191</v>
      </c>
    </row>
    <row r="994" spans="1:7" ht="15" customHeight="1" x14ac:dyDescent="0.2">
      <c r="A994" s="774"/>
      <c r="B994" s="656" t="s">
        <v>1695</v>
      </c>
      <c r="C994" s="770" t="s">
        <v>1696</v>
      </c>
      <c r="D994" s="771"/>
      <c r="F994" s="549"/>
      <c r="G994" t="s">
        <v>191</v>
      </c>
    </row>
    <row r="995" spans="1:7" ht="15" customHeight="1" x14ac:dyDescent="0.2">
      <c r="A995" s="774"/>
      <c r="B995" s="656" t="s">
        <v>1697</v>
      </c>
      <c r="C995" s="770" t="s">
        <v>1698</v>
      </c>
      <c r="D995" s="771"/>
      <c r="F995" s="549"/>
      <c r="G995" t="s">
        <v>191</v>
      </c>
    </row>
    <row r="996" spans="1:7" ht="15" customHeight="1" x14ac:dyDescent="0.2">
      <c r="A996" s="774"/>
      <c r="B996" s="656" t="s">
        <v>1699</v>
      </c>
      <c r="C996" s="770" t="s">
        <v>1700</v>
      </c>
      <c r="D996" s="771"/>
      <c r="F996" s="549"/>
      <c r="G996" t="s">
        <v>191</v>
      </c>
    </row>
    <row r="997" spans="1:7" ht="15" customHeight="1" x14ac:dyDescent="0.2">
      <c r="A997" s="774"/>
      <c r="B997" s="656" t="s">
        <v>1701</v>
      </c>
      <c r="C997" s="770" t="s">
        <v>1702</v>
      </c>
      <c r="D997" s="771"/>
      <c r="F997" s="549"/>
      <c r="G997" t="s">
        <v>191</v>
      </c>
    </row>
    <row r="998" spans="1:7" ht="15" customHeight="1" x14ac:dyDescent="0.2">
      <c r="A998" s="774"/>
      <c r="B998" s="656" t="s">
        <v>1703</v>
      </c>
      <c r="C998" s="770" t="s">
        <v>1704</v>
      </c>
      <c r="D998" s="771"/>
      <c r="F998" s="549"/>
      <c r="G998" t="s">
        <v>191</v>
      </c>
    </row>
    <row r="999" spans="1:7" ht="15" customHeight="1" x14ac:dyDescent="0.2">
      <c r="A999" s="774"/>
      <c r="B999" s="656" t="s">
        <v>1705</v>
      </c>
      <c r="C999" s="770" t="s">
        <v>1706</v>
      </c>
      <c r="D999" s="771"/>
      <c r="F999" s="549"/>
      <c r="G999" t="s">
        <v>191</v>
      </c>
    </row>
    <row r="1000" spans="1:7" ht="15" customHeight="1" x14ac:dyDescent="0.2">
      <c r="A1000" s="774"/>
      <c r="B1000" s="656" t="s">
        <v>1707</v>
      </c>
      <c r="C1000" s="770" t="s">
        <v>1708</v>
      </c>
      <c r="D1000" s="771"/>
      <c r="F1000" s="549"/>
      <c r="G1000" t="s">
        <v>191</v>
      </c>
    </row>
    <row r="1001" spans="1:7" ht="15" customHeight="1" x14ac:dyDescent="0.2">
      <c r="A1001" s="774"/>
      <c r="B1001" s="656" t="s">
        <v>1709</v>
      </c>
      <c r="C1001" s="770" t="s">
        <v>1710</v>
      </c>
      <c r="D1001" s="771"/>
      <c r="F1001" s="549"/>
      <c r="G1001" t="s">
        <v>191</v>
      </c>
    </row>
    <row r="1002" spans="1:7" ht="15" customHeight="1" x14ac:dyDescent="0.2">
      <c r="A1002" s="774"/>
      <c r="B1002" s="656" t="s">
        <v>1711</v>
      </c>
      <c r="C1002" s="770" t="s">
        <v>1712</v>
      </c>
      <c r="D1002" s="771"/>
      <c r="F1002" s="549"/>
      <c r="G1002" t="s">
        <v>191</v>
      </c>
    </row>
    <row r="1003" spans="1:7" ht="15" customHeight="1" x14ac:dyDescent="0.2">
      <c r="A1003" s="774"/>
      <c r="B1003" s="656" t="s">
        <v>1713</v>
      </c>
      <c r="C1003" s="770" t="s">
        <v>1714</v>
      </c>
      <c r="D1003" s="771"/>
      <c r="F1003" s="549"/>
      <c r="G1003" t="s">
        <v>191</v>
      </c>
    </row>
    <row r="1004" spans="1:7" ht="15" customHeight="1" x14ac:dyDescent="0.2">
      <c r="A1004" s="774"/>
      <c r="B1004" s="656" t="s">
        <v>1715</v>
      </c>
      <c r="C1004" s="770" t="s">
        <v>1716</v>
      </c>
      <c r="D1004" s="771"/>
      <c r="F1004" s="549"/>
      <c r="G1004" t="s">
        <v>191</v>
      </c>
    </row>
    <row r="1005" spans="1:7" ht="15" customHeight="1" x14ac:dyDescent="0.2">
      <c r="A1005" s="774"/>
      <c r="B1005" s="656" t="s">
        <v>1717</v>
      </c>
      <c r="C1005" s="770" t="s">
        <v>1718</v>
      </c>
      <c r="D1005" s="771"/>
      <c r="F1005" s="549"/>
      <c r="G1005" t="s">
        <v>191</v>
      </c>
    </row>
    <row r="1006" spans="1:7" ht="15" customHeight="1" x14ac:dyDescent="0.2">
      <c r="A1006" s="774"/>
      <c r="B1006" s="656" t="s">
        <v>1719</v>
      </c>
      <c r="C1006" s="770" t="s">
        <v>1720</v>
      </c>
      <c r="D1006" s="771"/>
      <c r="F1006" s="549"/>
      <c r="G1006" t="s">
        <v>191</v>
      </c>
    </row>
    <row r="1007" spans="1:7" ht="15" customHeight="1" x14ac:dyDescent="0.2">
      <c r="A1007" s="774"/>
      <c r="B1007" s="656" t="s">
        <v>1721</v>
      </c>
      <c r="C1007" s="770" t="s">
        <v>1722</v>
      </c>
      <c r="D1007" s="771"/>
      <c r="F1007" s="549"/>
      <c r="G1007" t="s">
        <v>191</v>
      </c>
    </row>
    <row r="1008" spans="1:7" ht="15" customHeight="1" x14ac:dyDescent="0.2">
      <c r="A1008" s="774"/>
      <c r="B1008" s="656" t="s">
        <v>7138</v>
      </c>
      <c r="C1008" s="770" t="s">
        <v>7111</v>
      </c>
      <c r="D1008" s="771"/>
      <c r="F1008" s="549"/>
      <c r="G1008" t="s">
        <v>191</v>
      </c>
    </row>
    <row r="1009" spans="1:7" ht="15" customHeight="1" x14ac:dyDescent="0.2">
      <c r="A1009" s="774"/>
      <c r="B1009" s="656" t="s">
        <v>1723</v>
      </c>
      <c r="C1009" s="770" t="s">
        <v>1724</v>
      </c>
      <c r="D1009" s="771"/>
      <c r="F1009" s="549"/>
      <c r="G1009" t="s">
        <v>191</v>
      </c>
    </row>
    <row r="1010" spans="1:7" ht="15" customHeight="1" x14ac:dyDescent="0.2">
      <c r="A1010" s="774"/>
      <c r="B1010" s="656" t="s">
        <v>1725</v>
      </c>
      <c r="C1010" s="770" t="s">
        <v>1726</v>
      </c>
      <c r="D1010" s="771"/>
      <c r="F1010" s="549"/>
      <c r="G1010" t="s">
        <v>191</v>
      </c>
    </row>
    <row r="1011" spans="1:7" ht="15" customHeight="1" x14ac:dyDescent="0.2">
      <c r="A1011" s="774"/>
      <c r="B1011" s="656" t="s">
        <v>1727</v>
      </c>
      <c r="C1011" s="770" t="s">
        <v>1728</v>
      </c>
      <c r="D1011" s="771"/>
      <c r="F1011" s="549"/>
      <c r="G1011" t="s">
        <v>191</v>
      </c>
    </row>
    <row r="1012" spans="1:7" ht="15" customHeight="1" x14ac:dyDescent="0.2">
      <c r="A1012" s="774"/>
      <c r="B1012" s="656" t="s">
        <v>1729</v>
      </c>
      <c r="C1012" s="770" t="s">
        <v>1730</v>
      </c>
      <c r="D1012" s="771"/>
      <c r="F1012" s="549"/>
      <c r="G1012" t="s">
        <v>191</v>
      </c>
    </row>
    <row r="1013" spans="1:7" ht="15" customHeight="1" x14ac:dyDescent="0.2">
      <c r="A1013" s="774"/>
      <c r="B1013" s="656" t="s">
        <v>1731</v>
      </c>
      <c r="C1013" s="770" t="s">
        <v>1732</v>
      </c>
      <c r="D1013" s="771"/>
      <c r="F1013" s="549"/>
      <c r="G1013" t="s">
        <v>191</v>
      </c>
    </row>
    <row r="1014" spans="1:7" ht="15" customHeight="1" x14ac:dyDescent="0.2">
      <c r="A1014" s="774"/>
      <c r="B1014" s="656" t="s">
        <v>1733</v>
      </c>
      <c r="C1014" s="770" t="s">
        <v>1734</v>
      </c>
      <c r="D1014" s="771"/>
      <c r="F1014" s="549"/>
      <c r="G1014" t="s">
        <v>191</v>
      </c>
    </row>
    <row r="1015" spans="1:7" ht="15" customHeight="1" x14ac:dyDescent="0.2">
      <c r="A1015" s="774"/>
      <c r="B1015" s="656" t="s">
        <v>1735</v>
      </c>
      <c r="C1015" s="770" t="s">
        <v>1736</v>
      </c>
      <c r="D1015" s="771"/>
      <c r="F1015" s="549"/>
      <c r="G1015" t="s">
        <v>191</v>
      </c>
    </row>
    <row r="1016" spans="1:7" ht="15" customHeight="1" x14ac:dyDescent="0.2">
      <c r="A1016" s="774"/>
      <c r="B1016" s="656" t="s">
        <v>1737</v>
      </c>
      <c r="C1016" s="770" t="s">
        <v>1738</v>
      </c>
      <c r="D1016" s="771"/>
      <c r="F1016" s="549"/>
      <c r="G1016" t="s">
        <v>191</v>
      </c>
    </row>
    <row r="1017" spans="1:7" ht="15" customHeight="1" x14ac:dyDescent="0.2">
      <c r="A1017" s="774"/>
      <c r="B1017" s="656" t="s">
        <v>1739</v>
      </c>
      <c r="C1017" s="770" t="s">
        <v>1740</v>
      </c>
      <c r="D1017" s="771"/>
      <c r="F1017" s="549"/>
      <c r="G1017" t="s">
        <v>191</v>
      </c>
    </row>
    <row r="1018" spans="1:7" ht="15" customHeight="1" x14ac:dyDescent="0.2">
      <c r="A1018" s="774"/>
      <c r="B1018" s="656" t="s">
        <v>1741</v>
      </c>
      <c r="C1018" s="770" t="s">
        <v>1742</v>
      </c>
      <c r="D1018" s="771"/>
      <c r="F1018" s="549"/>
      <c r="G1018" t="s">
        <v>191</v>
      </c>
    </row>
    <row r="1019" spans="1:7" ht="15" customHeight="1" x14ac:dyDescent="0.2">
      <c r="A1019" s="774"/>
      <c r="B1019" s="656" t="s">
        <v>1743</v>
      </c>
      <c r="C1019" s="770" t="s">
        <v>1744</v>
      </c>
      <c r="D1019" s="771"/>
      <c r="F1019" s="549"/>
      <c r="G1019" t="s">
        <v>191</v>
      </c>
    </row>
    <row r="1020" spans="1:7" ht="15" customHeight="1" x14ac:dyDescent="0.2">
      <c r="A1020" s="774"/>
      <c r="B1020" s="656" t="s">
        <v>7139</v>
      </c>
      <c r="C1020" s="770" t="s">
        <v>7113</v>
      </c>
      <c r="D1020" s="771"/>
      <c r="F1020" s="549"/>
      <c r="G1020" t="s">
        <v>191</v>
      </c>
    </row>
    <row r="1021" spans="1:7" ht="15" customHeight="1" x14ac:dyDescent="0.2">
      <c r="A1021" s="774"/>
      <c r="B1021" s="656" t="s">
        <v>1745</v>
      </c>
      <c r="C1021" s="770" t="s">
        <v>1746</v>
      </c>
      <c r="D1021" s="771"/>
      <c r="F1021" s="549"/>
    </row>
    <row r="1022" spans="1:7" ht="15" customHeight="1" x14ac:dyDescent="0.2">
      <c r="A1022" s="774"/>
      <c r="B1022" s="656" t="s">
        <v>1747</v>
      </c>
      <c r="C1022" s="770" t="s">
        <v>1748</v>
      </c>
      <c r="D1022" s="771"/>
      <c r="F1022" s="549"/>
    </row>
    <row r="1023" spans="1:7" ht="15" customHeight="1" x14ac:dyDescent="0.2">
      <c r="A1023" s="774"/>
      <c r="B1023" s="656" t="s">
        <v>1749</v>
      </c>
      <c r="C1023" s="770" t="s">
        <v>1750</v>
      </c>
      <c r="D1023" s="771"/>
      <c r="F1023" s="549"/>
    </row>
    <row r="1024" spans="1:7" ht="15" customHeight="1" x14ac:dyDescent="0.2">
      <c r="A1024" s="774"/>
      <c r="B1024" s="656" t="s">
        <v>1751</v>
      </c>
      <c r="C1024" s="770" t="s">
        <v>1752</v>
      </c>
      <c r="D1024" s="771"/>
      <c r="F1024" s="549"/>
      <c r="G1024" t="s">
        <v>150</v>
      </c>
    </row>
    <row r="1025" spans="1:7" ht="15" customHeight="1" x14ac:dyDescent="0.2">
      <c r="A1025" s="774"/>
      <c r="B1025" s="656" t="s">
        <v>1753</v>
      </c>
      <c r="C1025" s="770" t="s">
        <v>1754</v>
      </c>
      <c r="D1025" s="771"/>
      <c r="F1025" s="549"/>
      <c r="G1025" t="s">
        <v>191</v>
      </c>
    </row>
    <row r="1026" spans="1:7" ht="15" customHeight="1" x14ac:dyDescent="0.2">
      <c r="A1026" s="774"/>
      <c r="B1026" s="656" t="s">
        <v>1755</v>
      </c>
      <c r="C1026" s="770" t="s">
        <v>1756</v>
      </c>
      <c r="D1026" s="771"/>
      <c r="F1026" s="549"/>
      <c r="G1026" t="s">
        <v>191</v>
      </c>
    </row>
    <row r="1027" spans="1:7" ht="15" customHeight="1" x14ac:dyDescent="0.2">
      <c r="A1027" s="774"/>
      <c r="B1027" s="656" t="s">
        <v>1757</v>
      </c>
      <c r="C1027" s="770" t="s">
        <v>1758</v>
      </c>
      <c r="D1027" s="771"/>
      <c r="F1027" s="549"/>
      <c r="G1027" t="s">
        <v>191</v>
      </c>
    </row>
    <row r="1028" spans="1:7" ht="15" customHeight="1" x14ac:dyDescent="0.2">
      <c r="A1028" s="774"/>
      <c r="B1028" s="656" t="s">
        <v>1759</v>
      </c>
      <c r="C1028" s="770" t="s">
        <v>1760</v>
      </c>
      <c r="D1028" s="771"/>
      <c r="F1028" s="549"/>
      <c r="G1028" t="s">
        <v>191</v>
      </c>
    </row>
    <row r="1029" spans="1:7" ht="15" customHeight="1" x14ac:dyDescent="0.2">
      <c r="A1029" s="774"/>
      <c r="B1029" s="656" t="s">
        <v>1761</v>
      </c>
      <c r="C1029" s="770" t="s">
        <v>1762</v>
      </c>
      <c r="D1029" s="771"/>
      <c r="F1029" s="549"/>
      <c r="G1029" t="s">
        <v>191</v>
      </c>
    </row>
    <row r="1030" spans="1:7" ht="15" customHeight="1" x14ac:dyDescent="0.2">
      <c r="A1030" s="774"/>
      <c r="B1030" s="656" t="s">
        <v>1763</v>
      </c>
      <c r="C1030" s="770" t="s">
        <v>1764</v>
      </c>
      <c r="D1030" s="771"/>
      <c r="F1030" s="549"/>
      <c r="G1030" t="s">
        <v>191</v>
      </c>
    </row>
    <row r="1031" spans="1:7" ht="15" customHeight="1" x14ac:dyDescent="0.2">
      <c r="A1031" s="774"/>
      <c r="B1031" s="656" t="s">
        <v>1765</v>
      </c>
      <c r="C1031" s="770" t="s">
        <v>1766</v>
      </c>
      <c r="D1031" s="771"/>
      <c r="F1031" s="549"/>
      <c r="G1031" t="s">
        <v>191</v>
      </c>
    </row>
    <row r="1032" spans="1:7" ht="15" customHeight="1" x14ac:dyDescent="0.2">
      <c r="A1032" s="774"/>
      <c r="B1032" s="656" t="s">
        <v>1767</v>
      </c>
      <c r="C1032" s="770" t="s">
        <v>1768</v>
      </c>
      <c r="D1032" s="771"/>
      <c r="F1032" s="549"/>
      <c r="G1032" t="s">
        <v>191</v>
      </c>
    </row>
    <row r="1033" spans="1:7" ht="15" customHeight="1" x14ac:dyDescent="0.2">
      <c r="A1033" s="774"/>
      <c r="B1033" s="656" t="s">
        <v>1769</v>
      </c>
      <c r="C1033" s="770" t="s">
        <v>1770</v>
      </c>
      <c r="D1033" s="771"/>
      <c r="F1033" s="549"/>
      <c r="G1033" t="s">
        <v>191</v>
      </c>
    </row>
    <row r="1034" spans="1:7" ht="15" customHeight="1" x14ac:dyDescent="0.2">
      <c r="A1034" s="774"/>
      <c r="B1034" s="656" t="s">
        <v>1771</v>
      </c>
      <c r="C1034" s="770" t="s">
        <v>1772</v>
      </c>
      <c r="D1034" s="771"/>
      <c r="F1034" s="549"/>
      <c r="G1034" t="s">
        <v>191</v>
      </c>
    </row>
    <row r="1035" spans="1:7" ht="15" customHeight="1" x14ac:dyDescent="0.2">
      <c r="A1035" s="774"/>
      <c r="B1035" s="656" t="s">
        <v>1773</v>
      </c>
      <c r="C1035" s="770" t="s">
        <v>1774</v>
      </c>
      <c r="D1035" s="771"/>
      <c r="F1035" s="549"/>
      <c r="G1035" t="s">
        <v>191</v>
      </c>
    </row>
    <row r="1036" spans="1:7" ht="15" customHeight="1" x14ac:dyDescent="0.2">
      <c r="A1036" s="774"/>
      <c r="B1036" s="656" t="s">
        <v>1775</v>
      </c>
      <c r="C1036" s="770" t="s">
        <v>1776</v>
      </c>
      <c r="D1036" s="771"/>
      <c r="F1036" s="549"/>
      <c r="G1036" t="s">
        <v>191</v>
      </c>
    </row>
    <row r="1037" spans="1:7" ht="15" customHeight="1" x14ac:dyDescent="0.2">
      <c r="A1037" s="774"/>
      <c r="B1037" s="656" t="s">
        <v>1777</v>
      </c>
      <c r="C1037" s="770" t="s">
        <v>1778</v>
      </c>
      <c r="D1037" s="771"/>
      <c r="F1037" s="549"/>
      <c r="G1037" t="s">
        <v>191</v>
      </c>
    </row>
    <row r="1038" spans="1:7" ht="15" customHeight="1" x14ac:dyDescent="0.2">
      <c r="A1038" s="774"/>
      <c r="B1038" s="656" t="s">
        <v>1779</v>
      </c>
      <c r="C1038" s="770" t="s">
        <v>1780</v>
      </c>
      <c r="D1038" s="771"/>
      <c r="F1038" s="549"/>
      <c r="G1038" t="s">
        <v>191</v>
      </c>
    </row>
    <row r="1039" spans="1:7" ht="15" customHeight="1" x14ac:dyDescent="0.2">
      <c r="A1039" s="774"/>
      <c r="B1039" s="656" t="s">
        <v>1781</v>
      </c>
      <c r="C1039" s="770" t="s">
        <v>1782</v>
      </c>
      <c r="D1039" s="771"/>
      <c r="F1039" s="549"/>
    </row>
    <row r="1040" spans="1:7" ht="15" customHeight="1" x14ac:dyDescent="0.2">
      <c r="A1040" s="774"/>
      <c r="B1040" s="656" t="s">
        <v>7140</v>
      </c>
      <c r="C1040" s="770" t="s">
        <v>7115</v>
      </c>
      <c r="D1040" s="771"/>
      <c r="F1040" s="549"/>
    </row>
    <row r="1041" spans="1:7" ht="15" customHeight="1" x14ac:dyDescent="0.2">
      <c r="A1041" s="774"/>
      <c r="B1041" s="656" t="s">
        <v>1783</v>
      </c>
      <c r="C1041" s="770" t="s">
        <v>1784</v>
      </c>
      <c r="D1041" s="771"/>
      <c r="F1041" s="549"/>
    </row>
    <row r="1042" spans="1:7" ht="15" customHeight="1" x14ac:dyDescent="0.2">
      <c r="A1042" s="774"/>
      <c r="B1042" s="656" t="s">
        <v>1785</v>
      </c>
      <c r="C1042" s="770" t="s">
        <v>1786</v>
      </c>
      <c r="D1042" s="771"/>
      <c r="F1042" s="549"/>
    </row>
    <row r="1043" spans="1:7" ht="15" customHeight="1" x14ac:dyDescent="0.2">
      <c r="A1043" s="774"/>
      <c r="B1043" s="656" t="s">
        <v>1787</v>
      </c>
      <c r="C1043" s="770" t="s">
        <v>1788</v>
      </c>
      <c r="D1043" s="771"/>
      <c r="F1043" s="549"/>
    </row>
    <row r="1044" spans="1:7" ht="15" customHeight="1" x14ac:dyDescent="0.2">
      <c r="A1044" s="774"/>
      <c r="B1044" s="656" t="s">
        <v>1789</v>
      </c>
      <c r="C1044" s="770" t="s">
        <v>1790</v>
      </c>
      <c r="D1044" s="771"/>
      <c r="F1044" s="549"/>
      <c r="G1044" t="s">
        <v>150</v>
      </c>
    </row>
    <row r="1045" spans="1:7" ht="15" customHeight="1" x14ac:dyDescent="0.2">
      <c r="A1045" s="774"/>
      <c r="B1045" s="656" t="s">
        <v>1791</v>
      </c>
      <c r="C1045" s="770" t="s">
        <v>1792</v>
      </c>
      <c r="D1045" s="771"/>
      <c r="F1045" s="549"/>
      <c r="G1045" t="s">
        <v>191</v>
      </c>
    </row>
    <row r="1046" spans="1:7" ht="15" customHeight="1" x14ac:dyDescent="0.2">
      <c r="A1046" s="774"/>
      <c r="B1046" s="656" t="s">
        <v>1793</v>
      </c>
      <c r="C1046" s="770" t="s">
        <v>1794</v>
      </c>
      <c r="D1046" s="771"/>
      <c r="F1046" s="549"/>
      <c r="G1046" t="s">
        <v>191</v>
      </c>
    </row>
    <row r="1047" spans="1:7" ht="15" customHeight="1" x14ac:dyDescent="0.2">
      <c r="A1047" s="774"/>
      <c r="B1047" s="656" t="s">
        <v>1795</v>
      </c>
      <c r="C1047" s="770" t="s">
        <v>1796</v>
      </c>
      <c r="D1047" s="771"/>
      <c r="F1047" s="549"/>
      <c r="G1047" t="s">
        <v>191</v>
      </c>
    </row>
    <row r="1048" spans="1:7" ht="15" customHeight="1" x14ac:dyDescent="0.2">
      <c r="A1048" s="774"/>
      <c r="B1048" s="656" t="s">
        <v>1797</v>
      </c>
      <c r="C1048" s="770" t="s">
        <v>1798</v>
      </c>
      <c r="D1048" s="771"/>
      <c r="F1048" s="549"/>
      <c r="G1048" t="s">
        <v>191</v>
      </c>
    </row>
    <row r="1049" spans="1:7" ht="15" customHeight="1" x14ac:dyDescent="0.2">
      <c r="A1049" s="774"/>
      <c r="B1049" s="656" t="s">
        <v>1799</v>
      </c>
      <c r="C1049" s="770" t="s">
        <v>1800</v>
      </c>
      <c r="D1049" s="771"/>
      <c r="F1049" s="549"/>
      <c r="G1049" t="s">
        <v>191</v>
      </c>
    </row>
    <row r="1050" spans="1:7" ht="15" customHeight="1" x14ac:dyDescent="0.2">
      <c r="A1050" s="774"/>
      <c r="B1050" s="656" t="s">
        <v>1801</v>
      </c>
      <c r="C1050" s="770" t="s">
        <v>1802</v>
      </c>
      <c r="D1050" s="771"/>
      <c r="F1050" s="549"/>
      <c r="G1050" t="s">
        <v>191</v>
      </c>
    </row>
    <row r="1051" spans="1:7" ht="15" customHeight="1" x14ac:dyDescent="0.2">
      <c r="A1051" s="774"/>
      <c r="B1051" s="656" t="s">
        <v>1803</v>
      </c>
      <c r="C1051" s="770" t="s">
        <v>1804</v>
      </c>
      <c r="D1051" s="771"/>
      <c r="F1051" s="549"/>
      <c r="G1051" t="s">
        <v>191</v>
      </c>
    </row>
    <row r="1052" spans="1:7" ht="15" customHeight="1" x14ac:dyDescent="0.2">
      <c r="A1052" s="774"/>
      <c r="B1052" s="656" t="s">
        <v>1805</v>
      </c>
      <c r="C1052" s="770" t="s">
        <v>1806</v>
      </c>
      <c r="D1052" s="771"/>
      <c r="F1052" s="549"/>
      <c r="G1052" t="s">
        <v>191</v>
      </c>
    </row>
    <row r="1053" spans="1:7" ht="15" customHeight="1" x14ac:dyDescent="0.2">
      <c r="A1053" s="774"/>
      <c r="B1053" s="656" t="s">
        <v>1807</v>
      </c>
      <c r="C1053" s="770" t="s">
        <v>1808</v>
      </c>
      <c r="D1053" s="771"/>
      <c r="F1053" s="549"/>
      <c r="G1053" t="s">
        <v>191</v>
      </c>
    </row>
    <row r="1054" spans="1:7" ht="15" customHeight="1" x14ac:dyDescent="0.2">
      <c r="A1054" s="774"/>
      <c r="B1054" s="656" t="s">
        <v>1809</v>
      </c>
      <c r="C1054" s="770" t="s">
        <v>1810</v>
      </c>
      <c r="D1054" s="771"/>
      <c r="F1054" s="549"/>
      <c r="G1054" t="s">
        <v>191</v>
      </c>
    </row>
    <row r="1055" spans="1:7" ht="15" customHeight="1" x14ac:dyDescent="0.2">
      <c r="A1055" s="774"/>
      <c r="B1055" s="656" t="s">
        <v>1811</v>
      </c>
      <c r="C1055" s="770" t="s">
        <v>1812</v>
      </c>
      <c r="D1055" s="771"/>
      <c r="F1055" s="549"/>
      <c r="G1055" t="s">
        <v>191</v>
      </c>
    </row>
    <row r="1056" spans="1:7" ht="15" customHeight="1" x14ac:dyDescent="0.2">
      <c r="A1056" s="774"/>
      <c r="B1056" s="656" t="s">
        <v>1813</v>
      </c>
      <c r="C1056" s="770" t="s">
        <v>1814</v>
      </c>
      <c r="D1056" s="771"/>
      <c r="F1056" s="549"/>
      <c r="G1056" t="s">
        <v>191</v>
      </c>
    </row>
    <row r="1057" spans="1:7" ht="15" customHeight="1" x14ac:dyDescent="0.2">
      <c r="A1057" s="774"/>
      <c r="B1057" s="656" t="s">
        <v>1815</v>
      </c>
      <c r="C1057" s="770" t="s">
        <v>1816</v>
      </c>
      <c r="D1057" s="771"/>
      <c r="F1057" s="549"/>
      <c r="G1057" t="s">
        <v>191</v>
      </c>
    </row>
    <row r="1058" spans="1:7" ht="15" customHeight="1" x14ac:dyDescent="0.2">
      <c r="A1058" s="774"/>
      <c r="B1058" s="656" t="s">
        <v>1817</v>
      </c>
      <c r="C1058" s="770" t="s">
        <v>1818</v>
      </c>
      <c r="D1058" s="771"/>
      <c r="F1058" s="549"/>
      <c r="G1058" t="s">
        <v>191</v>
      </c>
    </row>
    <row r="1059" spans="1:7" x14ac:dyDescent="0.2">
      <c r="A1059" s="774"/>
      <c r="B1059" s="656" t="s">
        <v>1819</v>
      </c>
      <c r="C1059" s="770" t="s">
        <v>1820</v>
      </c>
      <c r="D1059" s="771"/>
      <c r="F1059" s="549"/>
      <c r="G1059" t="s">
        <v>191</v>
      </c>
    </row>
    <row r="1060" spans="1:7" x14ac:dyDescent="0.2">
      <c r="A1060" s="774"/>
      <c r="B1060" s="656" t="s">
        <v>7141</v>
      </c>
      <c r="C1060" s="770" t="s">
        <v>7119</v>
      </c>
      <c r="D1060" s="771"/>
      <c r="F1060" s="549"/>
      <c r="G1060" t="s">
        <v>191</v>
      </c>
    </row>
    <row r="1061" spans="1:7" x14ac:dyDescent="0.2">
      <c r="A1061" s="774"/>
      <c r="B1061" s="656" t="s">
        <v>1821</v>
      </c>
      <c r="C1061" s="770" t="s">
        <v>1822</v>
      </c>
      <c r="D1061" s="771"/>
      <c r="F1061" s="549"/>
      <c r="G1061" t="s">
        <v>191</v>
      </c>
    </row>
    <row r="1062" spans="1:7" x14ac:dyDescent="0.2">
      <c r="A1062" s="774"/>
      <c r="B1062" s="656" t="s">
        <v>7142</v>
      </c>
      <c r="C1062" s="770" t="s">
        <v>7120</v>
      </c>
      <c r="D1062" s="771"/>
      <c r="F1062" s="549"/>
      <c r="G1062" t="s">
        <v>191</v>
      </c>
    </row>
    <row r="1063" spans="1:7" ht="15" customHeight="1" x14ac:dyDescent="0.2">
      <c r="A1063" s="772" t="s">
        <v>1823</v>
      </c>
      <c r="B1063" s="530" t="s">
        <v>1824</v>
      </c>
      <c r="C1063" s="785" t="s">
        <v>1825</v>
      </c>
      <c r="D1063" s="771"/>
      <c r="F1063" s="549"/>
    </row>
    <row r="1064" spans="1:7" ht="15" customHeight="1" x14ac:dyDescent="0.2">
      <c r="A1064" s="774"/>
      <c r="B1064" s="656" t="s">
        <v>1826</v>
      </c>
      <c r="C1064" s="770" t="s">
        <v>1827</v>
      </c>
      <c r="D1064" s="771"/>
      <c r="F1064" s="549"/>
    </row>
    <row r="1065" spans="1:7" ht="15" customHeight="1" x14ac:dyDescent="0.2">
      <c r="A1065" s="774"/>
      <c r="B1065" s="656" t="s">
        <v>1828</v>
      </c>
      <c r="C1065" s="770" t="s">
        <v>1829</v>
      </c>
      <c r="D1065" s="771"/>
      <c r="F1065" s="549"/>
    </row>
    <row r="1066" spans="1:7" ht="15" customHeight="1" x14ac:dyDescent="0.2">
      <c r="A1066" s="774"/>
      <c r="B1066" s="656" t="s">
        <v>1830</v>
      </c>
      <c r="C1066" s="770" t="s">
        <v>1831</v>
      </c>
      <c r="D1066" s="771"/>
      <c r="F1066" s="549"/>
    </row>
    <row r="1067" spans="1:7" ht="15" customHeight="1" x14ac:dyDescent="0.2">
      <c r="A1067" s="774"/>
      <c r="B1067" s="656" t="s">
        <v>1832</v>
      </c>
      <c r="C1067" s="770" t="s">
        <v>1833</v>
      </c>
      <c r="D1067" s="771"/>
      <c r="F1067" s="549"/>
    </row>
    <row r="1068" spans="1:7" ht="15" customHeight="1" x14ac:dyDescent="0.2">
      <c r="A1068" s="774"/>
      <c r="B1068" s="656" t="s">
        <v>1834</v>
      </c>
      <c r="C1068" s="770" t="s">
        <v>1835</v>
      </c>
      <c r="D1068" s="771"/>
      <c r="F1068" s="549"/>
    </row>
    <row r="1069" spans="1:7" ht="15" customHeight="1" x14ac:dyDescent="0.2">
      <c r="A1069" s="774"/>
      <c r="B1069" s="656" t="s">
        <v>1836</v>
      </c>
      <c r="C1069" s="770" t="s">
        <v>1837</v>
      </c>
      <c r="D1069" s="771"/>
      <c r="F1069" s="549"/>
    </row>
    <row r="1070" spans="1:7" ht="15" customHeight="1" x14ac:dyDescent="0.2">
      <c r="A1070" s="774"/>
      <c r="B1070" s="656" t="s">
        <v>1838</v>
      </c>
      <c r="C1070" s="770" t="s">
        <v>1839</v>
      </c>
      <c r="D1070" s="771"/>
      <c r="F1070" s="549"/>
    </row>
    <row r="1071" spans="1:7" ht="15" customHeight="1" x14ac:dyDescent="0.2">
      <c r="A1071" s="774"/>
      <c r="B1071" s="656" t="s">
        <v>1840</v>
      </c>
      <c r="C1071" s="770" t="s">
        <v>1841</v>
      </c>
      <c r="D1071" s="771"/>
      <c r="F1071" s="549"/>
    </row>
    <row r="1072" spans="1:7" ht="15" customHeight="1" x14ac:dyDescent="0.2">
      <c r="A1072" s="774"/>
      <c r="B1072" s="656" t="s">
        <v>1842</v>
      </c>
      <c r="C1072" s="770" t="s">
        <v>1843</v>
      </c>
      <c r="D1072" s="771"/>
      <c r="F1072" s="549"/>
    </row>
    <row r="1073" spans="1:7" ht="15" customHeight="1" x14ac:dyDescent="0.2">
      <c r="A1073" s="774"/>
      <c r="B1073" s="656" t="s">
        <v>1844</v>
      </c>
      <c r="C1073" s="770" t="s">
        <v>1845</v>
      </c>
      <c r="D1073" s="771"/>
      <c r="F1073" s="549"/>
    </row>
    <row r="1074" spans="1:7" ht="15" customHeight="1" x14ac:dyDescent="0.2">
      <c r="A1074" s="774"/>
      <c r="B1074" s="656" t="s">
        <v>1846</v>
      </c>
      <c r="C1074" s="770" t="s">
        <v>1847</v>
      </c>
      <c r="D1074" s="771"/>
      <c r="F1074" s="549"/>
      <c r="G1074" t="s">
        <v>150</v>
      </c>
    </row>
    <row r="1075" spans="1:7" ht="15" customHeight="1" x14ac:dyDescent="0.2">
      <c r="A1075" s="774"/>
      <c r="B1075" s="656" t="s">
        <v>1848</v>
      </c>
      <c r="C1075" s="770" t="s">
        <v>1849</v>
      </c>
      <c r="D1075" s="771"/>
      <c r="F1075" s="549"/>
      <c r="G1075" t="s">
        <v>191</v>
      </c>
    </row>
    <row r="1076" spans="1:7" ht="15" customHeight="1" x14ac:dyDescent="0.2">
      <c r="A1076" s="774"/>
      <c r="B1076" s="656" t="s">
        <v>1850</v>
      </c>
      <c r="C1076" s="770" t="s">
        <v>1851</v>
      </c>
      <c r="D1076" s="771"/>
      <c r="F1076" s="549"/>
      <c r="G1076" t="s">
        <v>191</v>
      </c>
    </row>
    <row r="1077" spans="1:7" ht="15" customHeight="1" x14ac:dyDescent="0.2">
      <c r="A1077" s="774"/>
      <c r="B1077" s="656" t="s">
        <v>1852</v>
      </c>
      <c r="C1077" s="770" t="s">
        <v>1853</v>
      </c>
      <c r="D1077" s="771"/>
      <c r="F1077" s="549"/>
      <c r="G1077" t="s">
        <v>191</v>
      </c>
    </row>
    <row r="1078" spans="1:7" ht="15" customHeight="1" x14ac:dyDescent="0.2">
      <c r="A1078" s="774"/>
      <c r="B1078" s="656" t="s">
        <v>1854</v>
      </c>
      <c r="C1078" s="770" t="s">
        <v>1855</v>
      </c>
      <c r="D1078" s="771"/>
      <c r="F1078" s="549"/>
      <c r="G1078" t="s">
        <v>191</v>
      </c>
    </row>
    <row r="1079" spans="1:7" ht="15" customHeight="1" x14ac:dyDescent="0.2">
      <c r="A1079" s="774"/>
      <c r="B1079" s="656" t="s">
        <v>1856</v>
      </c>
      <c r="C1079" s="770" t="s">
        <v>1857</v>
      </c>
      <c r="D1079" s="771"/>
      <c r="F1079" s="549"/>
      <c r="G1079" t="s">
        <v>191</v>
      </c>
    </row>
    <row r="1080" spans="1:7" ht="15" customHeight="1" x14ac:dyDescent="0.2">
      <c r="A1080" s="774"/>
      <c r="B1080" s="656" t="s">
        <v>1858</v>
      </c>
      <c r="C1080" s="770" t="s">
        <v>1859</v>
      </c>
      <c r="D1080" s="771"/>
      <c r="F1080" s="549"/>
      <c r="G1080" t="s">
        <v>191</v>
      </c>
    </row>
    <row r="1081" spans="1:7" ht="15" customHeight="1" x14ac:dyDescent="0.2">
      <c r="A1081" s="774"/>
      <c r="B1081" s="656" t="s">
        <v>1860</v>
      </c>
      <c r="C1081" s="770" t="s">
        <v>1861</v>
      </c>
      <c r="D1081" s="771"/>
      <c r="F1081" s="549"/>
      <c r="G1081" t="s">
        <v>191</v>
      </c>
    </row>
    <row r="1082" spans="1:7" ht="15" customHeight="1" x14ac:dyDescent="0.2">
      <c r="A1082" s="774"/>
      <c r="B1082" s="656" t="s">
        <v>1862</v>
      </c>
      <c r="C1082" s="770" t="s">
        <v>1863</v>
      </c>
      <c r="D1082" s="771"/>
      <c r="F1082" s="549"/>
      <c r="G1082" t="s">
        <v>191</v>
      </c>
    </row>
    <row r="1083" spans="1:7" ht="15" customHeight="1" x14ac:dyDescent="0.2">
      <c r="A1083" s="774"/>
      <c r="B1083" s="656" t="s">
        <v>1864</v>
      </c>
      <c r="C1083" s="770" t="s">
        <v>1865</v>
      </c>
      <c r="D1083" s="771"/>
      <c r="F1083" s="549"/>
      <c r="G1083" t="s">
        <v>191</v>
      </c>
    </row>
    <row r="1084" spans="1:7" ht="15" customHeight="1" x14ac:dyDescent="0.2">
      <c r="A1084" s="774"/>
      <c r="B1084" s="656" t="s">
        <v>1866</v>
      </c>
      <c r="C1084" s="770" t="s">
        <v>1867</v>
      </c>
      <c r="D1084" s="771"/>
      <c r="F1084" s="549"/>
      <c r="G1084" t="s">
        <v>191</v>
      </c>
    </row>
    <row r="1085" spans="1:7" ht="15" customHeight="1" x14ac:dyDescent="0.2">
      <c r="A1085" s="774"/>
      <c r="B1085" s="656" t="s">
        <v>1868</v>
      </c>
      <c r="C1085" s="770" t="s">
        <v>1869</v>
      </c>
      <c r="D1085" s="771"/>
      <c r="F1085" s="549"/>
      <c r="G1085" t="s">
        <v>191</v>
      </c>
    </row>
    <row r="1086" spans="1:7" ht="15" customHeight="1" x14ac:dyDescent="0.2">
      <c r="A1086" s="774"/>
      <c r="B1086" s="656" t="s">
        <v>1870</v>
      </c>
      <c r="C1086" s="770" t="s">
        <v>1871</v>
      </c>
      <c r="D1086" s="771"/>
      <c r="F1086" s="549"/>
      <c r="G1086" t="s">
        <v>191</v>
      </c>
    </row>
    <row r="1087" spans="1:7" ht="15" customHeight="1" x14ac:dyDescent="0.2">
      <c r="A1087" s="774"/>
      <c r="B1087" s="656" t="s">
        <v>1872</v>
      </c>
      <c r="C1087" s="770" t="s">
        <v>1873</v>
      </c>
      <c r="D1087" s="771"/>
      <c r="F1087" s="549"/>
      <c r="G1087" t="s">
        <v>191</v>
      </c>
    </row>
    <row r="1088" spans="1:7" ht="15" customHeight="1" x14ac:dyDescent="0.2">
      <c r="A1088" s="774"/>
      <c r="B1088" s="656" t="s">
        <v>1874</v>
      </c>
      <c r="C1088" s="770" t="s">
        <v>1875</v>
      </c>
      <c r="D1088" s="771"/>
      <c r="F1088" s="549"/>
      <c r="G1088" t="s">
        <v>191</v>
      </c>
    </row>
    <row r="1089" spans="1:7" ht="15" customHeight="1" x14ac:dyDescent="0.2">
      <c r="A1089" s="774"/>
      <c r="B1089" s="656" t="s">
        <v>1876</v>
      </c>
      <c r="C1089" s="770" t="s">
        <v>1877</v>
      </c>
      <c r="D1089" s="771"/>
      <c r="F1089" s="549"/>
      <c r="G1089" t="s">
        <v>191</v>
      </c>
    </row>
    <row r="1090" spans="1:7" ht="15" customHeight="1" x14ac:dyDescent="0.2">
      <c r="A1090" s="774"/>
      <c r="B1090" s="656" t="s">
        <v>1878</v>
      </c>
      <c r="C1090" s="770" t="s">
        <v>1879</v>
      </c>
      <c r="D1090" s="771"/>
      <c r="F1090" s="549"/>
      <c r="G1090" t="s">
        <v>191</v>
      </c>
    </row>
    <row r="1091" spans="1:7" ht="15" customHeight="1" x14ac:dyDescent="0.2">
      <c r="A1091" s="774"/>
      <c r="B1091" s="656" t="s">
        <v>1880</v>
      </c>
      <c r="C1091" s="770" t="s">
        <v>1881</v>
      </c>
      <c r="D1091" s="771"/>
      <c r="F1091" s="549"/>
      <c r="G1091" t="s">
        <v>191</v>
      </c>
    </row>
    <row r="1092" spans="1:7" ht="15" customHeight="1" x14ac:dyDescent="0.2">
      <c r="A1092" s="774"/>
      <c r="B1092" s="656" t="s">
        <v>1882</v>
      </c>
      <c r="C1092" s="770" t="s">
        <v>1883</v>
      </c>
      <c r="D1092" s="771"/>
      <c r="F1092" s="549"/>
      <c r="G1092" t="s">
        <v>191</v>
      </c>
    </row>
    <row r="1093" spans="1:7" ht="15" customHeight="1" x14ac:dyDescent="0.2">
      <c r="A1093" s="774"/>
      <c r="B1093" s="656" t="s">
        <v>1884</v>
      </c>
      <c r="C1093" s="770" t="s">
        <v>1885</v>
      </c>
      <c r="D1093" s="771"/>
      <c r="F1093" s="549"/>
      <c r="G1093" t="s">
        <v>191</v>
      </c>
    </row>
    <row r="1094" spans="1:7" ht="15" customHeight="1" x14ac:dyDescent="0.2">
      <c r="A1094" s="774"/>
      <c r="B1094" s="656" t="s">
        <v>1886</v>
      </c>
      <c r="C1094" s="770" t="s">
        <v>1887</v>
      </c>
      <c r="D1094" s="771"/>
      <c r="F1094" s="549"/>
      <c r="G1094" t="s">
        <v>191</v>
      </c>
    </row>
    <row r="1095" spans="1:7" ht="15" customHeight="1" x14ac:dyDescent="0.2">
      <c r="A1095" s="774"/>
      <c r="B1095" s="656" t="s">
        <v>1888</v>
      </c>
      <c r="C1095" s="770" t="s">
        <v>1889</v>
      </c>
      <c r="D1095" s="771"/>
      <c r="F1095" s="549"/>
      <c r="G1095" t="s">
        <v>191</v>
      </c>
    </row>
    <row r="1096" spans="1:7" ht="15" customHeight="1" x14ac:dyDescent="0.2">
      <c r="A1096" s="774"/>
      <c r="B1096" s="656" t="s">
        <v>1890</v>
      </c>
      <c r="C1096" s="770" t="s">
        <v>1891</v>
      </c>
      <c r="D1096" s="771"/>
      <c r="F1096" s="549"/>
      <c r="G1096" t="s">
        <v>191</v>
      </c>
    </row>
    <row r="1097" spans="1:7" ht="15" customHeight="1" x14ac:dyDescent="0.2">
      <c r="A1097" s="774"/>
      <c r="B1097" s="656" t="s">
        <v>1892</v>
      </c>
      <c r="C1097" s="770" t="s">
        <v>1893</v>
      </c>
      <c r="D1097" s="771"/>
      <c r="F1097" s="549"/>
      <c r="G1097" t="s">
        <v>191</v>
      </c>
    </row>
    <row r="1098" spans="1:7" ht="15" customHeight="1" x14ac:dyDescent="0.2">
      <c r="A1098" s="774"/>
      <c r="B1098" s="656" t="s">
        <v>1894</v>
      </c>
      <c r="C1098" s="770" t="s">
        <v>1895</v>
      </c>
      <c r="D1098" s="771"/>
      <c r="F1098" s="549"/>
      <c r="G1098" t="s">
        <v>191</v>
      </c>
    </row>
    <row r="1099" spans="1:7" ht="15" customHeight="1" x14ac:dyDescent="0.2">
      <c r="A1099" s="774"/>
      <c r="B1099" s="656" t="s">
        <v>1896</v>
      </c>
      <c r="C1099" s="770" t="s">
        <v>1897</v>
      </c>
      <c r="D1099" s="771"/>
      <c r="F1099" s="549"/>
      <c r="G1099" t="s">
        <v>191</v>
      </c>
    </row>
    <row r="1100" spans="1:7" ht="15" customHeight="1" x14ac:dyDescent="0.2">
      <c r="A1100" s="774"/>
      <c r="B1100" s="656" t="s">
        <v>1898</v>
      </c>
      <c r="C1100" s="770" t="s">
        <v>1899</v>
      </c>
      <c r="D1100" s="771"/>
      <c r="F1100" s="549"/>
      <c r="G1100" t="s">
        <v>191</v>
      </c>
    </row>
    <row r="1101" spans="1:7" ht="15" customHeight="1" x14ac:dyDescent="0.2">
      <c r="A1101" s="774"/>
      <c r="B1101" s="656" t="s">
        <v>1900</v>
      </c>
      <c r="C1101" s="770" t="s">
        <v>1901</v>
      </c>
      <c r="D1101" s="771"/>
      <c r="F1101" s="549"/>
      <c r="G1101" t="s">
        <v>191</v>
      </c>
    </row>
    <row r="1102" spans="1:7" ht="15" customHeight="1" x14ac:dyDescent="0.2">
      <c r="A1102" s="774"/>
      <c r="B1102" s="656" t="s">
        <v>1902</v>
      </c>
      <c r="C1102" s="770" t="s">
        <v>1903</v>
      </c>
      <c r="D1102" s="771"/>
      <c r="F1102" s="549"/>
      <c r="G1102" t="s">
        <v>191</v>
      </c>
    </row>
    <row r="1103" spans="1:7" ht="15" customHeight="1" x14ac:dyDescent="0.2">
      <c r="A1103" s="774"/>
      <c r="B1103" s="656" t="s">
        <v>1904</v>
      </c>
      <c r="C1103" s="770" t="s">
        <v>1905</v>
      </c>
      <c r="D1103" s="771"/>
      <c r="F1103" s="549"/>
      <c r="G1103" t="s">
        <v>191</v>
      </c>
    </row>
    <row r="1104" spans="1:7" ht="15" customHeight="1" x14ac:dyDescent="0.2">
      <c r="A1104" s="774"/>
      <c r="B1104" s="656" t="s">
        <v>1906</v>
      </c>
      <c r="C1104" s="770" t="s">
        <v>1907</v>
      </c>
      <c r="D1104" s="771"/>
      <c r="F1104" s="549"/>
      <c r="G1104" t="s">
        <v>191</v>
      </c>
    </row>
    <row r="1105" spans="1:7" ht="15" customHeight="1" x14ac:dyDescent="0.2">
      <c r="A1105" s="774"/>
      <c r="B1105" s="656" t="s">
        <v>1908</v>
      </c>
      <c r="C1105" s="770" t="s">
        <v>1909</v>
      </c>
      <c r="D1105" s="771"/>
      <c r="F1105" s="549"/>
      <c r="G1105" t="s">
        <v>191</v>
      </c>
    </row>
    <row r="1106" spans="1:7" ht="15" customHeight="1" x14ac:dyDescent="0.2">
      <c r="A1106" s="774"/>
      <c r="B1106" s="656" t="s">
        <v>1910</v>
      </c>
      <c r="C1106" s="770" t="s">
        <v>1911</v>
      </c>
      <c r="D1106" s="771"/>
      <c r="F1106" s="549"/>
      <c r="G1106" t="s">
        <v>191</v>
      </c>
    </row>
    <row r="1107" spans="1:7" ht="15" customHeight="1" x14ac:dyDescent="0.2">
      <c r="A1107" s="774"/>
      <c r="B1107" s="656" t="s">
        <v>1912</v>
      </c>
      <c r="C1107" s="770" t="s">
        <v>1913</v>
      </c>
      <c r="D1107" s="771"/>
      <c r="F1107" s="549"/>
      <c r="G1107" t="s">
        <v>191</v>
      </c>
    </row>
    <row r="1108" spans="1:7" ht="15" customHeight="1" x14ac:dyDescent="0.2">
      <c r="A1108" s="774"/>
      <c r="B1108" s="656" t="s">
        <v>1914</v>
      </c>
      <c r="C1108" s="770" t="s">
        <v>1915</v>
      </c>
      <c r="D1108" s="771"/>
      <c r="F1108" s="549"/>
      <c r="G1108" t="s">
        <v>191</v>
      </c>
    </row>
    <row r="1109" spans="1:7" ht="15" customHeight="1" x14ac:dyDescent="0.2">
      <c r="A1109" s="774"/>
      <c r="B1109" s="656" t="s">
        <v>1916</v>
      </c>
      <c r="C1109" s="770" t="s">
        <v>1917</v>
      </c>
      <c r="D1109" s="771"/>
      <c r="F1109" s="549"/>
      <c r="G1109" t="s">
        <v>191</v>
      </c>
    </row>
    <row r="1110" spans="1:7" ht="15" customHeight="1" x14ac:dyDescent="0.2">
      <c r="A1110" s="774"/>
      <c r="B1110" s="656" t="s">
        <v>1918</v>
      </c>
      <c r="C1110" s="770" t="s">
        <v>1919</v>
      </c>
      <c r="D1110" s="771"/>
      <c r="F1110" s="549"/>
      <c r="G1110" t="s">
        <v>191</v>
      </c>
    </row>
    <row r="1111" spans="1:7" ht="15" customHeight="1" x14ac:dyDescent="0.2">
      <c r="A1111" s="774"/>
      <c r="B1111" s="656" t="s">
        <v>1920</v>
      </c>
      <c r="C1111" s="770" t="s">
        <v>1921</v>
      </c>
      <c r="D1111" s="771"/>
      <c r="F1111" s="549"/>
      <c r="G1111" t="s">
        <v>191</v>
      </c>
    </row>
    <row r="1112" spans="1:7" ht="15" customHeight="1" x14ac:dyDescent="0.2">
      <c r="A1112" s="774"/>
      <c r="B1112" s="656" t="s">
        <v>1922</v>
      </c>
      <c r="C1112" s="770" t="s">
        <v>1923</v>
      </c>
      <c r="D1112" s="771"/>
      <c r="F1112" s="549"/>
      <c r="G1112" t="s">
        <v>191</v>
      </c>
    </row>
    <row r="1113" spans="1:7" ht="15" customHeight="1" x14ac:dyDescent="0.2">
      <c r="A1113" s="774"/>
      <c r="B1113" s="656" t="s">
        <v>1924</v>
      </c>
      <c r="C1113" s="770" t="s">
        <v>1925</v>
      </c>
      <c r="D1113" s="771"/>
      <c r="F1113" s="549"/>
      <c r="G1113" t="s">
        <v>191</v>
      </c>
    </row>
    <row r="1114" spans="1:7" ht="15" customHeight="1" x14ac:dyDescent="0.2">
      <c r="A1114" s="774"/>
      <c r="B1114" s="656" t="s">
        <v>1926</v>
      </c>
      <c r="C1114" s="770" t="s">
        <v>1927</v>
      </c>
      <c r="D1114" s="771"/>
      <c r="F1114" s="549"/>
      <c r="G1114" t="s">
        <v>191</v>
      </c>
    </row>
    <row r="1115" spans="1:7" ht="15" customHeight="1" x14ac:dyDescent="0.2">
      <c r="A1115" s="774"/>
      <c r="B1115" s="656" t="s">
        <v>1928</v>
      </c>
      <c r="C1115" s="770" t="s">
        <v>1929</v>
      </c>
      <c r="D1115" s="771"/>
      <c r="F1115" s="549"/>
      <c r="G1115" t="s">
        <v>191</v>
      </c>
    </row>
    <row r="1116" spans="1:7" ht="15" customHeight="1" x14ac:dyDescent="0.2">
      <c r="A1116" s="774"/>
      <c r="B1116" s="656" t="s">
        <v>1930</v>
      </c>
      <c r="C1116" s="770" t="s">
        <v>1931</v>
      </c>
      <c r="D1116" s="771"/>
      <c r="F1116" s="549"/>
      <c r="G1116" t="s">
        <v>191</v>
      </c>
    </row>
    <row r="1117" spans="1:7" ht="15" customHeight="1" x14ac:dyDescent="0.2">
      <c r="A1117" s="774"/>
      <c r="B1117" s="656" t="s">
        <v>1932</v>
      </c>
      <c r="C1117" s="770" t="s">
        <v>1933</v>
      </c>
      <c r="D1117" s="771"/>
      <c r="F1117" s="549"/>
      <c r="G1117" t="s">
        <v>191</v>
      </c>
    </row>
    <row r="1118" spans="1:7" ht="15" customHeight="1" x14ac:dyDescent="0.2">
      <c r="A1118" s="774"/>
      <c r="B1118" s="656" t="s">
        <v>1934</v>
      </c>
      <c r="C1118" s="770" t="s">
        <v>1935</v>
      </c>
      <c r="D1118" s="771"/>
      <c r="F1118" s="549"/>
      <c r="G1118" t="s">
        <v>191</v>
      </c>
    </row>
    <row r="1119" spans="1:7" ht="15" customHeight="1" x14ac:dyDescent="0.2">
      <c r="A1119" s="774"/>
      <c r="B1119" s="656" t="s">
        <v>1936</v>
      </c>
      <c r="C1119" s="770" t="s">
        <v>1937</v>
      </c>
      <c r="D1119" s="771"/>
      <c r="F1119" s="549"/>
      <c r="G1119" t="s">
        <v>191</v>
      </c>
    </row>
    <row r="1120" spans="1:7" ht="15" customHeight="1" x14ac:dyDescent="0.2">
      <c r="A1120" s="774"/>
      <c r="B1120" s="656" t="s">
        <v>1938</v>
      </c>
      <c r="C1120" s="770" t="s">
        <v>1939</v>
      </c>
      <c r="D1120" s="771"/>
      <c r="F1120" s="549"/>
      <c r="G1120" t="s">
        <v>191</v>
      </c>
    </row>
    <row r="1121" spans="1:7" ht="15" customHeight="1" x14ac:dyDescent="0.2">
      <c r="A1121" s="774"/>
      <c r="B1121" s="656" t="s">
        <v>1940</v>
      </c>
      <c r="C1121" s="770" t="s">
        <v>1941</v>
      </c>
      <c r="D1121" s="771"/>
      <c r="F1121" s="549"/>
      <c r="G1121" t="s">
        <v>191</v>
      </c>
    </row>
    <row r="1122" spans="1:7" ht="15" customHeight="1" x14ac:dyDescent="0.2">
      <c r="A1122" s="774"/>
      <c r="B1122" s="656" t="s">
        <v>1942</v>
      </c>
      <c r="C1122" s="770" t="s">
        <v>1943</v>
      </c>
      <c r="D1122" s="771"/>
      <c r="F1122" s="549"/>
      <c r="G1122" t="s">
        <v>191</v>
      </c>
    </row>
    <row r="1123" spans="1:7" ht="15" customHeight="1" x14ac:dyDescent="0.2">
      <c r="A1123" s="774"/>
      <c r="B1123" s="656" t="s">
        <v>1944</v>
      </c>
      <c r="C1123" s="770" t="s">
        <v>1945</v>
      </c>
      <c r="D1123" s="771"/>
      <c r="F1123" s="549"/>
      <c r="G1123" t="s">
        <v>191</v>
      </c>
    </row>
    <row r="1124" spans="1:7" ht="15" customHeight="1" x14ac:dyDescent="0.2">
      <c r="A1124" s="774"/>
      <c r="B1124" s="656" t="s">
        <v>1946</v>
      </c>
      <c r="C1124" s="770" t="s">
        <v>1947</v>
      </c>
      <c r="D1124" s="771"/>
      <c r="F1124" s="549"/>
      <c r="G1124" t="s">
        <v>191</v>
      </c>
    </row>
    <row r="1125" spans="1:7" ht="15" customHeight="1" x14ac:dyDescent="0.2">
      <c r="A1125" s="774"/>
      <c r="B1125" s="656" t="s">
        <v>1948</v>
      </c>
      <c r="C1125" s="770" t="s">
        <v>1949</v>
      </c>
      <c r="D1125" s="771"/>
      <c r="F1125" s="549"/>
      <c r="G1125" t="s">
        <v>191</v>
      </c>
    </row>
    <row r="1126" spans="1:7" ht="15" customHeight="1" x14ac:dyDescent="0.2">
      <c r="A1126" s="774"/>
      <c r="B1126" s="656" t="s">
        <v>1950</v>
      </c>
      <c r="C1126" s="770" t="s">
        <v>1951</v>
      </c>
      <c r="D1126" s="771"/>
      <c r="F1126" s="549"/>
      <c r="G1126" t="s">
        <v>191</v>
      </c>
    </row>
    <row r="1127" spans="1:7" ht="15" customHeight="1" x14ac:dyDescent="0.2">
      <c r="A1127" s="774"/>
      <c r="B1127" s="656" t="s">
        <v>1952</v>
      </c>
      <c r="C1127" s="770" t="s">
        <v>1953</v>
      </c>
      <c r="D1127" s="771"/>
      <c r="F1127" s="549"/>
      <c r="G1127" t="s">
        <v>191</v>
      </c>
    </row>
    <row r="1128" spans="1:7" ht="15" customHeight="1" x14ac:dyDescent="0.2">
      <c r="A1128" s="774"/>
      <c r="B1128" s="656" t="s">
        <v>1954</v>
      </c>
      <c r="C1128" s="770" t="s">
        <v>1955</v>
      </c>
      <c r="D1128" s="771"/>
      <c r="F1128" s="549"/>
      <c r="G1128" t="s">
        <v>191</v>
      </c>
    </row>
    <row r="1129" spans="1:7" ht="15" customHeight="1" x14ac:dyDescent="0.2">
      <c r="A1129" s="774"/>
      <c r="B1129" s="656" t="s">
        <v>1956</v>
      </c>
      <c r="C1129" s="770" t="s">
        <v>1957</v>
      </c>
      <c r="D1129" s="771"/>
      <c r="F1129" s="549"/>
      <c r="G1129" t="s">
        <v>191</v>
      </c>
    </row>
    <row r="1130" spans="1:7" ht="15" customHeight="1" x14ac:dyDescent="0.2">
      <c r="A1130" s="774"/>
      <c r="B1130" s="656" t="s">
        <v>1958</v>
      </c>
      <c r="C1130" s="770" t="s">
        <v>1959</v>
      </c>
      <c r="D1130" s="771"/>
      <c r="F1130" s="549"/>
      <c r="G1130" t="s">
        <v>191</v>
      </c>
    </row>
    <row r="1131" spans="1:7" ht="15" customHeight="1" x14ac:dyDescent="0.2">
      <c r="A1131" s="774"/>
      <c r="B1131" s="656" t="s">
        <v>1960</v>
      </c>
      <c r="C1131" s="770" t="s">
        <v>1961</v>
      </c>
      <c r="D1131" s="771"/>
      <c r="F1131" s="549"/>
      <c r="G1131" t="s">
        <v>191</v>
      </c>
    </row>
    <row r="1132" spans="1:7" ht="15" customHeight="1" x14ac:dyDescent="0.2">
      <c r="A1132" s="774"/>
      <c r="B1132" s="656" t="s">
        <v>1962</v>
      </c>
      <c r="C1132" s="770" t="s">
        <v>1963</v>
      </c>
      <c r="D1132" s="771"/>
      <c r="F1132" s="549"/>
      <c r="G1132" t="s">
        <v>191</v>
      </c>
    </row>
    <row r="1133" spans="1:7" ht="15" customHeight="1" x14ac:dyDescent="0.2">
      <c r="A1133" s="774"/>
      <c r="B1133" s="656" t="s">
        <v>1964</v>
      </c>
      <c r="C1133" s="770" t="s">
        <v>1965</v>
      </c>
      <c r="D1133" s="771"/>
      <c r="F1133" s="549"/>
      <c r="G1133" t="s">
        <v>191</v>
      </c>
    </row>
    <row r="1134" spans="1:7" ht="15" customHeight="1" x14ac:dyDescent="0.2">
      <c r="A1134" s="774"/>
      <c r="B1134" s="656" t="s">
        <v>1966</v>
      </c>
      <c r="C1134" s="770" t="s">
        <v>1967</v>
      </c>
      <c r="D1134" s="771"/>
      <c r="F1134" s="549"/>
      <c r="G1134" t="s">
        <v>191</v>
      </c>
    </row>
    <row r="1135" spans="1:7" ht="15" customHeight="1" x14ac:dyDescent="0.2">
      <c r="A1135" s="774"/>
      <c r="B1135" s="656" t="s">
        <v>1968</v>
      </c>
      <c r="C1135" s="770" t="s">
        <v>1969</v>
      </c>
      <c r="D1135" s="771"/>
      <c r="F1135" s="549"/>
      <c r="G1135" t="s">
        <v>191</v>
      </c>
    </row>
    <row r="1136" spans="1:7" ht="15" customHeight="1" x14ac:dyDescent="0.2">
      <c r="A1136" s="774"/>
      <c r="B1136" s="656" t="s">
        <v>1970</v>
      </c>
      <c r="C1136" s="770" t="s">
        <v>1971</v>
      </c>
      <c r="D1136" s="771"/>
      <c r="F1136" s="549"/>
      <c r="G1136" t="s">
        <v>191</v>
      </c>
    </row>
    <row r="1137" spans="1:7" ht="15" customHeight="1" x14ac:dyDescent="0.2">
      <c r="A1137" s="774"/>
      <c r="B1137" s="656" t="s">
        <v>1972</v>
      </c>
      <c r="C1137" s="770" t="s">
        <v>1973</v>
      </c>
      <c r="D1137" s="771"/>
      <c r="F1137" s="549"/>
      <c r="G1137" t="s">
        <v>191</v>
      </c>
    </row>
    <row r="1138" spans="1:7" ht="15" customHeight="1" x14ac:dyDescent="0.2">
      <c r="A1138" s="774"/>
      <c r="B1138" s="656" t="s">
        <v>1974</v>
      </c>
      <c r="C1138" s="770" t="s">
        <v>1975</v>
      </c>
      <c r="D1138" s="771"/>
      <c r="F1138" s="549"/>
      <c r="G1138" t="s">
        <v>191</v>
      </c>
    </row>
    <row r="1139" spans="1:7" ht="15" customHeight="1" x14ac:dyDescent="0.2">
      <c r="A1139" s="774"/>
      <c r="B1139" s="656" t="s">
        <v>1976</v>
      </c>
      <c r="C1139" s="770" t="s">
        <v>1977</v>
      </c>
      <c r="D1139" s="771"/>
      <c r="F1139" s="549"/>
      <c r="G1139" t="s">
        <v>191</v>
      </c>
    </row>
    <row r="1140" spans="1:7" ht="15" customHeight="1" x14ac:dyDescent="0.2">
      <c r="A1140" s="774"/>
      <c r="B1140" s="656" t="s">
        <v>1978</v>
      </c>
      <c r="C1140" s="770" t="s">
        <v>1979</v>
      </c>
      <c r="D1140" s="771"/>
      <c r="F1140" s="549"/>
      <c r="G1140" t="s">
        <v>191</v>
      </c>
    </row>
    <row r="1141" spans="1:7" ht="15" customHeight="1" x14ac:dyDescent="0.2">
      <c r="A1141" s="774"/>
      <c r="B1141" s="656" t="s">
        <v>1980</v>
      </c>
      <c r="C1141" s="770" t="s">
        <v>1981</v>
      </c>
      <c r="D1141" s="771"/>
      <c r="F1141" s="549"/>
      <c r="G1141" t="s">
        <v>191</v>
      </c>
    </row>
    <row r="1142" spans="1:7" ht="15" customHeight="1" x14ac:dyDescent="0.2">
      <c r="A1142" s="774"/>
      <c r="B1142" s="656" t="s">
        <v>1982</v>
      </c>
      <c r="C1142" s="770" t="s">
        <v>1983</v>
      </c>
      <c r="D1142" s="771"/>
      <c r="F1142" s="549"/>
      <c r="G1142" t="s">
        <v>191</v>
      </c>
    </row>
    <row r="1143" spans="1:7" ht="15" customHeight="1" x14ac:dyDescent="0.2">
      <c r="A1143" s="774"/>
      <c r="B1143" s="656" t="s">
        <v>1984</v>
      </c>
      <c r="C1143" s="770" t="s">
        <v>1985</v>
      </c>
      <c r="D1143" s="771"/>
      <c r="F1143" s="549"/>
      <c r="G1143" t="s">
        <v>191</v>
      </c>
    </row>
    <row r="1144" spans="1:7" ht="15" customHeight="1" x14ac:dyDescent="0.2">
      <c r="A1144" s="774"/>
      <c r="B1144" s="656" t="s">
        <v>1986</v>
      </c>
      <c r="C1144" s="770" t="s">
        <v>1987</v>
      </c>
      <c r="D1144" s="771"/>
      <c r="F1144" s="549"/>
      <c r="G1144" t="s">
        <v>191</v>
      </c>
    </row>
    <row r="1145" spans="1:7" ht="15" customHeight="1" x14ac:dyDescent="0.2">
      <c r="A1145" s="774"/>
      <c r="B1145" s="656" t="s">
        <v>1988</v>
      </c>
      <c r="C1145" s="770" t="s">
        <v>1989</v>
      </c>
      <c r="D1145" s="771"/>
      <c r="F1145" s="549"/>
      <c r="G1145" t="s">
        <v>191</v>
      </c>
    </row>
    <row r="1146" spans="1:7" ht="15" customHeight="1" x14ac:dyDescent="0.2">
      <c r="A1146" s="774"/>
      <c r="B1146" s="656" t="s">
        <v>1990</v>
      </c>
      <c r="C1146" s="770" t="s">
        <v>1991</v>
      </c>
      <c r="D1146" s="771"/>
      <c r="F1146" s="549"/>
      <c r="G1146" t="s">
        <v>191</v>
      </c>
    </row>
    <row r="1147" spans="1:7" ht="15" customHeight="1" x14ac:dyDescent="0.2">
      <c r="A1147" s="774"/>
      <c r="B1147" s="656" t="s">
        <v>1992</v>
      </c>
      <c r="C1147" s="770" t="s">
        <v>1993</v>
      </c>
      <c r="D1147" s="771"/>
      <c r="F1147" s="549"/>
      <c r="G1147" t="s">
        <v>191</v>
      </c>
    </row>
    <row r="1148" spans="1:7" ht="15" customHeight="1" x14ac:dyDescent="0.2">
      <c r="A1148" s="774"/>
      <c r="B1148" s="656" t="s">
        <v>1994</v>
      </c>
      <c r="C1148" s="770" t="s">
        <v>1995</v>
      </c>
      <c r="D1148" s="771"/>
      <c r="F1148" s="549"/>
      <c r="G1148" t="s">
        <v>191</v>
      </c>
    </row>
    <row r="1149" spans="1:7" ht="15" customHeight="1" x14ac:dyDescent="0.2">
      <c r="A1149" s="774"/>
      <c r="B1149" s="656" t="s">
        <v>1996</v>
      </c>
      <c r="C1149" s="770" t="s">
        <v>1997</v>
      </c>
      <c r="D1149" s="771"/>
      <c r="F1149" s="549"/>
      <c r="G1149" t="s">
        <v>191</v>
      </c>
    </row>
    <row r="1150" spans="1:7" ht="15" customHeight="1" x14ac:dyDescent="0.2">
      <c r="A1150" s="774"/>
      <c r="B1150" s="656" t="s">
        <v>1998</v>
      </c>
      <c r="C1150" s="770" t="s">
        <v>1999</v>
      </c>
      <c r="D1150" s="771"/>
      <c r="F1150" s="549"/>
      <c r="G1150" t="s">
        <v>191</v>
      </c>
    </row>
    <row r="1151" spans="1:7" ht="15" customHeight="1" x14ac:dyDescent="0.2">
      <c r="A1151" s="774"/>
      <c r="B1151" s="656" t="s">
        <v>2000</v>
      </c>
      <c r="C1151" s="770" t="s">
        <v>2001</v>
      </c>
      <c r="D1151" s="771"/>
      <c r="F1151" s="549"/>
      <c r="G1151" t="s">
        <v>191</v>
      </c>
    </row>
    <row r="1152" spans="1:7" ht="15" customHeight="1" x14ac:dyDescent="0.2">
      <c r="A1152" s="774"/>
      <c r="B1152" s="656" t="s">
        <v>2002</v>
      </c>
      <c r="C1152" s="770" t="s">
        <v>2003</v>
      </c>
      <c r="D1152" s="771"/>
      <c r="F1152" s="549"/>
      <c r="G1152" t="s">
        <v>191</v>
      </c>
    </row>
    <row r="1153" spans="1:7" ht="15" customHeight="1" x14ac:dyDescent="0.2">
      <c r="A1153" s="774"/>
      <c r="B1153" s="656" t="s">
        <v>2004</v>
      </c>
      <c r="C1153" s="770" t="s">
        <v>2005</v>
      </c>
      <c r="D1153" s="771"/>
      <c r="F1153" s="549"/>
      <c r="G1153" t="s">
        <v>191</v>
      </c>
    </row>
    <row r="1154" spans="1:7" ht="15" customHeight="1" x14ac:dyDescent="0.2">
      <c r="A1154" s="774"/>
      <c r="B1154" s="656" t="s">
        <v>2006</v>
      </c>
      <c r="C1154" s="770" t="s">
        <v>2007</v>
      </c>
      <c r="D1154" s="771"/>
      <c r="F1154" s="549"/>
      <c r="G1154" t="s">
        <v>191</v>
      </c>
    </row>
    <row r="1155" spans="1:7" ht="15" customHeight="1" x14ac:dyDescent="0.2">
      <c r="A1155" s="774"/>
      <c r="B1155" s="656" t="s">
        <v>2008</v>
      </c>
      <c r="C1155" s="770" t="s">
        <v>2009</v>
      </c>
      <c r="D1155" s="771"/>
      <c r="F1155" s="549"/>
      <c r="G1155" t="s">
        <v>191</v>
      </c>
    </row>
    <row r="1156" spans="1:7" ht="15" customHeight="1" x14ac:dyDescent="0.2">
      <c r="A1156" s="774"/>
      <c r="B1156" s="656" t="s">
        <v>2010</v>
      </c>
      <c r="C1156" s="770" t="s">
        <v>2011</v>
      </c>
      <c r="D1156" s="771"/>
      <c r="F1156" s="549"/>
      <c r="G1156" t="s">
        <v>191</v>
      </c>
    </row>
    <row r="1157" spans="1:7" ht="15" customHeight="1" x14ac:dyDescent="0.2">
      <c r="A1157" s="774"/>
      <c r="B1157" s="656" t="s">
        <v>2012</v>
      </c>
      <c r="C1157" s="770" t="s">
        <v>2013</v>
      </c>
      <c r="D1157" s="771"/>
      <c r="F1157" s="549"/>
      <c r="G1157" t="s">
        <v>191</v>
      </c>
    </row>
    <row r="1158" spans="1:7" ht="15" customHeight="1" x14ac:dyDescent="0.2">
      <c r="A1158" s="774"/>
      <c r="B1158" s="656" t="s">
        <v>2014</v>
      </c>
      <c r="C1158" s="770" t="s">
        <v>2015</v>
      </c>
      <c r="D1158" s="771"/>
      <c r="F1158" s="549"/>
      <c r="G1158" t="s">
        <v>191</v>
      </c>
    </row>
    <row r="1159" spans="1:7" ht="15" customHeight="1" x14ac:dyDescent="0.2">
      <c r="A1159" s="774"/>
      <c r="B1159" s="656" t="s">
        <v>2016</v>
      </c>
      <c r="C1159" s="770" t="s">
        <v>2017</v>
      </c>
      <c r="D1159" s="771"/>
      <c r="F1159" s="549"/>
      <c r="G1159" t="s">
        <v>191</v>
      </c>
    </row>
    <row r="1160" spans="1:7" ht="15" customHeight="1" x14ac:dyDescent="0.2">
      <c r="A1160" s="774"/>
      <c r="B1160" s="656" t="s">
        <v>2018</v>
      </c>
      <c r="C1160" s="770" t="s">
        <v>2019</v>
      </c>
      <c r="D1160" s="771"/>
      <c r="F1160" s="549"/>
      <c r="G1160" t="s">
        <v>191</v>
      </c>
    </row>
    <row r="1161" spans="1:7" ht="15" customHeight="1" x14ac:dyDescent="0.2">
      <c r="A1161" s="774"/>
      <c r="B1161" s="656" t="s">
        <v>2020</v>
      </c>
      <c r="C1161" s="770" t="s">
        <v>2021</v>
      </c>
      <c r="D1161" s="771"/>
      <c r="F1161" s="549"/>
      <c r="G1161" t="s">
        <v>191</v>
      </c>
    </row>
    <row r="1162" spans="1:7" ht="15" customHeight="1" x14ac:dyDescent="0.2">
      <c r="A1162" s="774"/>
      <c r="B1162" s="656" t="s">
        <v>2022</v>
      </c>
      <c r="C1162" s="770" t="s">
        <v>2023</v>
      </c>
      <c r="D1162" s="771"/>
      <c r="F1162" s="549"/>
      <c r="G1162" t="s">
        <v>191</v>
      </c>
    </row>
    <row r="1163" spans="1:7" ht="15" customHeight="1" x14ac:dyDescent="0.2">
      <c r="A1163" s="774"/>
      <c r="B1163" s="656" t="s">
        <v>2024</v>
      </c>
      <c r="C1163" s="770" t="s">
        <v>2025</v>
      </c>
      <c r="D1163" s="771"/>
      <c r="F1163" s="549"/>
      <c r="G1163" t="s">
        <v>191</v>
      </c>
    </row>
    <row r="1164" spans="1:7" ht="15" customHeight="1" x14ac:dyDescent="0.2">
      <c r="A1164" s="774"/>
      <c r="B1164" s="656" t="s">
        <v>2026</v>
      </c>
      <c r="C1164" s="770" t="s">
        <v>2027</v>
      </c>
      <c r="D1164" s="771"/>
      <c r="F1164" s="549"/>
      <c r="G1164" t="s">
        <v>191</v>
      </c>
    </row>
    <row r="1165" spans="1:7" ht="15" customHeight="1" x14ac:dyDescent="0.2">
      <c r="A1165" s="774"/>
      <c r="B1165" s="656" t="s">
        <v>2028</v>
      </c>
      <c r="C1165" s="770" t="s">
        <v>2029</v>
      </c>
      <c r="D1165" s="771"/>
      <c r="F1165" s="549"/>
      <c r="G1165" t="s">
        <v>191</v>
      </c>
    </row>
    <row r="1166" spans="1:7" ht="15" customHeight="1" x14ac:dyDescent="0.2">
      <c r="A1166" s="774"/>
      <c r="B1166" s="656" t="s">
        <v>2030</v>
      </c>
      <c r="C1166" s="770" t="s">
        <v>2031</v>
      </c>
      <c r="D1166" s="771"/>
      <c r="F1166" s="549"/>
      <c r="G1166" t="s">
        <v>191</v>
      </c>
    </row>
    <row r="1167" spans="1:7" ht="15" customHeight="1" x14ac:dyDescent="0.2">
      <c r="A1167" s="774"/>
      <c r="B1167" s="656" t="s">
        <v>2032</v>
      </c>
      <c r="C1167" s="770" t="s">
        <v>2033</v>
      </c>
      <c r="D1167" s="771"/>
      <c r="F1167" s="549"/>
      <c r="G1167" t="s">
        <v>191</v>
      </c>
    </row>
    <row r="1168" spans="1:7" ht="15" customHeight="1" x14ac:dyDescent="0.2">
      <c r="A1168" s="774"/>
      <c r="B1168" s="656" t="s">
        <v>2034</v>
      </c>
      <c r="C1168" s="770" t="s">
        <v>2035</v>
      </c>
      <c r="D1168" s="771"/>
      <c r="F1168" s="549"/>
      <c r="G1168" t="s">
        <v>191</v>
      </c>
    </row>
    <row r="1169" spans="1:7" ht="15" customHeight="1" x14ac:dyDescent="0.2">
      <c r="A1169" s="774"/>
      <c r="B1169" s="656" t="s">
        <v>2036</v>
      </c>
      <c r="C1169" s="770" t="s">
        <v>2037</v>
      </c>
      <c r="D1169" s="771"/>
      <c r="F1169" s="549"/>
      <c r="G1169" t="s">
        <v>191</v>
      </c>
    </row>
    <row r="1170" spans="1:7" ht="15" customHeight="1" x14ac:dyDescent="0.2">
      <c r="A1170" s="774"/>
      <c r="B1170" s="656" t="s">
        <v>2038</v>
      </c>
      <c r="C1170" s="770" t="s">
        <v>2039</v>
      </c>
      <c r="D1170" s="771"/>
      <c r="F1170" s="549"/>
      <c r="G1170" t="s">
        <v>191</v>
      </c>
    </row>
    <row r="1171" spans="1:7" ht="15" customHeight="1" x14ac:dyDescent="0.2">
      <c r="A1171" s="774"/>
      <c r="B1171" s="656" t="s">
        <v>2040</v>
      </c>
      <c r="C1171" s="770" t="s">
        <v>2041</v>
      </c>
      <c r="D1171" s="771"/>
      <c r="F1171" s="549"/>
      <c r="G1171" t="s">
        <v>191</v>
      </c>
    </row>
    <row r="1172" spans="1:7" ht="15" customHeight="1" x14ac:dyDescent="0.2">
      <c r="A1172" s="774"/>
      <c r="B1172" s="656" t="s">
        <v>2042</v>
      </c>
      <c r="C1172" s="770" t="s">
        <v>2043</v>
      </c>
      <c r="D1172" s="771"/>
      <c r="F1172" s="549"/>
      <c r="G1172" t="s">
        <v>191</v>
      </c>
    </row>
    <row r="1173" spans="1:7" ht="15" customHeight="1" x14ac:dyDescent="0.2">
      <c r="A1173" s="774"/>
      <c r="B1173" s="656" t="s">
        <v>2044</v>
      </c>
      <c r="C1173" s="770" t="s">
        <v>2045</v>
      </c>
      <c r="D1173" s="771"/>
      <c r="F1173" s="549"/>
      <c r="G1173" t="s">
        <v>191</v>
      </c>
    </row>
    <row r="1174" spans="1:7" ht="15" customHeight="1" x14ac:dyDescent="0.2">
      <c r="A1174" s="774"/>
      <c r="B1174" s="656" t="s">
        <v>2046</v>
      </c>
      <c r="C1174" s="770" t="s">
        <v>2047</v>
      </c>
      <c r="D1174" s="771"/>
      <c r="F1174" s="549"/>
      <c r="G1174" t="s">
        <v>191</v>
      </c>
    </row>
    <row r="1175" spans="1:7" ht="15" customHeight="1" x14ac:dyDescent="0.2">
      <c r="A1175" s="774"/>
      <c r="B1175" s="656" t="s">
        <v>2048</v>
      </c>
      <c r="C1175" s="770" t="s">
        <v>2049</v>
      </c>
      <c r="D1175" s="771"/>
      <c r="F1175" s="549"/>
      <c r="G1175" t="s">
        <v>191</v>
      </c>
    </row>
    <row r="1176" spans="1:7" ht="15" customHeight="1" x14ac:dyDescent="0.2">
      <c r="A1176" s="774"/>
      <c r="B1176" s="656" t="s">
        <v>2050</v>
      </c>
      <c r="C1176" s="770" t="s">
        <v>2051</v>
      </c>
      <c r="D1176" s="771"/>
      <c r="F1176" s="549"/>
      <c r="G1176" t="s">
        <v>191</v>
      </c>
    </row>
    <row r="1177" spans="1:7" ht="15" customHeight="1" x14ac:dyDescent="0.2">
      <c r="A1177" s="774"/>
      <c r="B1177" s="656" t="s">
        <v>2052</v>
      </c>
      <c r="C1177" s="770" t="s">
        <v>2053</v>
      </c>
      <c r="D1177" s="771"/>
      <c r="F1177" s="549"/>
      <c r="G1177" t="s">
        <v>191</v>
      </c>
    </row>
    <row r="1178" spans="1:7" ht="15" customHeight="1" x14ac:dyDescent="0.2">
      <c r="A1178" s="774"/>
      <c r="B1178" s="656" t="s">
        <v>2054</v>
      </c>
      <c r="C1178" s="770" t="s">
        <v>2055</v>
      </c>
      <c r="D1178" s="771"/>
      <c r="F1178" s="549"/>
      <c r="G1178" t="s">
        <v>191</v>
      </c>
    </row>
    <row r="1179" spans="1:7" ht="15" customHeight="1" x14ac:dyDescent="0.2">
      <c r="A1179" s="774"/>
      <c r="B1179" s="656" t="s">
        <v>2056</v>
      </c>
      <c r="C1179" s="770" t="s">
        <v>2057</v>
      </c>
      <c r="D1179" s="771"/>
      <c r="F1179" s="549"/>
      <c r="G1179" t="s">
        <v>191</v>
      </c>
    </row>
    <row r="1180" spans="1:7" ht="15" customHeight="1" x14ac:dyDescent="0.2">
      <c r="A1180" s="774"/>
      <c r="B1180" s="656" t="s">
        <v>2058</v>
      </c>
      <c r="C1180" s="770" t="s">
        <v>2059</v>
      </c>
      <c r="D1180" s="771"/>
      <c r="F1180" s="549"/>
      <c r="G1180" t="s">
        <v>191</v>
      </c>
    </row>
    <row r="1181" spans="1:7" ht="15" customHeight="1" x14ac:dyDescent="0.2">
      <c r="A1181" s="774"/>
      <c r="B1181" s="656" t="s">
        <v>2060</v>
      </c>
      <c r="C1181" s="770" t="s">
        <v>2061</v>
      </c>
      <c r="D1181" s="771"/>
      <c r="F1181" s="549"/>
      <c r="G1181" t="s">
        <v>191</v>
      </c>
    </row>
    <row r="1182" spans="1:7" ht="15" customHeight="1" x14ac:dyDescent="0.2">
      <c r="A1182" s="774"/>
      <c r="B1182" s="656" t="s">
        <v>2062</v>
      </c>
      <c r="C1182" s="770" t="s">
        <v>2063</v>
      </c>
      <c r="D1182" s="771"/>
      <c r="F1182" s="549"/>
      <c r="G1182" t="s">
        <v>191</v>
      </c>
    </row>
    <row r="1183" spans="1:7" ht="15" customHeight="1" x14ac:dyDescent="0.2">
      <c r="A1183" s="774"/>
      <c r="B1183" s="656" t="s">
        <v>2064</v>
      </c>
      <c r="C1183" s="770" t="s">
        <v>2065</v>
      </c>
      <c r="D1183" s="771"/>
      <c r="F1183" s="549"/>
      <c r="G1183" t="s">
        <v>191</v>
      </c>
    </row>
    <row r="1184" spans="1:7" ht="15" customHeight="1" x14ac:dyDescent="0.2">
      <c r="A1184" s="774"/>
      <c r="B1184" s="656" t="s">
        <v>2066</v>
      </c>
      <c r="C1184" s="770" t="s">
        <v>2067</v>
      </c>
      <c r="D1184" s="771"/>
      <c r="F1184" s="549"/>
      <c r="G1184" t="s">
        <v>191</v>
      </c>
    </row>
    <row r="1185" spans="1:7" ht="15" customHeight="1" x14ac:dyDescent="0.2">
      <c r="A1185" s="774"/>
      <c r="B1185" s="656" t="s">
        <v>2068</v>
      </c>
      <c r="C1185" s="770" t="s">
        <v>2069</v>
      </c>
      <c r="D1185" s="771"/>
      <c r="F1185" s="549"/>
      <c r="G1185" t="s">
        <v>191</v>
      </c>
    </row>
    <row r="1186" spans="1:7" ht="15" customHeight="1" x14ac:dyDescent="0.2">
      <c r="A1186" s="774"/>
      <c r="B1186" s="656" t="s">
        <v>2070</v>
      </c>
      <c r="C1186" s="770" t="s">
        <v>2071</v>
      </c>
      <c r="D1186" s="771"/>
      <c r="F1186" s="549"/>
      <c r="G1186" t="s">
        <v>191</v>
      </c>
    </row>
    <row r="1187" spans="1:7" ht="15" customHeight="1" x14ac:dyDescent="0.2">
      <c r="A1187" s="774"/>
      <c r="B1187" s="656" t="s">
        <v>2072</v>
      </c>
      <c r="C1187" s="770" t="s">
        <v>2073</v>
      </c>
      <c r="D1187" s="771"/>
      <c r="F1187" s="549"/>
      <c r="G1187" t="s">
        <v>191</v>
      </c>
    </row>
    <row r="1188" spans="1:7" ht="15" customHeight="1" x14ac:dyDescent="0.2">
      <c r="A1188" s="774"/>
      <c r="B1188" s="656" t="s">
        <v>2074</v>
      </c>
      <c r="C1188" s="770" t="s">
        <v>2075</v>
      </c>
      <c r="D1188" s="771"/>
      <c r="F1188" s="549"/>
      <c r="G1188" t="s">
        <v>191</v>
      </c>
    </row>
    <row r="1189" spans="1:7" ht="15" customHeight="1" x14ac:dyDescent="0.2">
      <c r="A1189" s="774"/>
      <c r="B1189" s="656" t="s">
        <v>2076</v>
      </c>
      <c r="C1189" s="770" t="s">
        <v>2077</v>
      </c>
      <c r="D1189" s="771"/>
      <c r="F1189" s="549"/>
      <c r="G1189" t="s">
        <v>191</v>
      </c>
    </row>
    <row r="1190" spans="1:7" ht="15" customHeight="1" x14ac:dyDescent="0.2">
      <c r="A1190" s="774"/>
      <c r="B1190" s="656" t="s">
        <v>2078</v>
      </c>
      <c r="C1190" s="770" t="s">
        <v>2079</v>
      </c>
      <c r="D1190" s="771"/>
      <c r="F1190" s="549"/>
      <c r="G1190" t="s">
        <v>191</v>
      </c>
    </row>
    <row r="1191" spans="1:7" ht="15" customHeight="1" x14ac:dyDescent="0.2">
      <c r="A1191" s="774"/>
      <c r="B1191" s="656" t="s">
        <v>2080</v>
      </c>
      <c r="C1191" s="770" t="s">
        <v>2081</v>
      </c>
      <c r="D1191" s="771"/>
      <c r="F1191" s="549"/>
      <c r="G1191" t="s">
        <v>191</v>
      </c>
    </row>
    <row r="1192" spans="1:7" ht="15" customHeight="1" x14ac:dyDescent="0.2">
      <c r="A1192" s="774"/>
      <c r="B1192" s="656" t="s">
        <v>2082</v>
      </c>
      <c r="C1192" s="770" t="s">
        <v>2083</v>
      </c>
      <c r="D1192" s="771"/>
      <c r="F1192" s="549"/>
      <c r="G1192" t="s">
        <v>191</v>
      </c>
    </row>
    <row r="1193" spans="1:7" ht="15" customHeight="1" x14ac:dyDescent="0.2">
      <c r="A1193" s="774"/>
      <c r="B1193" s="656" t="s">
        <v>2084</v>
      </c>
      <c r="C1193" s="770" t="s">
        <v>2085</v>
      </c>
      <c r="D1193" s="771"/>
      <c r="F1193" s="549"/>
      <c r="G1193" t="s">
        <v>191</v>
      </c>
    </row>
    <row r="1194" spans="1:7" ht="15" customHeight="1" x14ac:dyDescent="0.2">
      <c r="A1194" s="774"/>
      <c r="B1194" s="656" t="s">
        <v>2086</v>
      </c>
      <c r="C1194" s="770" t="s">
        <v>2087</v>
      </c>
      <c r="D1194" s="771"/>
      <c r="F1194" s="549"/>
      <c r="G1194" t="s">
        <v>191</v>
      </c>
    </row>
    <row r="1195" spans="1:7" ht="15" customHeight="1" x14ac:dyDescent="0.2">
      <c r="A1195" s="774"/>
      <c r="B1195" s="656" t="s">
        <v>2088</v>
      </c>
      <c r="C1195" s="770" t="s">
        <v>2089</v>
      </c>
      <c r="D1195" s="771"/>
      <c r="F1195" s="549"/>
      <c r="G1195" t="s">
        <v>191</v>
      </c>
    </row>
    <row r="1196" spans="1:7" ht="15" customHeight="1" x14ac:dyDescent="0.2">
      <c r="A1196" s="774"/>
      <c r="B1196" s="656" t="s">
        <v>2090</v>
      </c>
      <c r="C1196" s="770" t="s">
        <v>2091</v>
      </c>
      <c r="D1196" s="771"/>
      <c r="F1196" s="549"/>
      <c r="G1196" t="s">
        <v>191</v>
      </c>
    </row>
    <row r="1197" spans="1:7" ht="15" customHeight="1" x14ac:dyDescent="0.2">
      <c r="A1197" s="774"/>
      <c r="B1197" s="656" t="s">
        <v>2092</v>
      </c>
      <c r="C1197" s="770" t="s">
        <v>2093</v>
      </c>
      <c r="D1197" s="771"/>
      <c r="F1197" s="549"/>
      <c r="G1197" t="s">
        <v>191</v>
      </c>
    </row>
    <row r="1198" spans="1:7" ht="15" customHeight="1" x14ac:dyDescent="0.2">
      <c r="A1198" s="774"/>
      <c r="B1198" s="656" t="s">
        <v>2094</v>
      </c>
      <c r="C1198" s="770" t="s">
        <v>2095</v>
      </c>
      <c r="D1198" s="771"/>
      <c r="F1198" s="549"/>
      <c r="G1198" t="s">
        <v>191</v>
      </c>
    </row>
    <row r="1199" spans="1:7" ht="15" customHeight="1" x14ac:dyDescent="0.2">
      <c r="A1199" s="774"/>
      <c r="B1199" s="656" t="s">
        <v>2096</v>
      </c>
      <c r="C1199" s="770" t="s">
        <v>2097</v>
      </c>
      <c r="D1199" s="771"/>
      <c r="F1199" s="549"/>
      <c r="G1199" t="s">
        <v>191</v>
      </c>
    </row>
    <row r="1200" spans="1:7" ht="15" customHeight="1" x14ac:dyDescent="0.2">
      <c r="A1200" s="774"/>
      <c r="B1200" s="656" t="s">
        <v>2098</v>
      </c>
      <c r="C1200" s="770" t="s">
        <v>2099</v>
      </c>
      <c r="D1200" s="771"/>
      <c r="F1200" s="549"/>
      <c r="G1200" t="s">
        <v>191</v>
      </c>
    </row>
    <row r="1201" spans="1:7" ht="15" customHeight="1" x14ac:dyDescent="0.2">
      <c r="A1201" s="774"/>
      <c r="B1201" s="656" t="s">
        <v>2100</v>
      </c>
      <c r="C1201" s="770" t="s">
        <v>2101</v>
      </c>
      <c r="D1201" s="771"/>
      <c r="F1201" s="549"/>
      <c r="G1201" t="s">
        <v>191</v>
      </c>
    </row>
    <row r="1202" spans="1:7" ht="15" customHeight="1" x14ac:dyDescent="0.2">
      <c r="A1202" s="774"/>
      <c r="B1202" s="656" t="s">
        <v>2102</v>
      </c>
      <c r="C1202" s="770" t="s">
        <v>2103</v>
      </c>
      <c r="D1202" s="771"/>
      <c r="F1202" s="549"/>
      <c r="G1202" t="s">
        <v>191</v>
      </c>
    </row>
    <row r="1203" spans="1:7" ht="15" customHeight="1" x14ac:dyDescent="0.2">
      <c r="A1203" s="774"/>
      <c r="B1203" s="656" t="s">
        <v>2104</v>
      </c>
      <c r="C1203" s="770" t="s">
        <v>2105</v>
      </c>
      <c r="D1203" s="771"/>
      <c r="F1203" s="549"/>
      <c r="G1203" t="s">
        <v>191</v>
      </c>
    </row>
    <row r="1204" spans="1:7" ht="15" customHeight="1" x14ac:dyDescent="0.2">
      <c r="A1204" s="774"/>
      <c r="B1204" s="656" t="s">
        <v>2106</v>
      </c>
      <c r="C1204" s="770" t="s">
        <v>2107</v>
      </c>
      <c r="D1204" s="771"/>
      <c r="F1204" s="549"/>
      <c r="G1204" t="s">
        <v>191</v>
      </c>
    </row>
    <row r="1205" spans="1:7" ht="15" customHeight="1" x14ac:dyDescent="0.2">
      <c r="A1205" s="774"/>
      <c r="B1205" s="656" t="s">
        <v>2108</v>
      </c>
      <c r="C1205" s="770" t="s">
        <v>2109</v>
      </c>
      <c r="D1205" s="771"/>
      <c r="F1205" s="549"/>
      <c r="G1205" t="s">
        <v>191</v>
      </c>
    </row>
    <row r="1206" spans="1:7" ht="15" customHeight="1" x14ac:dyDescent="0.2">
      <c r="A1206" s="774"/>
      <c r="B1206" s="656" t="s">
        <v>7037</v>
      </c>
      <c r="C1206" s="770" t="s">
        <v>7028</v>
      </c>
      <c r="D1206" s="771"/>
      <c r="F1206" s="549"/>
      <c r="G1206" t="s">
        <v>191</v>
      </c>
    </row>
    <row r="1207" spans="1:7" ht="15" customHeight="1" x14ac:dyDescent="0.2">
      <c r="A1207" s="774"/>
      <c r="B1207" s="656" t="s">
        <v>7038</v>
      </c>
      <c r="C1207" s="770" t="s">
        <v>7029</v>
      </c>
      <c r="D1207" s="771"/>
      <c r="F1207" s="549"/>
      <c r="G1207" t="s">
        <v>191</v>
      </c>
    </row>
    <row r="1208" spans="1:7" ht="15" customHeight="1" x14ac:dyDescent="0.2">
      <c r="A1208" s="774"/>
      <c r="B1208" s="656" t="s">
        <v>7039</v>
      </c>
      <c r="C1208" s="770" t="s">
        <v>7030</v>
      </c>
      <c r="D1208" s="771"/>
      <c r="F1208" s="549"/>
      <c r="G1208" t="s">
        <v>191</v>
      </c>
    </row>
    <row r="1209" spans="1:7" ht="15" customHeight="1" x14ac:dyDescent="0.2">
      <c r="A1209" s="774"/>
      <c r="B1209" s="656" t="s">
        <v>7040</v>
      </c>
      <c r="C1209" s="770" t="s">
        <v>7031</v>
      </c>
      <c r="D1209" s="771"/>
      <c r="F1209" s="549"/>
      <c r="G1209" t="s">
        <v>191</v>
      </c>
    </row>
    <row r="1210" spans="1:7" ht="15" customHeight="1" x14ac:dyDescent="0.2">
      <c r="A1210" s="774"/>
      <c r="B1210" s="656" t="s">
        <v>7041</v>
      </c>
      <c r="C1210" s="770" t="s">
        <v>7032</v>
      </c>
      <c r="D1210" s="771"/>
      <c r="F1210" s="549"/>
      <c r="G1210" t="s">
        <v>191</v>
      </c>
    </row>
    <row r="1211" spans="1:7" ht="15" customHeight="1" x14ac:dyDescent="0.2">
      <c r="A1211" s="774"/>
      <c r="B1211" s="656" t="s">
        <v>7042</v>
      </c>
      <c r="C1211" s="770" t="s">
        <v>7033</v>
      </c>
      <c r="D1211" s="771"/>
      <c r="F1211" s="549"/>
      <c r="G1211" t="s">
        <v>191</v>
      </c>
    </row>
    <row r="1212" spans="1:7" ht="15" customHeight="1" x14ac:dyDescent="0.2">
      <c r="A1212" s="774"/>
      <c r="B1212" s="656" t="s">
        <v>7043</v>
      </c>
      <c r="C1212" s="770" t="s">
        <v>7034</v>
      </c>
      <c r="D1212" s="771"/>
      <c r="F1212" s="549"/>
      <c r="G1212" t="s">
        <v>191</v>
      </c>
    </row>
    <row r="1213" spans="1:7" ht="15" customHeight="1" x14ac:dyDescent="0.2">
      <c r="A1213" s="774"/>
      <c r="B1213" s="656" t="s">
        <v>7044</v>
      </c>
      <c r="C1213" s="770" t="s">
        <v>7035</v>
      </c>
      <c r="D1213" s="771"/>
      <c r="F1213" s="549"/>
      <c r="G1213" t="s">
        <v>191</v>
      </c>
    </row>
    <row r="1214" spans="1:7" ht="15" customHeight="1" x14ac:dyDescent="0.2">
      <c r="A1214" s="774"/>
      <c r="B1214" s="656" t="s">
        <v>7045</v>
      </c>
      <c r="C1214" s="770" t="s">
        <v>7036</v>
      </c>
      <c r="D1214" s="771"/>
      <c r="F1214" s="549"/>
      <c r="G1214" t="s">
        <v>191</v>
      </c>
    </row>
    <row r="1215" spans="1:7" ht="15" customHeight="1" x14ac:dyDescent="0.2">
      <c r="A1215" s="772" t="s">
        <v>2110</v>
      </c>
      <c r="B1215" s="530" t="s">
        <v>2111</v>
      </c>
      <c r="C1215" s="785" t="s">
        <v>1825</v>
      </c>
      <c r="D1215" s="771"/>
      <c r="F1215" s="549"/>
    </row>
    <row r="1216" spans="1:7" ht="15" customHeight="1" x14ac:dyDescent="0.2">
      <c r="A1216" s="774"/>
      <c r="B1216" s="656" t="s">
        <v>2112</v>
      </c>
      <c r="C1216" s="770" t="s">
        <v>1827</v>
      </c>
      <c r="D1216" s="771"/>
      <c r="F1216" s="549"/>
    </row>
    <row r="1217" spans="1:7" ht="15" customHeight="1" x14ac:dyDescent="0.2">
      <c r="A1217" s="774"/>
      <c r="B1217" s="656" t="s">
        <v>2113</v>
      </c>
      <c r="C1217" s="770" t="s">
        <v>1829</v>
      </c>
      <c r="D1217" s="771"/>
      <c r="F1217" s="549"/>
    </row>
    <row r="1218" spans="1:7" ht="15" customHeight="1" x14ac:dyDescent="0.2">
      <c r="A1218" s="774"/>
      <c r="B1218" s="656" t="s">
        <v>2114</v>
      </c>
      <c r="C1218" s="770" t="s">
        <v>1831</v>
      </c>
      <c r="D1218" s="771"/>
      <c r="F1218" s="549"/>
    </row>
    <row r="1219" spans="1:7" ht="15" customHeight="1" x14ac:dyDescent="0.2">
      <c r="A1219" s="774"/>
      <c r="B1219" s="656" t="s">
        <v>2115</v>
      </c>
      <c r="C1219" s="770" t="s">
        <v>1833</v>
      </c>
      <c r="D1219" s="771"/>
      <c r="F1219" s="549"/>
    </row>
    <row r="1220" spans="1:7" ht="15" customHeight="1" x14ac:dyDescent="0.2">
      <c r="A1220" s="774"/>
      <c r="B1220" s="656" t="s">
        <v>2116</v>
      </c>
      <c r="C1220" s="770" t="s">
        <v>1835</v>
      </c>
      <c r="D1220" s="771"/>
      <c r="F1220" s="549"/>
    </row>
    <row r="1221" spans="1:7" ht="15" customHeight="1" x14ac:dyDescent="0.2">
      <c r="A1221" s="774"/>
      <c r="B1221" s="656" t="s">
        <v>2117</v>
      </c>
      <c r="C1221" s="770" t="s">
        <v>1837</v>
      </c>
      <c r="D1221" s="771"/>
      <c r="F1221" s="549"/>
    </row>
    <row r="1222" spans="1:7" ht="15" customHeight="1" x14ac:dyDescent="0.2">
      <c r="A1222" s="774"/>
      <c r="B1222" s="656" t="s">
        <v>2118</v>
      </c>
      <c r="C1222" s="770" t="s">
        <v>1839</v>
      </c>
      <c r="D1222" s="771"/>
      <c r="F1222" s="549"/>
    </row>
    <row r="1223" spans="1:7" ht="15" customHeight="1" x14ac:dyDescent="0.2">
      <c r="A1223" s="774"/>
      <c r="B1223" s="656" t="s">
        <v>2119</v>
      </c>
      <c r="C1223" s="770" t="s">
        <v>1841</v>
      </c>
      <c r="D1223" s="771"/>
      <c r="F1223" s="549"/>
    </row>
    <row r="1224" spans="1:7" ht="15" customHeight="1" x14ac:dyDescent="0.2">
      <c r="A1224" s="774"/>
      <c r="B1224" s="656" t="s">
        <v>2120</v>
      </c>
      <c r="C1224" s="770" t="s">
        <v>1843</v>
      </c>
      <c r="D1224" s="771"/>
      <c r="F1224" s="549"/>
    </row>
    <row r="1225" spans="1:7" ht="15" customHeight="1" x14ac:dyDescent="0.2">
      <c r="A1225" s="774"/>
      <c r="B1225" s="656" t="s">
        <v>2121</v>
      </c>
      <c r="C1225" s="770" t="s">
        <v>1845</v>
      </c>
      <c r="D1225" s="771"/>
      <c r="F1225" s="549"/>
    </row>
    <row r="1226" spans="1:7" ht="15" customHeight="1" x14ac:dyDescent="0.2">
      <c r="A1226" s="774"/>
      <c r="B1226" s="656" t="s">
        <v>2122</v>
      </c>
      <c r="C1226" s="770" t="s">
        <v>1847</v>
      </c>
      <c r="D1226" s="771"/>
      <c r="F1226" s="549"/>
      <c r="G1226" t="s">
        <v>150</v>
      </c>
    </row>
    <row r="1227" spans="1:7" ht="15" customHeight="1" x14ac:dyDescent="0.2">
      <c r="A1227" s="774"/>
      <c r="B1227" s="656" t="s">
        <v>2123</v>
      </c>
      <c r="C1227" s="770" t="s">
        <v>1849</v>
      </c>
      <c r="D1227" s="771"/>
      <c r="F1227" s="549"/>
      <c r="G1227" t="s">
        <v>191</v>
      </c>
    </row>
    <row r="1228" spans="1:7" ht="15" customHeight="1" x14ac:dyDescent="0.2">
      <c r="A1228" s="774"/>
      <c r="B1228" s="656" t="s">
        <v>2124</v>
      </c>
      <c r="C1228" s="770" t="s">
        <v>1851</v>
      </c>
      <c r="D1228" s="771"/>
      <c r="F1228" s="549"/>
      <c r="G1228" t="s">
        <v>191</v>
      </c>
    </row>
    <row r="1229" spans="1:7" ht="15" customHeight="1" x14ac:dyDescent="0.2">
      <c r="A1229" s="774"/>
      <c r="B1229" s="656" t="s">
        <v>2125</v>
      </c>
      <c r="C1229" s="770" t="s">
        <v>1853</v>
      </c>
      <c r="D1229" s="771"/>
      <c r="F1229" s="549"/>
      <c r="G1229" t="s">
        <v>191</v>
      </c>
    </row>
    <row r="1230" spans="1:7" ht="15" customHeight="1" x14ac:dyDescent="0.2">
      <c r="A1230" s="774"/>
      <c r="B1230" s="656" t="s">
        <v>2126</v>
      </c>
      <c r="C1230" s="770" t="s">
        <v>1855</v>
      </c>
      <c r="D1230" s="771"/>
      <c r="F1230" s="549"/>
      <c r="G1230" t="s">
        <v>191</v>
      </c>
    </row>
    <row r="1231" spans="1:7" ht="15" customHeight="1" x14ac:dyDescent="0.2">
      <c r="A1231" s="774"/>
      <c r="B1231" s="656" t="s">
        <v>2127</v>
      </c>
      <c r="C1231" s="770" t="s">
        <v>1857</v>
      </c>
      <c r="D1231" s="771"/>
      <c r="F1231" s="549"/>
      <c r="G1231" t="s">
        <v>191</v>
      </c>
    </row>
    <row r="1232" spans="1:7" ht="15" customHeight="1" x14ac:dyDescent="0.2">
      <c r="A1232" s="774"/>
      <c r="B1232" s="656" t="s">
        <v>2128</v>
      </c>
      <c r="C1232" s="770" t="s">
        <v>1859</v>
      </c>
      <c r="D1232" s="771"/>
      <c r="F1232" s="549"/>
      <c r="G1232" t="s">
        <v>191</v>
      </c>
    </row>
    <row r="1233" spans="1:7" ht="15" customHeight="1" x14ac:dyDescent="0.2">
      <c r="A1233" s="774"/>
      <c r="B1233" s="656" t="s">
        <v>2129</v>
      </c>
      <c r="C1233" s="770" t="s">
        <v>1861</v>
      </c>
      <c r="D1233" s="771"/>
      <c r="F1233" s="549"/>
      <c r="G1233" t="s">
        <v>191</v>
      </c>
    </row>
    <row r="1234" spans="1:7" ht="15" customHeight="1" x14ac:dyDescent="0.2">
      <c r="A1234" s="774"/>
      <c r="B1234" s="656" t="s">
        <v>2130</v>
      </c>
      <c r="C1234" s="770" t="s">
        <v>1863</v>
      </c>
      <c r="D1234" s="771"/>
      <c r="F1234" s="549"/>
      <c r="G1234" t="s">
        <v>191</v>
      </c>
    </row>
    <row r="1235" spans="1:7" ht="15" customHeight="1" x14ac:dyDescent="0.2">
      <c r="A1235" s="774"/>
      <c r="B1235" s="656" t="s">
        <v>2131</v>
      </c>
      <c r="C1235" s="770" t="s">
        <v>1865</v>
      </c>
      <c r="D1235" s="771"/>
      <c r="F1235" s="549"/>
      <c r="G1235" t="s">
        <v>191</v>
      </c>
    </row>
    <row r="1236" spans="1:7" ht="15" customHeight="1" x14ac:dyDescent="0.2">
      <c r="A1236" s="774"/>
      <c r="B1236" s="656" t="s">
        <v>2132</v>
      </c>
      <c r="C1236" s="770" t="s">
        <v>1867</v>
      </c>
      <c r="D1236" s="771"/>
      <c r="F1236" s="549"/>
      <c r="G1236" t="s">
        <v>191</v>
      </c>
    </row>
    <row r="1237" spans="1:7" ht="15" customHeight="1" x14ac:dyDescent="0.2">
      <c r="A1237" s="774"/>
      <c r="B1237" s="656" t="s">
        <v>2133</v>
      </c>
      <c r="C1237" s="770" t="s">
        <v>1869</v>
      </c>
      <c r="D1237" s="771"/>
      <c r="F1237" s="549"/>
      <c r="G1237" t="s">
        <v>191</v>
      </c>
    </row>
    <row r="1238" spans="1:7" ht="15" customHeight="1" x14ac:dyDescent="0.2">
      <c r="A1238" s="774"/>
      <c r="B1238" s="656" t="s">
        <v>2134</v>
      </c>
      <c r="C1238" s="770" t="s">
        <v>1871</v>
      </c>
      <c r="D1238" s="771"/>
      <c r="F1238" s="549"/>
      <c r="G1238" t="s">
        <v>191</v>
      </c>
    </row>
    <row r="1239" spans="1:7" ht="15" customHeight="1" x14ac:dyDescent="0.2">
      <c r="A1239" s="774"/>
      <c r="B1239" s="656" t="s">
        <v>2135</v>
      </c>
      <c r="C1239" s="770" t="s">
        <v>1873</v>
      </c>
      <c r="D1239" s="771"/>
      <c r="F1239" s="549"/>
      <c r="G1239" t="s">
        <v>191</v>
      </c>
    </row>
    <row r="1240" spans="1:7" ht="15" customHeight="1" x14ac:dyDescent="0.2">
      <c r="A1240" s="774"/>
      <c r="B1240" s="656" t="s">
        <v>2136</v>
      </c>
      <c r="C1240" s="770" t="s">
        <v>1875</v>
      </c>
      <c r="D1240" s="771"/>
      <c r="F1240" s="549"/>
      <c r="G1240" t="s">
        <v>191</v>
      </c>
    </row>
    <row r="1241" spans="1:7" ht="15" customHeight="1" x14ac:dyDescent="0.2">
      <c r="A1241" s="774"/>
      <c r="B1241" s="656" t="s">
        <v>2137</v>
      </c>
      <c r="C1241" s="770" t="s">
        <v>1877</v>
      </c>
      <c r="D1241" s="771"/>
      <c r="F1241" s="549"/>
      <c r="G1241" t="s">
        <v>191</v>
      </c>
    </row>
    <row r="1242" spans="1:7" ht="15" customHeight="1" x14ac:dyDescent="0.2">
      <c r="A1242" s="774"/>
      <c r="B1242" s="656" t="s">
        <v>2138</v>
      </c>
      <c r="C1242" s="770" t="s">
        <v>1879</v>
      </c>
      <c r="D1242" s="771"/>
      <c r="F1242" s="549"/>
      <c r="G1242" t="s">
        <v>191</v>
      </c>
    </row>
    <row r="1243" spans="1:7" ht="15" customHeight="1" x14ac:dyDescent="0.2">
      <c r="A1243" s="774"/>
      <c r="B1243" s="656" t="s">
        <v>2139</v>
      </c>
      <c r="C1243" s="770" t="s">
        <v>1881</v>
      </c>
      <c r="D1243" s="771"/>
      <c r="F1243" s="549"/>
      <c r="G1243" t="s">
        <v>191</v>
      </c>
    </row>
    <row r="1244" spans="1:7" ht="15" customHeight="1" x14ac:dyDescent="0.2">
      <c r="A1244" s="774"/>
      <c r="B1244" s="656" t="s">
        <v>2140</v>
      </c>
      <c r="C1244" s="770" t="s">
        <v>1883</v>
      </c>
      <c r="D1244" s="771"/>
      <c r="F1244" s="549"/>
      <c r="G1244" t="s">
        <v>191</v>
      </c>
    </row>
    <row r="1245" spans="1:7" ht="15" customHeight="1" x14ac:dyDescent="0.2">
      <c r="A1245" s="774"/>
      <c r="B1245" s="656" t="s">
        <v>2141</v>
      </c>
      <c r="C1245" s="770" t="s">
        <v>1885</v>
      </c>
      <c r="D1245" s="771"/>
      <c r="F1245" s="549"/>
      <c r="G1245" t="s">
        <v>191</v>
      </c>
    </row>
    <row r="1246" spans="1:7" ht="15" customHeight="1" x14ac:dyDescent="0.2">
      <c r="A1246" s="774"/>
      <c r="B1246" s="656" t="s">
        <v>2142</v>
      </c>
      <c r="C1246" s="770" t="s">
        <v>1887</v>
      </c>
      <c r="D1246" s="771"/>
      <c r="F1246" s="549"/>
      <c r="G1246" t="s">
        <v>191</v>
      </c>
    </row>
    <row r="1247" spans="1:7" ht="15" customHeight="1" x14ac:dyDescent="0.2">
      <c r="A1247" s="774"/>
      <c r="B1247" s="656" t="s">
        <v>2143</v>
      </c>
      <c r="C1247" s="770" t="s">
        <v>1889</v>
      </c>
      <c r="D1247" s="771"/>
      <c r="F1247" s="549"/>
      <c r="G1247" t="s">
        <v>191</v>
      </c>
    </row>
    <row r="1248" spans="1:7" ht="15" customHeight="1" x14ac:dyDescent="0.2">
      <c r="A1248" s="774"/>
      <c r="B1248" s="656" t="s">
        <v>2144</v>
      </c>
      <c r="C1248" s="770" t="s">
        <v>2145</v>
      </c>
      <c r="D1248" s="771"/>
      <c r="F1248" s="549"/>
      <c r="G1248" t="s">
        <v>191</v>
      </c>
    </row>
    <row r="1249" spans="1:7" ht="15" customHeight="1" x14ac:dyDescent="0.2">
      <c r="A1249" s="774"/>
      <c r="B1249" s="656" t="s">
        <v>2146</v>
      </c>
      <c r="C1249" s="770" t="s">
        <v>1891</v>
      </c>
      <c r="D1249" s="771"/>
      <c r="F1249" s="549"/>
      <c r="G1249" t="s">
        <v>191</v>
      </c>
    </row>
    <row r="1250" spans="1:7" ht="15" customHeight="1" x14ac:dyDescent="0.2">
      <c r="A1250" s="774"/>
      <c r="B1250" s="656" t="s">
        <v>2147</v>
      </c>
      <c r="C1250" s="770" t="s">
        <v>1893</v>
      </c>
      <c r="D1250" s="771"/>
      <c r="F1250" s="549"/>
      <c r="G1250" t="s">
        <v>191</v>
      </c>
    </row>
    <row r="1251" spans="1:7" ht="15" customHeight="1" x14ac:dyDescent="0.2">
      <c r="A1251" s="774"/>
      <c r="B1251" s="656" t="s">
        <v>2148</v>
      </c>
      <c r="C1251" s="770" t="s">
        <v>1895</v>
      </c>
      <c r="D1251" s="771"/>
      <c r="F1251" s="549"/>
      <c r="G1251" t="s">
        <v>191</v>
      </c>
    </row>
    <row r="1252" spans="1:7" ht="15" customHeight="1" x14ac:dyDescent="0.2">
      <c r="A1252" s="774"/>
      <c r="B1252" s="656" t="s">
        <v>2149</v>
      </c>
      <c r="C1252" s="770" t="s">
        <v>1897</v>
      </c>
      <c r="D1252" s="771"/>
      <c r="F1252" s="549"/>
      <c r="G1252" t="s">
        <v>191</v>
      </c>
    </row>
    <row r="1253" spans="1:7" ht="15" customHeight="1" x14ac:dyDescent="0.2">
      <c r="A1253" s="774"/>
      <c r="B1253" s="656" t="s">
        <v>2150</v>
      </c>
      <c r="C1253" s="770" t="s">
        <v>1899</v>
      </c>
      <c r="D1253" s="771"/>
      <c r="F1253" s="549"/>
      <c r="G1253" t="s">
        <v>191</v>
      </c>
    </row>
    <row r="1254" spans="1:7" ht="15" customHeight="1" x14ac:dyDescent="0.2">
      <c r="A1254" s="774"/>
      <c r="B1254" s="656" t="s">
        <v>2151</v>
      </c>
      <c r="C1254" s="770" t="s">
        <v>1901</v>
      </c>
      <c r="D1254" s="771"/>
      <c r="F1254" s="549"/>
      <c r="G1254" t="s">
        <v>191</v>
      </c>
    </row>
    <row r="1255" spans="1:7" ht="15" customHeight="1" x14ac:dyDescent="0.2">
      <c r="A1255" s="774"/>
      <c r="B1255" s="656" t="s">
        <v>2152</v>
      </c>
      <c r="C1255" s="770" t="s">
        <v>2153</v>
      </c>
      <c r="D1255" s="771"/>
      <c r="F1255" s="549"/>
      <c r="G1255" t="s">
        <v>191</v>
      </c>
    </row>
    <row r="1256" spans="1:7" ht="15" customHeight="1" x14ac:dyDescent="0.2">
      <c r="A1256" s="774"/>
      <c r="B1256" s="656" t="s">
        <v>2154</v>
      </c>
      <c r="C1256" s="770" t="s">
        <v>1903</v>
      </c>
      <c r="D1256" s="771"/>
      <c r="F1256" s="549"/>
      <c r="G1256" t="s">
        <v>191</v>
      </c>
    </row>
    <row r="1257" spans="1:7" ht="15" customHeight="1" x14ac:dyDescent="0.2">
      <c r="A1257" s="774"/>
      <c r="B1257" s="656" t="s">
        <v>2155</v>
      </c>
      <c r="C1257" s="770" t="s">
        <v>1905</v>
      </c>
      <c r="D1257" s="771"/>
      <c r="F1257" s="549"/>
      <c r="G1257" t="s">
        <v>191</v>
      </c>
    </row>
    <row r="1258" spans="1:7" ht="15" customHeight="1" x14ac:dyDescent="0.2">
      <c r="A1258" s="774"/>
      <c r="B1258" s="656" t="s">
        <v>2156</v>
      </c>
      <c r="C1258" s="770" t="s">
        <v>2157</v>
      </c>
      <c r="D1258" s="771"/>
      <c r="F1258" s="549"/>
      <c r="G1258" t="s">
        <v>191</v>
      </c>
    </row>
    <row r="1259" spans="1:7" ht="15" customHeight="1" x14ac:dyDescent="0.2">
      <c r="A1259" s="774"/>
      <c r="B1259" s="656" t="s">
        <v>2158</v>
      </c>
      <c r="C1259" s="770" t="s">
        <v>2159</v>
      </c>
      <c r="D1259" s="771"/>
      <c r="F1259" s="549"/>
      <c r="G1259" t="s">
        <v>191</v>
      </c>
    </row>
    <row r="1260" spans="1:7" ht="15" customHeight="1" x14ac:dyDescent="0.2">
      <c r="A1260" s="774"/>
      <c r="B1260" s="656" t="s">
        <v>2160</v>
      </c>
      <c r="C1260" s="770" t="s">
        <v>2161</v>
      </c>
      <c r="D1260" s="771"/>
      <c r="F1260" s="549"/>
      <c r="G1260" t="s">
        <v>191</v>
      </c>
    </row>
    <row r="1261" spans="1:7" ht="15" customHeight="1" x14ac:dyDescent="0.2">
      <c r="A1261" s="774"/>
      <c r="B1261" s="656" t="s">
        <v>2162</v>
      </c>
      <c r="C1261" s="770" t="s">
        <v>1911</v>
      </c>
      <c r="D1261" s="771"/>
      <c r="F1261" s="549"/>
      <c r="G1261" t="s">
        <v>191</v>
      </c>
    </row>
    <row r="1262" spans="1:7" ht="15" customHeight="1" x14ac:dyDescent="0.2">
      <c r="A1262" s="774"/>
      <c r="B1262" s="656" t="s">
        <v>2163</v>
      </c>
      <c r="C1262" s="770" t="s">
        <v>1913</v>
      </c>
      <c r="D1262" s="771"/>
      <c r="F1262" s="549"/>
      <c r="G1262" t="s">
        <v>191</v>
      </c>
    </row>
    <row r="1263" spans="1:7" ht="15" customHeight="1" x14ac:dyDescent="0.2">
      <c r="A1263" s="774"/>
      <c r="B1263" s="656" t="s">
        <v>2164</v>
      </c>
      <c r="C1263" s="770" t="s">
        <v>1915</v>
      </c>
      <c r="D1263" s="771"/>
      <c r="F1263" s="549"/>
      <c r="G1263" t="s">
        <v>191</v>
      </c>
    </row>
    <row r="1264" spans="1:7" ht="15" customHeight="1" x14ac:dyDescent="0.2">
      <c r="A1264" s="774"/>
      <c r="B1264" s="656" t="s">
        <v>2165</v>
      </c>
      <c r="C1264" s="770" t="s">
        <v>1917</v>
      </c>
      <c r="D1264" s="771"/>
      <c r="F1264" s="549"/>
      <c r="G1264" t="s">
        <v>191</v>
      </c>
    </row>
    <row r="1265" spans="1:7" ht="15" customHeight="1" x14ac:dyDescent="0.2">
      <c r="A1265" s="774"/>
      <c r="B1265" s="656" t="s">
        <v>2166</v>
      </c>
      <c r="C1265" s="770" t="s">
        <v>1919</v>
      </c>
      <c r="D1265" s="771"/>
      <c r="F1265" s="549"/>
      <c r="G1265" t="s">
        <v>191</v>
      </c>
    </row>
    <row r="1266" spans="1:7" ht="15" customHeight="1" x14ac:dyDescent="0.2">
      <c r="A1266" s="774"/>
      <c r="B1266" s="656" t="s">
        <v>2167</v>
      </c>
      <c r="C1266" s="770" t="s">
        <v>1921</v>
      </c>
      <c r="D1266" s="771"/>
      <c r="F1266" s="549"/>
      <c r="G1266" t="s">
        <v>191</v>
      </c>
    </row>
    <row r="1267" spans="1:7" ht="15" customHeight="1" x14ac:dyDescent="0.2">
      <c r="A1267" s="774"/>
      <c r="B1267" s="656" t="s">
        <v>2168</v>
      </c>
      <c r="C1267" s="770" t="s">
        <v>1925</v>
      </c>
      <c r="D1267" s="771"/>
      <c r="F1267" s="549"/>
      <c r="G1267" t="s">
        <v>191</v>
      </c>
    </row>
    <row r="1268" spans="1:7" ht="15" customHeight="1" x14ac:dyDescent="0.2">
      <c r="A1268" s="774"/>
      <c r="B1268" s="656" t="s">
        <v>2169</v>
      </c>
      <c r="C1268" s="770" t="s">
        <v>1927</v>
      </c>
      <c r="D1268" s="771"/>
      <c r="F1268" s="549"/>
      <c r="G1268" t="s">
        <v>191</v>
      </c>
    </row>
    <row r="1269" spans="1:7" ht="15" customHeight="1" x14ac:dyDescent="0.2">
      <c r="A1269" s="774"/>
      <c r="B1269" s="656" t="s">
        <v>2170</v>
      </c>
      <c r="C1269" s="770" t="s">
        <v>1929</v>
      </c>
      <c r="D1269" s="771"/>
      <c r="F1269" s="549"/>
      <c r="G1269" t="s">
        <v>191</v>
      </c>
    </row>
    <row r="1270" spans="1:7" ht="15" customHeight="1" x14ac:dyDescent="0.2">
      <c r="A1270" s="774"/>
      <c r="B1270" s="656" t="s">
        <v>2171</v>
      </c>
      <c r="C1270" s="770" t="s">
        <v>2172</v>
      </c>
      <c r="D1270" s="771"/>
      <c r="F1270" s="549"/>
      <c r="G1270" t="s">
        <v>191</v>
      </c>
    </row>
    <row r="1271" spans="1:7" ht="15" customHeight="1" x14ac:dyDescent="0.2">
      <c r="A1271" s="774"/>
      <c r="B1271" s="656" t="s">
        <v>2173</v>
      </c>
      <c r="C1271" s="770" t="s">
        <v>1931</v>
      </c>
      <c r="D1271" s="771"/>
      <c r="F1271" s="549"/>
      <c r="G1271" t="s">
        <v>191</v>
      </c>
    </row>
    <row r="1272" spans="1:7" ht="15" customHeight="1" x14ac:dyDescent="0.2">
      <c r="A1272" s="774"/>
      <c r="B1272" s="656" t="s">
        <v>2174</v>
      </c>
      <c r="C1272" s="770" t="s">
        <v>1933</v>
      </c>
      <c r="D1272" s="771"/>
      <c r="F1272" s="549"/>
      <c r="G1272" t="s">
        <v>191</v>
      </c>
    </row>
    <row r="1273" spans="1:7" ht="15" customHeight="1" x14ac:dyDescent="0.2">
      <c r="A1273" s="774"/>
      <c r="B1273" s="656" t="s">
        <v>2175</v>
      </c>
      <c r="C1273" s="770" t="s">
        <v>1935</v>
      </c>
      <c r="D1273" s="771"/>
      <c r="F1273" s="549"/>
      <c r="G1273" t="s">
        <v>191</v>
      </c>
    </row>
    <row r="1274" spans="1:7" ht="15" customHeight="1" x14ac:dyDescent="0.2">
      <c r="A1274" s="774"/>
      <c r="B1274" s="656" t="s">
        <v>2176</v>
      </c>
      <c r="C1274" s="770" t="s">
        <v>1937</v>
      </c>
      <c r="D1274" s="771"/>
      <c r="F1274" s="549"/>
      <c r="G1274" t="s">
        <v>191</v>
      </c>
    </row>
    <row r="1275" spans="1:7" ht="15" customHeight="1" x14ac:dyDescent="0.2">
      <c r="A1275" s="774"/>
      <c r="B1275" s="656" t="s">
        <v>2177</v>
      </c>
      <c r="C1275" s="770" t="s">
        <v>1939</v>
      </c>
      <c r="D1275" s="771"/>
      <c r="F1275" s="549"/>
      <c r="G1275" t="s">
        <v>191</v>
      </c>
    </row>
    <row r="1276" spans="1:7" ht="15" customHeight="1" x14ac:dyDescent="0.2">
      <c r="A1276" s="774"/>
      <c r="B1276" s="656" t="s">
        <v>2178</v>
      </c>
      <c r="C1276" s="770" t="s">
        <v>1941</v>
      </c>
      <c r="D1276" s="771"/>
      <c r="F1276" s="549"/>
      <c r="G1276" t="s">
        <v>191</v>
      </c>
    </row>
    <row r="1277" spans="1:7" ht="15" customHeight="1" x14ac:dyDescent="0.2">
      <c r="A1277" s="774"/>
      <c r="B1277" s="656" t="s">
        <v>2179</v>
      </c>
      <c r="C1277" s="770" t="s">
        <v>1943</v>
      </c>
      <c r="D1277" s="771"/>
      <c r="F1277" s="549"/>
      <c r="G1277" t="s">
        <v>191</v>
      </c>
    </row>
    <row r="1278" spans="1:7" ht="15" customHeight="1" x14ac:dyDescent="0.2">
      <c r="A1278" s="774"/>
      <c r="B1278" s="656" t="s">
        <v>2180</v>
      </c>
      <c r="C1278" s="770" t="s">
        <v>2181</v>
      </c>
      <c r="D1278" s="771"/>
      <c r="F1278" s="549"/>
      <c r="G1278" t="s">
        <v>191</v>
      </c>
    </row>
    <row r="1279" spans="1:7" ht="15" customHeight="1" x14ac:dyDescent="0.2">
      <c r="A1279" s="774"/>
      <c r="B1279" s="656" t="s">
        <v>2182</v>
      </c>
      <c r="C1279" s="770" t="s">
        <v>1945</v>
      </c>
      <c r="D1279" s="771"/>
      <c r="F1279" s="549"/>
      <c r="G1279" t="s">
        <v>191</v>
      </c>
    </row>
    <row r="1280" spans="1:7" ht="15" customHeight="1" x14ac:dyDescent="0.2">
      <c r="A1280" s="774"/>
      <c r="B1280" s="656" t="s">
        <v>2183</v>
      </c>
      <c r="C1280" s="770" t="s">
        <v>1947</v>
      </c>
      <c r="D1280" s="771"/>
      <c r="F1280" s="549"/>
      <c r="G1280" t="s">
        <v>191</v>
      </c>
    </row>
    <row r="1281" spans="1:7" ht="15" customHeight="1" x14ac:dyDescent="0.2">
      <c r="A1281" s="774"/>
      <c r="B1281" s="656" t="s">
        <v>2184</v>
      </c>
      <c r="C1281" s="770" t="s">
        <v>1949</v>
      </c>
      <c r="D1281" s="771"/>
      <c r="F1281" s="549"/>
      <c r="G1281" t="s">
        <v>191</v>
      </c>
    </row>
    <row r="1282" spans="1:7" ht="15" customHeight="1" x14ac:dyDescent="0.2">
      <c r="A1282" s="774"/>
      <c r="B1282" s="656" t="s">
        <v>2185</v>
      </c>
      <c r="C1282" s="770" t="s">
        <v>1951</v>
      </c>
      <c r="D1282" s="771"/>
      <c r="F1282" s="549"/>
      <c r="G1282" t="s">
        <v>191</v>
      </c>
    </row>
    <row r="1283" spans="1:7" ht="15" customHeight="1" x14ac:dyDescent="0.2">
      <c r="A1283" s="774"/>
      <c r="B1283" s="656" t="s">
        <v>2186</v>
      </c>
      <c r="C1283" s="770" t="s">
        <v>1953</v>
      </c>
      <c r="D1283" s="771"/>
      <c r="F1283" s="549"/>
      <c r="G1283" t="s">
        <v>191</v>
      </c>
    </row>
    <row r="1284" spans="1:7" ht="15" customHeight="1" x14ac:dyDescent="0.2">
      <c r="A1284" s="774"/>
      <c r="B1284" s="656" t="s">
        <v>2187</v>
      </c>
      <c r="C1284" s="770" t="s">
        <v>1955</v>
      </c>
      <c r="D1284" s="771"/>
      <c r="F1284" s="549"/>
      <c r="G1284" t="s">
        <v>191</v>
      </c>
    </row>
    <row r="1285" spans="1:7" ht="15" customHeight="1" x14ac:dyDescent="0.2">
      <c r="A1285" s="774"/>
      <c r="B1285" s="656" t="s">
        <v>2188</v>
      </c>
      <c r="C1285" s="770" t="s">
        <v>2189</v>
      </c>
      <c r="D1285" s="771"/>
      <c r="F1285" s="549"/>
      <c r="G1285" t="s">
        <v>191</v>
      </c>
    </row>
    <row r="1286" spans="1:7" ht="15" customHeight="1" x14ac:dyDescent="0.2">
      <c r="A1286" s="774"/>
      <c r="B1286" s="656" t="s">
        <v>2190</v>
      </c>
      <c r="C1286" s="770" t="s">
        <v>1957</v>
      </c>
      <c r="D1286" s="771"/>
      <c r="F1286" s="549"/>
      <c r="G1286" t="s">
        <v>191</v>
      </c>
    </row>
    <row r="1287" spans="1:7" ht="15" customHeight="1" x14ac:dyDescent="0.2">
      <c r="A1287" s="774"/>
      <c r="B1287" s="656" t="s">
        <v>2191</v>
      </c>
      <c r="C1287" s="770" t="s">
        <v>1959</v>
      </c>
      <c r="D1287" s="771"/>
      <c r="F1287" s="549"/>
      <c r="G1287" t="s">
        <v>191</v>
      </c>
    </row>
    <row r="1288" spans="1:7" ht="15" customHeight="1" x14ac:dyDescent="0.2">
      <c r="A1288" s="774"/>
      <c r="B1288" s="656" t="s">
        <v>2192</v>
      </c>
      <c r="C1288" s="770" t="s">
        <v>1961</v>
      </c>
      <c r="D1288" s="771"/>
      <c r="F1288" s="549"/>
      <c r="G1288" t="s">
        <v>191</v>
      </c>
    </row>
    <row r="1289" spans="1:7" ht="15" customHeight="1" x14ac:dyDescent="0.2">
      <c r="A1289" s="774"/>
      <c r="B1289" s="656" t="s">
        <v>2193</v>
      </c>
      <c r="C1289" s="770" t="s">
        <v>1963</v>
      </c>
      <c r="D1289" s="771"/>
      <c r="F1289" s="549"/>
      <c r="G1289" t="s">
        <v>191</v>
      </c>
    </row>
    <row r="1290" spans="1:7" ht="15" customHeight="1" x14ac:dyDescent="0.2">
      <c r="A1290" s="774"/>
      <c r="B1290" s="656" t="s">
        <v>2194</v>
      </c>
      <c r="C1290" s="770" t="s">
        <v>1965</v>
      </c>
      <c r="D1290" s="771"/>
      <c r="F1290" s="549"/>
      <c r="G1290" t="s">
        <v>191</v>
      </c>
    </row>
    <row r="1291" spans="1:7" ht="15" customHeight="1" x14ac:dyDescent="0.2">
      <c r="A1291" s="774"/>
      <c r="B1291" s="656" t="s">
        <v>2195</v>
      </c>
      <c r="C1291" s="770" t="s">
        <v>1967</v>
      </c>
      <c r="D1291" s="771"/>
      <c r="F1291" s="549"/>
      <c r="G1291" t="s">
        <v>191</v>
      </c>
    </row>
    <row r="1292" spans="1:7" ht="15" customHeight="1" x14ac:dyDescent="0.2">
      <c r="A1292" s="774"/>
      <c r="B1292" s="656" t="s">
        <v>2196</v>
      </c>
      <c r="C1292" s="770" t="s">
        <v>2197</v>
      </c>
      <c r="D1292" s="771"/>
      <c r="F1292" s="549"/>
      <c r="G1292" t="s">
        <v>191</v>
      </c>
    </row>
    <row r="1293" spans="1:7" ht="15" customHeight="1" x14ac:dyDescent="0.2">
      <c r="A1293" s="774"/>
      <c r="B1293" s="656" t="s">
        <v>2198</v>
      </c>
      <c r="C1293" s="770" t="s">
        <v>1969</v>
      </c>
      <c r="D1293" s="771"/>
      <c r="F1293" s="549"/>
      <c r="G1293" t="s">
        <v>191</v>
      </c>
    </row>
    <row r="1294" spans="1:7" ht="15" customHeight="1" x14ac:dyDescent="0.2">
      <c r="A1294" s="774"/>
      <c r="B1294" s="656" t="s">
        <v>2199</v>
      </c>
      <c r="C1294" s="770" t="s">
        <v>1971</v>
      </c>
      <c r="D1294" s="771"/>
      <c r="F1294" s="549"/>
      <c r="G1294" t="s">
        <v>191</v>
      </c>
    </row>
    <row r="1295" spans="1:7" ht="15" customHeight="1" x14ac:dyDescent="0.2">
      <c r="A1295" s="774"/>
      <c r="B1295" s="656" t="s">
        <v>2200</v>
      </c>
      <c r="C1295" s="770" t="s">
        <v>1973</v>
      </c>
      <c r="D1295" s="771"/>
      <c r="F1295" s="549"/>
      <c r="G1295" t="s">
        <v>191</v>
      </c>
    </row>
    <row r="1296" spans="1:7" ht="15" customHeight="1" x14ac:dyDescent="0.2">
      <c r="A1296" s="774"/>
      <c r="B1296" s="656" t="s">
        <v>2201</v>
      </c>
      <c r="C1296" s="770" t="s">
        <v>1975</v>
      </c>
      <c r="D1296" s="771"/>
      <c r="F1296" s="549"/>
      <c r="G1296" t="s">
        <v>191</v>
      </c>
    </row>
    <row r="1297" spans="1:7" ht="15" customHeight="1" x14ac:dyDescent="0.2">
      <c r="A1297" s="774"/>
      <c r="B1297" s="656" t="s">
        <v>2202</v>
      </c>
      <c r="C1297" s="770" t="s">
        <v>1977</v>
      </c>
      <c r="D1297" s="771"/>
      <c r="F1297" s="549"/>
      <c r="G1297" t="s">
        <v>191</v>
      </c>
    </row>
    <row r="1298" spans="1:7" ht="15" customHeight="1" x14ac:dyDescent="0.2">
      <c r="A1298" s="774"/>
      <c r="B1298" s="656" t="s">
        <v>2203</v>
      </c>
      <c r="C1298" s="770" t="s">
        <v>1979</v>
      </c>
      <c r="D1298" s="771"/>
      <c r="F1298" s="549"/>
      <c r="G1298" t="s">
        <v>191</v>
      </c>
    </row>
    <row r="1299" spans="1:7" ht="15" customHeight="1" x14ac:dyDescent="0.2">
      <c r="A1299" s="774"/>
      <c r="B1299" s="656" t="s">
        <v>2204</v>
      </c>
      <c r="C1299" s="770" t="s">
        <v>2205</v>
      </c>
      <c r="D1299" s="771"/>
      <c r="F1299" s="549"/>
      <c r="G1299" t="s">
        <v>191</v>
      </c>
    </row>
    <row r="1300" spans="1:7" ht="15" customHeight="1" x14ac:dyDescent="0.2">
      <c r="A1300" s="774"/>
      <c r="B1300" s="656" t="s">
        <v>2206</v>
      </c>
      <c r="C1300" s="770" t="s">
        <v>1981</v>
      </c>
      <c r="D1300" s="771"/>
      <c r="F1300" s="549"/>
      <c r="G1300" t="s">
        <v>191</v>
      </c>
    </row>
    <row r="1301" spans="1:7" ht="15" customHeight="1" x14ac:dyDescent="0.2">
      <c r="A1301" s="774"/>
      <c r="B1301" s="656" t="s">
        <v>2207</v>
      </c>
      <c r="C1301" s="770" t="s">
        <v>1983</v>
      </c>
      <c r="D1301" s="771"/>
      <c r="F1301" s="549"/>
      <c r="G1301" t="s">
        <v>191</v>
      </c>
    </row>
    <row r="1302" spans="1:7" ht="15" customHeight="1" x14ac:dyDescent="0.2">
      <c r="A1302" s="774"/>
      <c r="B1302" s="656" t="s">
        <v>2208</v>
      </c>
      <c r="C1302" s="770" t="s">
        <v>1985</v>
      </c>
      <c r="D1302" s="771"/>
      <c r="F1302" s="549"/>
      <c r="G1302" t="s">
        <v>191</v>
      </c>
    </row>
    <row r="1303" spans="1:7" ht="15" customHeight="1" x14ac:dyDescent="0.2">
      <c r="A1303" s="774"/>
      <c r="B1303" s="656" t="s">
        <v>2209</v>
      </c>
      <c r="C1303" s="770" t="s">
        <v>1987</v>
      </c>
      <c r="D1303" s="771"/>
      <c r="F1303" s="549"/>
      <c r="G1303" t="s">
        <v>191</v>
      </c>
    </row>
    <row r="1304" spans="1:7" ht="15" customHeight="1" x14ac:dyDescent="0.2">
      <c r="A1304" s="774"/>
      <c r="B1304" s="656" t="s">
        <v>2210</v>
      </c>
      <c r="C1304" s="770" t="s">
        <v>1989</v>
      </c>
      <c r="D1304" s="771"/>
      <c r="F1304" s="549"/>
      <c r="G1304" t="s">
        <v>191</v>
      </c>
    </row>
    <row r="1305" spans="1:7" ht="15" customHeight="1" x14ac:dyDescent="0.2">
      <c r="A1305" s="774"/>
      <c r="B1305" s="656" t="s">
        <v>2211</v>
      </c>
      <c r="C1305" s="770" t="s">
        <v>1991</v>
      </c>
      <c r="D1305" s="771"/>
      <c r="F1305" s="549"/>
      <c r="G1305" t="s">
        <v>191</v>
      </c>
    </row>
    <row r="1306" spans="1:7" ht="15" customHeight="1" x14ac:dyDescent="0.2">
      <c r="A1306" s="774"/>
      <c r="B1306" s="656" t="s">
        <v>2212</v>
      </c>
      <c r="C1306" s="770" t="s">
        <v>2213</v>
      </c>
      <c r="D1306" s="771"/>
      <c r="F1306" s="549"/>
      <c r="G1306" t="s">
        <v>191</v>
      </c>
    </row>
    <row r="1307" spans="1:7" ht="15" customHeight="1" x14ac:dyDescent="0.2">
      <c r="A1307" s="774"/>
      <c r="B1307" s="656" t="s">
        <v>2214</v>
      </c>
      <c r="C1307" s="770" t="s">
        <v>1993</v>
      </c>
      <c r="D1307" s="771"/>
      <c r="F1307" s="549"/>
      <c r="G1307" t="s">
        <v>191</v>
      </c>
    </row>
    <row r="1308" spans="1:7" ht="15" customHeight="1" x14ac:dyDescent="0.2">
      <c r="A1308" s="774"/>
      <c r="B1308" s="656" t="s">
        <v>2215</v>
      </c>
      <c r="C1308" s="770" t="s">
        <v>1995</v>
      </c>
      <c r="D1308" s="771"/>
      <c r="F1308" s="549"/>
      <c r="G1308" t="s">
        <v>191</v>
      </c>
    </row>
    <row r="1309" spans="1:7" ht="15" customHeight="1" x14ac:dyDescent="0.2">
      <c r="A1309" s="774"/>
      <c r="B1309" s="656" t="s">
        <v>2216</v>
      </c>
      <c r="C1309" s="770" t="s">
        <v>1997</v>
      </c>
      <c r="D1309" s="771"/>
      <c r="F1309" s="549"/>
      <c r="G1309" t="s">
        <v>191</v>
      </c>
    </row>
    <row r="1310" spans="1:7" ht="15" customHeight="1" x14ac:dyDescent="0.2">
      <c r="A1310" s="774"/>
      <c r="B1310" s="656" t="s">
        <v>2217</v>
      </c>
      <c r="C1310" s="770" t="s">
        <v>1999</v>
      </c>
      <c r="D1310" s="771"/>
      <c r="F1310" s="549"/>
      <c r="G1310" t="s">
        <v>191</v>
      </c>
    </row>
    <row r="1311" spans="1:7" ht="15" customHeight="1" x14ac:dyDescent="0.2">
      <c r="A1311" s="774"/>
      <c r="B1311" s="656" t="s">
        <v>2218</v>
      </c>
      <c r="C1311" s="770" t="s">
        <v>2001</v>
      </c>
      <c r="D1311" s="771"/>
      <c r="F1311" s="549"/>
      <c r="G1311" t="s">
        <v>191</v>
      </c>
    </row>
    <row r="1312" spans="1:7" ht="15" customHeight="1" x14ac:dyDescent="0.2">
      <c r="A1312" s="774"/>
      <c r="B1312" s="656" t="s">
        <v>2219</v>
      </c>
      <c r="C1312" s="770" t="s">
        <v>2003</v>
      </c>
      <c r="D1312" s="771"/>
      <c r="F1312" s="549"/>
      <c r="G1312" t="s">
        <v>191</v>
      </c>
    </row>
    <row r="1313" spans="1:7" ht="15" customHeight="1" x14ac:dyDescent="0.2">
      <c r="A1313" s="774"/>
      <c r="B1313" s="656" t="s">
        <v>2220</v>
      </c>
      <c r="C1313" s="770" t="s">
        <v>2005</v>
      </c>
      <c r="D1313" s="771"/>
      <c r="F1313" s="549"/>
      <c r="G1313" t="s">
        <v>191</v>
      </c>
    </row>
    <row r="1314" spans="1:7" ht="15" customHeight="1" x14ac:dyDescent="0.2">
      <c r="A1314" s="774"/>
      <c r="B1314" s="656" t="s">
        <v>2221</v>
      </c>
      <c r="C1314" s="770" t="s">
        <v>2007</v>
      </c>
      <c r="D1314" s="771"/>
      <c r="F1314" s="549"/>
      <c r="G1314" t="s">
        <v>191</v>
      </c>
    </row>
    <row r="1315" spans="1:7" ht="15" customHeight="1" x14ac:dyDescent="0.2">
      <c r="A1315" s="774"/>
      <c r="B1315" s="656" t="s">
        <v>2222</v>
      </c>
      <c r="C1315" s="770" t="s">
        <v>2009</v>
      </c>
      <c r="D1315" s="771"/>
      <c r="F1315" s="549"/>
      <c r="G1315" t="s">
        <v>191</v>
      </c>
    </row>
    <row r="1316" spans="1:7" ht="15" customHeight="1" x14ac:dyDescent="0.2">
      <c r="A1316" s="774"/>
      <c r="B1316" s="656" t="s">
        <v>2223</v>
      </c>
      <c r="C1316" s="770" t="s">
        <v>2011</v>
      </c>
      <c r="D1316" s="771"/>
      <c r="F1316" s="549"/>
      <c r="G1316" t="s">
        <v>191</v>
      </c>
    </row>
    <row r="1317" spans="1:7" ht="15" customHeight="1" x14ac:dyDescent="0.2">
      <c r="A1317" s="774"/>
      <c r="B1317" s="656" t="s">
        <v>2224</v>
      </c>
      <c r="C1317" s="770" t="s">
        <v>2013</v>
      </c>
      <c r="D1317" s="771"/>
      <c r="F1317" s="549"/>
      <c r="G1317" t="s">
        <v>191</v>
      </c>
    </row>
    <row r="1318" spans="1:7" ht="15" customHeight="1" x14ac:dyDescent="0.2">
      <c r="A1318" s="774"/>
      <c r="B1318" s="656" t="s">
        <v>2225</v>
      </c>
      <c r="C1318" s="770" t="s">
        <v>2015</v>
      </c>
      <c r="D1318" s="771"/>
      <c r="F1318" s="549"/>
      <c r="G1318" t="s">
        <v>191</v>
      </c>
    </row>
    <row r="1319" spans="1:7" ht="15" customHeight="1" x14ac:dyDescent="0.2">
      <c r="A1319" s="774"/>
      <c r="B1319" s="656" t="s">
        <v>2226</v>
      </c>
      <c r="C1319" s="770" t="s">
        <v>2227</v>
      </c>
      <c r="D1319" s="771"/>
      <c r="F1319" s="549"/>
      <c r="G1319" t="s">
        <v>191</v>
      </c>
    </row>
    <row r="1320" spans="1:7" ht="15" customHeight="1" x14ac:dyDescent="0.2">
      <c r="A1320" s="774"/>
      <c r="B1320" s="656" t="s">
        <v>2228</v>
      </c>
      <c r="C1320" s="770" t="s">
        <v>2229</v>
      </c>
      <c r="D1320" s="771"/>
      <c r="F1320" s="549"/>
      <c r="G1320" t="s">
        <v>191</v>
      </c>
    </row>
    <row r="1321" spans="1:7" ht="15" customHeight="1" x14ac:dyDescent="0.2">
      <c r="A1321" s="774"/>
      <c r="B1321" s="656" t="s">
        <v>2230</v>
      </c>
      <c r="C1321" s="770" t="s">
        <v>2231</v>
      </c>
      <c r="D1321" s="771"/>
      <c r="F1321" s="549"/>
      <c r="G1321" t="s">
        <v>191</v>
      </c>
    </row>
    <row r="1322" spans="1:7" ht="15" customHeight="1" x14ac:dyDescent="0.2">
      <c r="A1322" s="774"/>
      <c r="B1322" s="656" t="s">
        <v>2232</v>
      </c>
      <c r="C1322" s="770" t="s">
        <v>2233</v>
      </c>
      <c r="D1322" s="771"/>
      <c r="F1322" s="549"/>
      <c r="G1322" t="s">
        <v>191</v>
      </c>
    </row>
    <row r="1323" spans="1:7" ht="15" customHeight="1" x14ac:dyDescent="0.2">
      <c r="A1323" s="774"/>
      <c r="B1323" s="656" t="s">
        <v>2234</v>
      </c>
      <c r="C1323" s="770" t="s">
        <v>2235</v>
      </c>
      <c r="D1323" s="771"/>
      <c r="F1323" s="549"/>
      <c r="G1323" t="s">
        <v>191</v>
      </c>
    </row>
    <row r="1324" spans="1:7" ht="15" customHeight="1" x14ac:dyDescent="0.2">
      <c r="A1324" s="774"/>
      <c r="B1324" s="656" t="s">
        <v>2236</v>
      </c>
      <c r="C1324" s="770" t="s">
        <v>2237</v>
      </c>
      <c r="D1324" s="771"/>
      <c r="F1324" s="549"/>
      <c r="G1324" t="s">
        <v>191</v>
      </c>
    </row>
    <row r="1325" spans="1:7" ht="15" customHeight="1" x14ac:dyDescent="0.2">
      <c r="A1325" s="774"/>
      <c r="B1325" s="656" t="s">
        <v>2238</v>
      </c>
      <c r="C1325" s="770" t="s">
        <v>2239</v>
      </c>
      <c r="D1325" s="771"/>
      <c r="F1325" s="549"/>
      <c r="G1325" t="s">
        <v>191</v>
      </c>
    </row>
    <row r="1326" spans="1:7" ht="15" customHeight="1" x14ac:dyDescent="0.2">
      <c r="A1326" s="774"/>
      <c r="B1326" s="656" t="s">
        <v>2240</v>
      </c>
      <c r="C1326" s="770" t="s">
        <v>2241</v>
      </c>
      <c r="D1326" s="771"/>
      <c r="F1326" s="549"/>
      <c r="G1326" t="s">
        <v>191</v>
      </c>
    </row>
    <row r="1327" spans="1:7" ht="15" customHeight="1" x14ac:dyDescent="0.2">
      <c r="A1327" s="774"/>
      <c r="B1327" s="656" t="s">
        <v>2242</v>
      </c>
      <c r="C1327" s="770" t="s">
        <v>2243</v>
      </c>
      <c r="D1327" s="771"/>
      <c r="F1327" s="549"/>
      <c r="G1327" t="s">
        <v>191</v>
      </c>
    </row>
    <row r="1328" spans="1:7" ht="15" customHeight="1" x14ac:dyDescent="0.2">
      <c r="A1328" s="774"/>
      <c r="B1328" s="656" t="s">
        <v>2244</v>
      </c>
      <c r="C1328" s="770" t="s">
        <v>2245</v>
      </c>
      <c r="D1328" s="771"/>
      <c r="F1328" s="549"/>
      <c r="G1328" t="s">
        <v>191</v>
      </c>
    </row>
    <row r="1329" spans="1:7" ht="15" customHeight="1" x14ac:dyDescent="0.2">
      <c r="A1329" s="774"/>
      <c r="B1329" s="656" t="s">
        <v>2246</v>
      </c>
      <c r="C1329" s="770" t="s">
        <v>2247</v>
      </c>
      <c r="D1329" s="771"/>
      <c r="F1329" s="549"/>
      <c r="G1329" t="s">
        <v>191</v>
      </c>
    </row>
    <row r="1330" spans="1:7" ht="15" customHeight="1" x14ac:dyDescent="0.2">
      <c r="A1330" s="774"/>
      <c r="B1330" s="656" t="s">
        <v>2248</v>
      </c>
      <c r="C1330" s="770" t="s">
        <v>2249</v>
      </c>
      <c r="D1330" s="771"/>
      <c r="F1330" s="549"/>
      <c r="G1330" t="s">
        <v>191</v>
      </c>
    </row>
    <row r="1331" spans="1:7" ht="15" customHeight="1" x14ac:dyDescent="0.2">
      <c r="A1331" s="774"/>
      <c r="B1331" s="656" t="s">
        <v>2250</v>
      </c>
      <c r="C1331" s="770" t="s">
        <v>2251</v>
      </c>
      <c r="D1331" s="771"/>
      <c r="F1331" s="549"/>
      <c r="G1331" t="s">
        <v>191</v>
      </c>
    </row>
    <row r="1332" spans="1:7" ht="15" customHeight="1" x14ac:dyDescent="0.2">
      <c r="A1332" s="774"/>
      <c r="B1332" s="656" t="s">
        <v>2252</v>
      </c>
      <c r="C1332" s="770" t="s">
        <v>2253</v>
      </c>
      <c r="D1332" s="771"/>
      <c r="F1332" s="549"/>
      <c r="G1332" t="s">
        <v>191</v>
      </c>
    </row>
    <row r="1333" spans="1:7" ht="15" customHeight="1" x14ac:dyDescent="0.2">
      <c r="A1333" s="774"/>
      <c r="B1333" s="656" t="s">
        <v>2254</v>
      </c>
      <c r="C1333" s="770" t="s">
        <v>2045</v>
      </c>
      <c r="D1333" s="771"/>
      <c r="F1333" s="549"/>
      <c r="G1333" t="s">
        <v>191</v>
      </c>
    </row>
    <row r="1334" spans="1:7" ht="15" customHeight="1" x14ac:dyDescent="0.2">
      <c r="A1334" s="774"/>
      <c r="B1334" s="656" t="s">
        <v>2255</v>
      </c>
      <c r="C1334" s="770" t="s">
        <v>2047</v>
      </c>
      <c r="D1334" s="771"/>
      <c r="F1334" s="549"/>
      <c r="G1334" t="s">
        <v>191</v>
      </c>
    </row>
    <row r="1335" spans="1:7" ht="15" customHeight="1" x14ac:dyDescent="0.2">
      <c r="A1335" s="774"/>
      <c r="B1335" s="656" t="s">
        <v>2256</v>
      </c>
      <c r="C1335" s="770" t="s">
        <v>2049</v>
      </c>
      <c r="D1335" s="771"/>
      <c r="F1335" s="549"/>
      <c r="G1335" t="s">
        <v>191</v>
      </c>
    </row>
    <row r="1336" spans="1:7" ht="15" customHeight="1" x14ac:dyDescent="0.2">
      <c r="A1336" s="774"/>
      <c r="B1336" s="656" t="s">
        <v>2257</v>
      </c>
      <c r="C1336" s="770" t="s">
        <v>2051</v>
      </c>
      <c r="D1336" s="771"/>
      <c r="F1336" s="549"/>
      <c r="G1336" t="s">
        <v>191</v>
      </c>
    </row>
    <row r="1337" spans="1:7" ht="15" customHeight="1" x14ac:dyDescent="0.2">
      <c r="A1337" s="774"/>
      <c r="B1337" s="656" t="s">
        <v>2258</v>
      </c>
      <c r="C1337" s="770" t="s">
        <v>2053</v>
      </c>
      <c r="D1337" s="771"/>
      <c r="F1337" s="549"/>
      <c r="G1337" t="s">
        <v>191</v>
      </c>
    </row>
    <row r="1338" spans="1:7" ht="15" customHeight="1" x14ac:dyDescent="0.2">
      <c r="A1338" s="774"/>
      <c r="B1338" s="656" t="s">
        <v>2259</v>
      </c>
      <c r="C1338" s="770" t="s">
        <v>2055</v>
      </c>
      <c r="D1338" s="771"/>
      <c r="F1338" s="549"/>
      <c r="G1338" t="s">
        <v>191</v>
      </c>
    </row>
    <row r="1339" spans="1:7" ht="15" customHeight="1" x14ac:dyDescent="0.2">
      <c r="A1339" s="774"/>
      <c r="B1339" s="656" t="s">
        <v>2260</v>
      </c>
      <c r="C1339" s="770" t="s">
        <v>2057</v>
      </c>
      <c r="D1339" s="771"/>
      <c r="F1339" s="549"/>
      <c r="G1339" t="s">
        <v>191</v>
      </c>
    </row>
    <row r="1340" spans="1:7" ht="15" customHeight="1" x14ac:dyDescent="0.2">
      <c r="A1340" s="774"/>
      <c r="B1340" s="656" t="s">
        <v>2261</v>
      </c>
      <c r="C1340" s="770" t="s">
        <v>2059</v>
      </c>
      <c r="D1340" s="771"/>
      <c r="F1340" s="549"/>
      <c r="G1340" t="s">
        <v>191</v>
      </c>
    </row>
    <row r="1341" spans="1:7" ht="15" customHeight="1" x14ac:dyDescent="0.2">
      <c r="A1341" s="774"/>
      <c r="B1341" s="656" t="s">
        <v>2262</v>
      </c>
      <c r="C1341" s="770" t="s">
        <v>2061</v>
      </c>
      <c r="D1341" s="771"/>
      <c r="F1341" s="549"/>
      <c r="G1341" t="s">
        <v>191</v>
      </c>
    </row>
    <row r="1342" spans="1:7" ht="15" customHeight="1" x14ac:dyDescent="0.2">
      <c r="A1342" s="774"/>
      <c r="B1342" s="656" t="s">
        <v>2263</v>
      </c>
      <c r="C1342" s="770" t="s">
        <v>2063</v>
      </c>
      <c r="D1342" s="771"/>
      <c r="F1342" s="549"/>
      <c r="G1342" t="s">
        <v>191</v>
      </c>
    </row>
    <row r="1343" spans="1:7" ht="15" customHeight="1" x14ac:dyDescent="0.2">
      <c r="A1343" s="774"/>
      <c r="B1343" s="656" t="s">
        <v>2264</v>
      </c>
      <c r="C1343" s="770" t="s">
        <v>2065</v>
      </c>
      <c r="D1343" s="771"/>
      <c r="F1343" s="549"/>
      <c r="G1343" t="s">
        <v>191</v>
      </c>
    </row>
    <row r="1344" spans="1:7" ht="15" customHeight="1" x14ac:dyDescent="0.2">
      <c r="A1344" s="774"/>
      <c r="B1344" s="656" t="s">
        <v>2265</v>
      </c>
      <c r="C1344" s="770" t="s">
        <v>2067</v>
      </c>
      <c r="D1344" s="771"/>
      <c r="F1344" s="549"/>
      <c r="G1344" t="s">
        <v>191</v>
      </c>
    </row>
    <row r="1345" spans="1:7" ht="15" customHeight="1" x14ac:dyDescent="0.2">
      <c r="A1345" s="774"/>
      <c r="B1345" s="656" t="s">
        <v>2266</v>
      </c>
      <c r="C1345" s="770" t="s">
        <v>2069</v>
      </c>
      <c r="D1345" s="771"/>
      <c r="F1345" s="549"/>
      <c r="G1345" t="s">
        <v>191</v>
      </c>
    </row>
    <row r="1346" spans="1:7" ht="15" customHeight="1" x14ac:dyDescent="0.2">
      <c r="A1346" s="774"/>
      <c r="B1346" s="656" t="s">
        <v>2267</v>
      </c>
      <c r="C1346" s="770" t="s">
        <v>2071</v>
      </c>
      <c r="D1346" s="771"/>
      <c r="F1346" s="549"/>
      <c r="G1346" t="s">
        <v>191</v>
      </c>
    </row>
    <row r="1347" spans="1:7" ht="15" customHeight="1" x14ac:dyDescent="0.2">
      <c r="A1347" s="774"/>
      <c r="B1347" s="656" t="s">
        <v>2268</v>
      </c>
      <c r="C1347" s="770" t="s">
        <v>2073</v>
      </c>
      <c r="D1347" s="771"/>
      <c r="F1347" s="549"/>
      <c r="G1347" t="s">
        <v>191</v>
      </c>
    </row>
    <row r="1348" spans="1:7" ht="15" customHeight="1" x14ac:dyDescent="0.2">
      <c r="A1348" s="774"/>
      <c r="B1348" s="656" t="s">
        <v>2269</v>
      </c>
      <c r="C1348" s="770" t="s">
        <v>2075</v>
      </c>
      <c r="D1348" s="771"/>
      <c r="F1348" s="549"/>
      <c r="G1348" t="s">
        <v>191</v>
      </c>
    </row>
    <row r="1349" spans="1:7" ht="15" customHeight="1" x14ac:dyDescent="0.2">
      <c r="A1349" s="774"/>
      <c r="B1349" s="656" t="s">
        <v>2270</v>
      </c>
      <c r="C1349" s="770" t="s">
        <v>2077</v>
      </c>
      <c r="D1349" s="771"/>
      <c r="F1349" s="549"/>
      <c r="G1349" t="s">
        <v>191</v>
      </c>
    </row>
    <row r="1350" spans="1:7" ht="15" customHeight="1" x14ac:dyDescent="0.2">
      <c r="A1350" s="774"/>
      <c r="B1350" s="656" t="s">
        <v>2271</v>
      </c>
      <c r="C1350" s="770" t="s">
        <v>2079</v>
      </c>
      <c r="D1350" s="771"/>
      <c r="F1350" s="549"/>
      <c r="G1350" t="s">
        <v>191</v>
      </c>
    </row>
    <row r="1351" spans="1:7" ht="15" customHeight="1" x14ac:dyDescent="0.2">
      <c r="A1351" s="774"/>
      <c r="B1351" s="656" t="s">
        <v>2272</v>
      </c>
      <c r="C1351" s="770" t="s">
        <v>2081</v>
      </c>
      <c r="D1351" s="771"/>
      <c r="F1351" s="549"/>
      <c r="G1351" t="s">
        <v>191</v>
      </c>
    </row>
    <row r="1352" spans="1:7" ht="15" customHeight="1" x14ac:dyDescent="0.2">
      <c r="A1352" s="774"/>
      <c r="B1352" s="656" t="s">
        <v>2273</v>
      </c>
      <c r="C1352" s="770" t="s">
        <v>2083</v>
      </c>
      <c r="D1352" s="771"/>
      <c r="F1352" s="549"/>
      <c r="G1352" t="s">
        <v>191</v>
      </c>
    </row>
    <row r="1353" spans="1:7" ht="15" customHeight="1" x14ac:dyDescent="0.2">
      <c r="A1353" s="774"/>
      <c r="B1353" s="656" t="s">
        <v>2274</v>
      </c>
      <c r="C1353" s="770" t="s">
        <v>2085</v>
      </c>
      <c r="D1353" s="771"/>
      <c r="F1353" s="549"/>
      <c r="G1353" t="s">
        <v>191</v>
      </c>
    </row>
    <row r="1354" spans="1:7" ht="15" customHeight="1" x14ac:dyDescent="0.2">
      <c r="A1354" s="774"/>
      <c r="B1354" s="656" t="s">
        <v>2275</v>
      </c>
      <c r="C1354" s="770" t="s">
        <v>2087</v>
      </c>
      <c r="D1354" s="771"/>
      <c r="F1354" s="549"/>
      <c r="G1354" t="s">
        <v>191</v>
      </c>
    </row>
    <row r="1355" spans="1:7" ht="15" customHeight="1" x14ac:dyDescent="0.2">
      <c r="A1355" s="774"/>
      <c r="B1355" s="656" t="s">
        <v>2276</v>
      </c>
      <c r="C1355" s="770" t="s">
        <v>2089</v>
      </c>
      <c r="D1355" s="771"/>
      <c r="F1355" s="549"/>
      <c r="G1355" t="s">
        <v>191</v>
      </c>
    </row>
    <row r="1356" spans="1:7" ht="15" customHeight="1" x14ac:dyDescent="0.2">
      <c r="A1356" s="774"/>
      <c r="B1356" s="656" t="s">
        <v>2277</v>
      </c>
      <c r="C1356" s="770" t="s">
        <v>2091</v>
      </c>
      <c r="D1356" s="771"/>
      <c r="F1356" s="549"/>
      <c r="G1356" t="s">
        <v>191</v>
      </c>
    </row>
    <row r="1357" spans="1:7" ht="15" customHeight="1" x14ac:dyDescent="0.2">
      <c r="A1357" s="774"/>
      <c r="B1357" s="656" t="s">
        <v>2278</v>
      </c>
      <c r="C1357" s="770" t="s">
        <v>2093</v>
      </c>
      <c r="D1357" s="771"/>
      <c r="F1357" s="549"/>
      <c r="G1357" t="s">
        <v>191</v>
      </c>
    </row>
    <row r="1358" spans="1:7" ht="15" customHeight="1" x14ac:dyDescent="0.2">
      <c r="A1358" s="774"/>
      <c r="B1358" s="656" t="s">
        <v>2279</v>
      </c>
      <c r="C1358" s="770" t="s">
        <v>2095</v>
      </c>
      <c r="D1358" s="771"/>
      <c r="F1358" s="549"/>
      <c r="G1358" t="s">
        <v>191</v>
      </c>
    </row>
    <row r="1359" spans="1:7" ht="15" customHeight="1" x14ac:dyDescent="0.2">
      <c r="A1359" s="774"/>
      <c r="B1359" s="656" t="s">
        <v>2280</v>
      </c>
      <c r="C1359" s="770" t="s">
        <v>2097</v>
      </c>
      <c r="D1359" s="771"/>
      <c r="F1359" s="549"/>
      <c r="G1359" t="s">
        <v>191</v>
      </c>
    </row>
    <row r="1360" spans="1:7" ht="15" customHeight="1" x14ac:dyDescent="0.2">
      <c r="A1360" s="774"/>
      <c r="B1360" s="656" t="s">
        <v>2281</v>
      </c>
      <c r="C1360" s="770" t="s">
        <v>2099</v>
      </c>
      <c r="D1360" s="771"/>
      <c r="F1360" s="549"/>
      <c r="G1360" t="s">
        <v>191</v>
      </c>
    </row>
    <row r="1361" spans="1:7" ht="15" customHeight="1" x14ac:dyDescent="0.2">
      <c r="A1361" s="774"/>
      <c r="B1361" s="656" t="s">
        <v>2282</v>
      </c>
      <c r="C1361" s="770" t="s">
        <v>2101</v>
      </c>
      <c r="D1361" s="771"/>
      <c r="F1361" s="549"/>
      <c r="G1361" t="s">
        <v>191</v>
      </c>
    </row>
    <row r="1362" spans="1:7" ht="15" customHeight="1" x14ac:dyDescent="0.2">
      <c r="A1362" s="774"/>
      <c r="B1362" s="656" t="s">
        <v>2283</v>
      </c>
      <c r="C1362" s="770" t="s">
        <v>2103</v>
      </c>
      <c r="D1362" s="771"/>
      <c r="F1362" s="549"/>
      <c r="G1362" t="s">
        <v>191</v>
      </c>
    </row>
    <row r="1363" spans="1:7" ht="15" customHeight="1" x14ac:dyDescent="0.2">
      <c r="A1363" s="774"/>
      <c r="B1363" s="656" t="s">
        <v>2284</v>
      </c>
      <c r="C1363" s="770" t="s">
        <v>2105</v>
      </c>
      <c r="D1363" s="771"/>
      <c r="F1363" s="549"/>
      <c r="G1363" t="s">
        <v>191</v>
      </c>
    </row>
    <row r="1364" spans="1:7" ht="15" customHeight="1" x14ac:dyDescent="0.2">
      <c r="A1364" s="774"/>
      <c r="B1364" s="656" t="s">
        <v>2285</v>
      </c>
      <c r="C1364" s="770" t="s">
        <v>2107</v>
      </c>
      <c r="D1364" s="771"/>
      <c r="F1364" s="549"/>
      <c r="G1364" t="s">
        <v>191</v>
      </c>
    </row>
    <row r="1365" spans="1:7" ht="15" customHeight="1" x14ac:dyDescent="0.2">
      <c r="A1365" s="774"/>
      <c r="B1365" s="656" t="s">
        <v>2286</v>
      </c>
      <c r="C1365" s="770" t="s">
        <v>2109</v>
      </c>
      <c r="D1365" s="771"/>
      <c r="F1365" s="549"/>
      <c r="G1365" t="s">
        <v>191</v>
      </c>
    </row>
    <row r="1366" spans="1:7" ht="15" customHeight="1" x14ac:dyDescent="0.2">
      <c r="A1366" s="774"/>
      <c r="B1366" s="656" t="s">
        <v>7046</v>
      </c>
      <c r="C1366" s="770" t="s">
        <v>7028</v>
      </c>
      <c r="D1366" s="771"/>
      <c r="F1366" s="549"/>
      <c r="G1366" t="s">
        <v>191</v>
      </c>
    </row>
    <row r="1367" spans="1:7" ht="15" customHeight="1" x14ac:dyDescent="0.2">
      <c r="A1367" s="774"/>
      <c r="B1367" s="656" t="s">
        <v>7047</v>
      </c>
      <c r="C1367" s="770" t="s">
        <v>7029</v>
      </c>
      <c r="D1367" s="771"/>
      <c r="F1367" s="549"/>
      <c r="G1367" t="s">
        <v>191</v>
      </c>
    </row>
    <row r="1368" spans="1:7" ht="15" customHeight="1" x14ac:dyDescent="0.2">
      <c r="A1368" s="774"/>
      <c r="B1368" s="656" t="s">
        <v>7048</v>
      </c>
      <c r="C1368" s="770" t="s">
        <v>7030</v>
      </c>
      <c r="D1368" s="771"/>
      <c r="F1368" s="549"/>
      <c r="G1368" t="s">
        <v>191</v>
      </c>
    </row>
    <row r="1369" spans="1:7" ht="15" customHeight="1" x14ac:dyDescent="0.2">
      <c r="A1369" s="774"/>
      <c r="B1369" s="656" t="s">
        <v>7049</v>
      </c>
      <c r="C1369" s="770" t="s">
        <v>7031</v>
      </c>
      <c r="D1369" s="771"/>
      <c r="F1369" s="549"/>
      <c r="G1369" t="s">
        <v>191</v>
      </c>
    </row>
    <row r="1370" spans="1:7" ht="15" customHeight="1" x14ac:dyDescent="0.2">
      <c r="A1370" s="774"/>
      <c r="B1370" s="656" t="s">
        <v>7050</v>
      </c>
      <c r="C1370" s="770" t="s">
        <v>7032</v>
      </c>
      <c r="D1370" s="771"/>
      <c r="F1370" s="549"/>
      <c r="G1370" t="s">
        <v>191</v>
      </c>
    </row>
    <row r="1371" spans="1:7" ht="15" customHeight="1" x14ac:dyDescent="0.2">
      <c r="A1371" s="774"/>
      <c r="B1371" s="656" t="s">
        <v>7051</v>
      </c>
      <c r="C1371" s="770" t="s">
        <v>7033</v>
      </c>
      <c r="D1371" s="771"/>
      <c r="F1371" s="549"/>
      <c r="G1371" t="s">
        <v>191</v>
      </c>
    </row>
    <row r="1372" spans="1:7" ht="15" customHeight="1" x14ac:dyDescent="0.2">
      <c r="A1372" s="774"/>
      <c r="B1372" s="656" t="s">
        <v>7052</v>
      </c>
      <c r="C1372" s="770" t="s">
        <v>7034</v>
      </c>
      <c r="D1372" s="771"/>
      <c r="F1372" s="549"/>
      <c r="G1372" t="s">
        <v>191</v>
      </c>
    </row>
    <row r="1373" spans="1:7" ht="15" customHeight="1" x14ac:dyDescent="0.2">
      <c r="A1373" s="774"/>
      <c r="B1373" s="656" t="s">
        <v>7053</v>
      </c>
      <c r="C1373" s="770" t="s">
        <v>7035</v>
      </c>
      <c r="D1373" s="771"/>
      <c r="F1373" s="549"/>
      <c r="G1373" t="s">
        <v>191</v>
      </c>
    </row>
    <row r="1374" spans="1:7" ht="15" customHeight="1" x14ac:dyDescent="0.2">
      <c r="A1374" s="774"/>
      <c r="B1374" s="656" t="s">
        <v>7054</v>
      </c>
      <c r="C1374" s="770" t="s">
        <v>7036</v>
      </c>
      <c r="D1374" s="771"/>
      <c r="F1374" s="549"/>
      <c r="G1374" t="s">
        <v>191</v>
      </c>
    </row>
    <row r="1375" spans="1:7" ht="15" customHeight="1" x14ac:dyDescent="0.2">
      <c r="A1375" s="772" t="s">
        <v>2287</v>
      </c>
      <c r="B1375" s="530" t="s">
        <v>2288</v>
      </c>
      <c r="C1375" s="785" t="s">
        <v>7336</v>
      </c>
      <c r="D1375" s="771"/>
      <c r="F1375" s="549"/>
      <c r="G1375" t="s">
        <v>150</v>
      </c>
    </row>
    <row r="1376" spans="1:7" ht="15" customHeight="1" x14ac:dyDescent="0.2">
      <c r="A1376" s="774"/>
      <c r="B1376" s="656" t="s">
        <v>2289</v>
      </c>
      <c r="C1376" s="776" t="s">
        <v>2290</v>
      </c>
      <c r="D1376" s="771"/>
      <c r="F1376" s="549"/>
      <c r="G1376" t="s">
        <v>191</v>
      </c>
    </row>
    <row r="1377" spans="1:7" ht="15" customHeight="1" x14ac:dyDescent="0.2">
      <c r="A1377" s="774"/>
      <c r="B1377" s="656" t="s">
        <v>2291</v>
      </c>
      <c r="C1377" s="776" t="s">
        <v>2292</v>
      </c>
      <c r="D1377" s="771"/>
      <c r="F1377" s="549"/>
      <c r="G1377" t="s">
        <v>191</v>
      </c>
    </row>
    <row r="1378" spans="1:7" ht="15" customHeight="1" x14ac:dyDescent="0.2">
      <c r="A1378" s="774"/>
      <c r="B1378" s="656" t="s">
        <v>2293</v>
      </c>
      <c r="C1378" s="776" t="s">
        <v>7337</v>
      </c>
      <c r="D1378" s="771"/>
      <c r="F1378" s="549"/>
    </row>
    <row r="1379" spans="1:7" ht="15" customHeight="1" x14ac:dyDescent="0.2">
      <c r="A1379" s="774"/>
      <c r="B1379" s="656" t="s">
        <v>2294</v>
      </c>
      <c r="C1379" s="776" t="s">
        <v>7338</v>
      </c>
      <c r="D1379" s="771"/>
      <c r="F1379" s="549"/>
    </row>
    <row r="1380" spans="1:7" ht="15" customHeight="1" x14ac:dyDescent="0.2">
      <c r="A1380" s="774"/>
      <c r="B1380" s="656" t="s">
        <v>2295</v>
      </c>
      <c r="C1380" s="776" t="s">
        <v>7339</v>
      </c>
      <c r="D1380" s="771"/>
      <c r="F1380" s="549"/>
    </row>
    <row r="1381" spans="1:7" ht="15" customHeight="1" x14ac:dyDescent="0.2">
      <c r="A1381" s="774"/>
      <c r="B1381" s="656" t="s">
        <v>2296</v>
      </c>
      <c r="C1381" s="776" t="s">
        <v>7340</v>
      </c>
      <c r="D1381" s="771"/>
      <c r="F1381" s="549"/>
    </row>
    <row r="1382" spans="1:7" ht="15" customHeight="1" x14ac:dyDescent="0.2">
      <c r="A1382" s="774"/>
      <c r="B1382" s="656" t="s">
        <v>2297</v>
      </c>
      <c r="C1382" s="776" t="s">
        <v>7341</v>
      </c>
      <c r="D1382" s="771"/>
      <c r="F1382" s="549"/>
      <c r="G1382" t="s">
        <v>150</v>
      </c>
    </row>
    <row r="1383" spans="1:7" ht="15" customHeight="1" x14ac:dyDescent="0.2">
      <c r="A1383" s="774"/>
      <c r="B1383" s="656" t="s">
        <v>2298</v>
      </c>
      <c r="C1383" s="776" t="s">
        <v>7342</v>
      </c>
      <c r="D1383" s="771"/>
      <c r="F1383" s="549"/>
      <c r="G1383" t="s">
        <v>191</v>
      </c>
    </row>
    <row r="1384" spans="1:7" ht="15" customHeight="1" x14ac:dyDescent="0.2">
      <c r="A1384" s="774"/>
      <c r="B1384" s="656" t="s">
        <v>2299</v>
      </c>
      <c r="C1384" s="776" t="s">
        <v>7343</v>
      </c>
      <c r="D1384" s="771"/>
      <c r="F1384" s="549"/>
      <c r="G1384" t="s">
        <v>191</v>
      </c>
    </row>
    <row r="1385" spans="1:7" ht="15" customHeight="1" x14ac:dyDescent="0.2">
      <c r="A1385" s="774"/>
      <c r="B1385" s="656" t="s">
        <v>2300</v>
      </c>
      <c r="C1385" s="770" t="s">
        <v>2301</v>
      </c>
      <c r="D1385" s="771"/>
      <c r="F1385" s="549"/>
      <c r="G1385" t="s">
        <v>191</v>
      </c>
    </row>
    <row r="1386" spans="1:7" ht="15" customHeight="1" x14ac:dyDescent="0.2">
      <c r="A1386" s="772" t="s">
        <v>2302</v>
      </c>
      <c r="B1386" s="530" t="s">
        <v>2303</v>
      </c>
      <c r="C1386" s="785" t="s">
        <v>2304</v>
      </c>
      <c r="D1386" s="771"/>
      <c r="F1386" s="549"/>
      <c r="G1386" t="s">
        <v>150</v>
      </c>
    </row>
    <row r="1387" spans="1:7" ht="15" customHeight="1" x14ac:dyDescent="0.2">
      <c r="A1387" s="774" t="s">
        <v>2305</v>
      </c>
      <c r="B1387" s="656" t="s">
        <v>2306</v>
      </c>
      <c r="C1387" s="776" t="s">
        <v>2307</v>
      </c>
      <c r="D1387" s="771"/>
      <c r="F1387" s="549"/>
      <c r="G1387" t="s">
        <v>191</v>
      </c>
    </row>
    <row r="1388" spans="1:7" ht="15" customHeight="1" x14ac:dyDescent="0.2">
      <c r="A1388" s="774" t="s">
        <v>2302</v>
      </c>
      <c r="B1388" s="656" t="s">
        <v>2308</v>
      </c>
      <c r="C1388" s="776" t="s">
        <v>2309</v>
      </c>
      <c r="D1388" s="771"/>
      <c r="F1388" s="549"/>
      <c r="G1388" t="s">
        <v>191</v>
      </c>
    </row>
    <row r="1389" spans="1:7" ht="15" customHeight="1" x14ac:dyDescent="0.2">
      <c r="A1389" s="774" t="s">
        <v>2305</v>
      </c>
      <c r="B1389" s="656" t="s">
        <v>2310</v>
      </c>
      <c r="C1389" s="776" t="s">
        <v>2311</v>
      </c>
      <c r="D1389" s="771"/>
      <c r="F1389" s="549"/>
      <c r="G1389" t="s">
        <v>191</v>
      </c>
    </row>
    <row r="1390" spans="1:7" ht="15" customHeight="1" x14ac:dyDescent="0.2">
      <c r="A1390" s="774" t="s">
        <v>2302</v>
      </c>
      <c r="B1390" s="656" t="s">
        <v>2312</v>
      </c>
      <c r="C1390" s="776" t="s">
        <v>2313</v>
      </c>
      <c r="D1390" s="771"/>
      <c r="F1390" s="549"/>
      <c r="G1390" t="s">
        <v>191</v>
      </c>
    </row>
    <row r="1391" spans="1:7" ht="15" customHeight="1" x14ac:dyDescent="0.2">
      <c r="A1391" s="774" t="s">
        <v>2305</v>
      </c>
      <c r="B1391" s="656" t="s">
        <v>2314</v>
      </c>
      <c r="C1391" s="776" t="s">
        <v>2315</v>
      </c>
      <c r="D1391" s="771"/>
      <c r="F1391" s="549"/>
      <c r="G1391" t="s">
        <v>191</v>
      </c>
    </row>
    <row r="1392" spans="1:7" ht="15" customHeight="1" x14ac:dyDescent="0.2">
      <c r="A1392" s="774" t="s">
        <v>2302</v>
      </c>
      <c r="B1392" s="656" t="s">
        <v>2316</v>
      </c>
      <c r="C1392" s="776" t="s">
        <v>2317</v>
      </c>
      <c r="D1392" s="771"/>
      <c r="F1392" s="549"/>
      <c r="G1392" t="s">
        <v>191</v>
      </c>
    </row>
    <row r="1393" spans="1:7" ht="15" customHeight="1" x14ac:dyDescent="0.2">
      <c r="A1393" s="774" t="s">
        <v>2305</v>
      </c>
      <c r="B1393" s="656" t="s">
        <v>2318</v>
      </c>
      <c r="C1393" s="776" t="s">
        <v>2319</v>
      </c>
      <c r="D1393" s="771"/>
      <c r="F1393" s="549"/>
      <c r="G1393" t="s">
        <v>191</v>
      </c>
    </row>
    <row r="1394" spans="1:7" ht="15" customHeight="1" x14ac:dyDescent="0.2">
      <c r="A1394" s="774" t="s">
        <v>2302</v>
      </c>
      <c r="B1394" s="656" t="s">
        <v>2320</v>
      </c>
      <c r="C1394" s="776" t="s">
        <v>2321</v>
      </c>
      <c r="D1394" s="771"/>
      <c r="F1394" s="549"/>
      <c r="G1394" t="s">
        <v>191</v>
      </c>
    </row>
    <row r="1395" spans="1:7" ht="15" customHeight="1" x14ac:dyDescent="0.2">
      <c r="A1395" s="774" t="s">
        <v>2305</v>
      </c>
      <c r="B1395" s="656" t="s">
        <v>2322</v>
      </c>
      <c r="C1395" s="776" t="s">
        <v>2323</v>
      </c>
      <c r="D1395" s="771"/>
      <c r="F1395" s="549"/>
      <c r="G1395" t="s">
        <v>191</v>
      </c>
    </row>
    <row r="1396" spans="1:7" ht="15" customHeight="1" x14ac:dyDescent="0.2">
      <c r="A1396" s="774" t="s">
        <v>2302</v>
      </c>
      <c r="B1396" s="656" t="s">
        <v>2324</v>
      </c>
      <c r="C1396" s="776" t="s">
        <v>2325</v>
      </c>
      <c r="D1396" s="771"/>
      <c r="F1396" s="549"/>
      <c r="G1396" t="s">
        <v>191</v>
      </c>
    </row>
    <row r="1397" spans="1:7" ht="15" customHeight="1" x14ac:dyDescent="0.2">
      <c r="A1397" s="774" t="s">
        <v>2305</v>
      </c>
      <c r="B1397" s="656" t="s">
        <v>2326</v>
      </c>
      <c r="C1397" s="776" t="s">
        <v>2327</v>
      </c>
      <c r="D1397" s="771"/>
      <c r="F1397" s="549"/>
      <c r="G1397" t="s">
        <v>191</v>
      </c>
    </row>
    <row r="1398" spans="1:7" ht="15" customHeight="1" x14ac:dyDescent="0.2">
      <c r="A1398" s="774" t="s">
        <v>2302</v>
      </c>
      <c r="B1398" s="656" t="s">
        <v>2328</v>
      </c>
      <c r="C1398" s="776" t="s">
        <v>2329</v>
      </c>
      <c r="D1398" s="771"/>
      <c r="F1398" s="549"/>
      <c r="G1398" t="s">
        <v>191</v>
      </c>
    </row>
    <row r="1399" spans="1:7" ht="15" customHeight="1" x14ac:dyDescent="0.2">
      <c r="A1399" s="774" t="s">
        <v>2305</v>
      </c>
      <c r="B1399" s="656" t="s">
        <v>2330</v>
      </c>
      <c r="C1399" s="776" t="s">
        <v>2331</v>
      </c>
      <c r="D1399" s="771"/>
      <c r="F1399" s="549"/>
      <c r="G1399" t="s">
        <v>191</v>
      </c>
    </row>
    <row r="1400" spans="1:7" ht="15" customHeight="1" x14ac:dyDescent="0.2">
      <c r="A1400" s="774" t="s">
        <v>2302</v>
      </c>
      <c r="B1400" s="656" t="s">
        <v>2332</v>
      </c>
      <c r="C1400" s="776" t="s">
        <v>2333</v>
      </c>
      <c r="D1400" s="771"/>
      <c r="F1400" s="549"/>
      <c r="G1400" t="s">
        <v>191</v>
      </c>
    </row>
    <row r="1401" spans="1:7" ht="15" customHeight="1" x14ac:dyDescent="0.2">
      <c r="A1401" s="774" t="s">
        <v>2305</v>
      </c>
      <c r="B1401" s="656" t="s">
        <v>2334</v>
      </c>
      <c r="C1401" s="776" t="s">
        <v>2335</v>
      </c>
      <c r="D1401" s="771"/>
      <c r="F1401" s="549"/>
      <c r="G1401" t="s">
        <v>191</v>
      </c>
    </row>
    <row r="1402" spans="1:7" ht="15" customHeight="1" x14ac:dyDescent="0.2">
      <c r="A1402" s="774" t="s">
        <v>2302</v>
      </c>
      <c r="B1402" s="656" t="s">
        <v>2336</v>
      </c>
      <c r="C1402" s="776" t="s">
        <v>2337</v>
      </c>
      <c r="D1402" s="771"/>
      <c r="F1402" s="549"/>
      <c r="G1402" t="s">
        <v>191</v>
      </c>
    </row>
    <row r="1403" spans="1:7" ht="15" customHeight="1" x14ac:dyDescent="0.2">
      <c r="A1403" s="774" t="s">
        <v>2305</v>
      </c>
      <c r="B1403" s="656" t="s">
        <v>2338</v>
      </c>
      <c r="C1403" s="776" t="s">
        <v>2339</v>
      </c>
      <c r="D1403" s="771"/>
      <c r="F1403" s="549"/>
      <c r="G1403" t="s">
        <v>191</v>
      </c>
    </row>
    <row r="1404" spans="1:7" ht="15" customHeight="1" x14ac:dyDescent="0.2">
      <c r="A1404" s="774" t="s">
        <v>2302</v>
      </c>
      <c r="B1404" s="656" t="s">
        <v>2340</v>
      </c>
      <c r="C1404" s="776" t="s">
        <v>2341</v>
      </c>
      <c r="D1404" s="771"/>
      <c r="F1404" s="549"/>
      <c r="G1404" t="s">
        <v>191</v>
      </c>
    </row>
    <row r="1405" spans="1:7" ht="15" customHeight="1" x14ac:dyDescent="0.2">
      <c r="A1405" s="774" t="s">
        <v>2305</v>
      </c>
      <c r="B1405" s="656" t="s">
        <v>2342</v>
      </c>
      <c r="C1405" s="776" t="s">
        <v>2343</v>
      </c>
      <c r="D1405" s="771"/>
      <c r="F1405" s="549"/>
      <c r="G1405" t="s">
        <v>191</v>
      </c>
    </row>
    <row r="1406" spans="1:7" ht="15" customHeight="1" x14ac:dyDescent="0.2">
      <c r="A1406" s="774" t="s">
        <v>2302</v>
      </c>
      <c r="B1406" s="656" t="s">
        <v>2344</v>
      </c>
      <c r="C1406" s="776" t="s">
        <v>2345</v>
      </c>
      <c r="D1406" s="771"/>
      <c r="F1406" s="549"/>
      <c r="G1406" t="s">
        <v>191</v>
      </c>
    </row>
    <row r="1407" spans="1:7" ht="15" customHeight="1" x14ac:dyDescent="0.2">
      <c r="A1407" s="774" t="s">
        <v>2305</v>
      </c>
      <c r="B1407" s="656" t="s">
        <v>2346</v>
      </c>
      <c r="C1407" s="776" t="s">
        <v>2347</v>
      </c>
      <c r="D1407" s="771"/>
      <c r="F1407" s="549"/>
      <c r="G1407" t="s">
        <v>191</v>
      </c>
    </row>
    <row r="1408" spans="1:7" ht="15" customHeight="1" x14ac:dyDescent="0.2">
      <c r="A1408" s="774" t="s">
        <v>2302</v>
      </c>
      <c r="B1408" s="656" t="s">
        <v>2348</v>
      </c>
      <c r="C1408" s="776" t="s">
        <v>2349</v>
      </c>
      <c r="D1408" s="771"/>
      <c r="F1408" s="549"/>
      <c r="G1408" t="s">
        <v>191</v>
      </c>
    </row>
    <row r="1409" spans="1:7" ht="15" customHeight="1" x14ac:dyDescent="0.2">
      <c r="A1409" s="774" t="s">
        <v>2305</v>
      </c>
      <c r="B1409" s="656" t="s">
        <v>2350</v>
      </c>
      <c r="C1409" s="776" t="s">
        <v>2351</v>
      </c>
      <c r="D1409" s="771"/>
      <c r="F1409" s="549"/>
      <c r="G1409" t="s">
        <v>191</v>
      </c>
    </row>
    <row r="1410" spans="1:7" ht="15" customHeight="1" x14ac:dyDescent="0.2">
      <c r="A1410" s="774" t="s">
        <v>2302</v>
      </c>
      <c r="B1410" s="656" t="s">
        <v>2352</v>
      </c>
      <c r="C1410" s="776" t="s">
        <v>2353</v>
      </c>
      <c r="D1410" s="771"/>
      <c r="F1410" s="549"/>
      <c r="G1410" t="s">
        <v>191</v>
      </c>
    </row>
    <row r="1411" spans="1:7" ht="15" customHeight="1" x14ac:dyDescent="0.2">
      <c r="A1411" s="774" t="s">
        <v>2305</v>
      </c>
      <c r="B1411" s="656" t="s">
        <v>2354</v>
      </c>
      <c r="C1411" s="776" t="s">
        <v>2355</v>
      </c>
      <c r="D1411" s="771"/>
      <c r="F1411" s="549"/>
      <c r="G1411" t="s">
        <v>191</v>
      </c>
    </row>
    <row r="1412" spans="1:7" ht="15" customHeight="1" x14ac:dyDescent="0.2">
      <c r="A1412" s="774" t="s">
        <v>2302</v>
      </c>
      <c r="B1412" s="656" t="s">
        <v>2356</v>
      </c>
      <c r="C1412" s="776" t="s">
        <v>2357</v>
      </c>
      <c r="D1412" s="771"/>
      <c r="F1412" s="549"/>
      <c r="G1412" t="s">
        <v>191</v>
      </c>
    </row>
    <row r="1413" spans="1:7" ht="15" customHeight="1" x14ac:dyDescent="0.2">
      <c r="A1413" s="774" t="s">
        <v>2305</v>
      </c>
      <c r="B1413" s="656" t="s">
        <v>2358</v>
      </c>
      <c r="C1413" s="776" t="s">
        <v>2359</v>
      </c>
      <c r="D1413" s="771"/>
      <c r="F1413" s="549"/>
      <c r="G1413" t="s">
        <v>191</v>
      </c>
    </row>
    <row r="1414" spans="1:7" ht="15" customHeight="1" x14ac:dyDescent="0.2">
      <c r="A1414" s="774" t="s">
        <v>2302</v>
      </c>
      <c r="B1414" s="656" t="s">
        <v>2360</v>
      </c>
      <c r="C1414" s="776" t="s">
        <v>2361</v>
      </c>
      <c r="D1414" s="771"/>
      <c r="F1414" s="549"/>
      <c r="G1414" t="s">
        <v>191</v>
      </c>
    </row>
    <row r="1415" spans="1:7" ht="15" customHeight="1" x14ac:dyDescent="0.2">
      <c r="A1415" s="774" t="s">
        <v>2305</v>
      </c>
      <c r="B1415" s="656" t="s">
        <v>2362</v>
      </c>
      <c r="C1415" s="776" t="s">
        <v>2363</v>
      </c>
      <c r="D1415" s="771"/>
      <c r="F1415" s="549"/>
      <c r="G1415" t="s">
        <v>191</v>
      </c>
    </row>
    <row r="1416" spans="1:7" ht="15" customHeight="1" x14ac:dyDescent="0.2">
      <c r="A1416" s="774" t="s">
        <v>2302</v>
      </c>
      <c r="B1416" s="656" t="s">
        <v>2364</v>
      </c>
      <c r="C1416" s="776" t="s">
        <v>2365</v>
      </c>
      <c r="D1416" s="771"/>
      <c r="F1416" s="549"/>
      <c r="G1416" t="s">
        <v>191</v>
      </c>
    </row>
    <row r="1417" spans="1:7" ht="15" customHeight="1" x14ac:dyDescent="0.2">
      <c r="A1417" s="774" t="s">
        <v>2305</v>
      </c>
      <c r="B1417" s="656" t="s">
        <v>2366</v>
      </c>
      <c r="C1417" s="776" t="s">
        <v>2367</v>
      </c>
      <c r="D1417" s="771"/>
      <c r="F1417" s="549"/>
      <c r="G1417" t="s">
        <v>191</v>
      </c>
    </row>
    <row r="1418" spans="1:7" ht="15" customHeight="1" x14ac:dyDescent="0.2">
      <c r="A1418" s="774" t="s">
        <v>2302</v>
      </c>
      <c r="B1418" s="656" t="s">
        <v>2368</v>
      </c>
      <c r="C1418" s="776" t="s">
        <v>2369</v>
      </c>
      <c r="D1418" s="771"/>
      <c r="F1418" s="549"/>
      <c r="G1418" t="s">
        <v>191</v>
      </c>
    </row>
    <row r="1419" spans="1:7" ht="15" customHeight="1" x14ac:dyDescent="0.2">
      <c r="A1419" s="774" t="s">
        <v>2305</v>
      </c>
      <c r="B1419" s="656" t="s">
        <v>2370</v>
      </c>
      <c r="C1419" s="776" t="s">
        <v>2371</v>
      </c>
      <c r="D1419" s="771"/>
      <c r="F1419" s="549"/>
      <c r="G1419" t="s">
        <v>191</v>
      </c>
    </row>
    <row r="1420" spans="1:7" ht="15" customHeight="1" x14ac:dyDescent="0.2">
      <c r="A1420" s="774" t="s">
        <v>2302</v>
      </c>
      <c r="B1420" s="656" t="s">
        <v>2372</v>
      </c>
      <c r="C1420" s="776" t="s">
        <v>2373</v>
      </c>
      <c r="D1420" s="771"/>
      <c r="F1420" s="549"/>
      <c r="G1420" t="s">
        <v>191</v>
      </c>
    </row>
    <row r="1421" spans="1:7" ht="15" customHeight="1" x14ac:dyDescent="0.2">
      <c r="A1421" s="774" t="s">
        <v>2305</v>
      </c>
      <c r="B1421" s="656" t="s">
        <v>2374</v>
      </c>
      <c r="C1421" s="776" t="s">
        <v>2375</v>
      </c>
      <c r="D1421" s="771"/>
      <c r="F1421" s="549"/>
      <c r="G1421" t="s">
        <v>191</v>
      </c>
    </row>
    <row r="1422" spans="1:7" ht="15" customHeight="1" x14ac:dyDescent="0.2">
      <c r="A1422" s="774" t="s">
        <v>2302</v>
      </c>
      <c r="B1422" s="656" t="s">
        <v>7237</v>
      </c>
      <c r="C1422" s="776" t="s">
        <v>7091</v>
      </c>
      <c r="D1422" s="771"/>
      <c r="F1422" s="549"/>
      <c r="G1422" t="s">
        <v>191</v>
      </c>
    </row>
    <row r="1423" spans="1:7" ht="15" customHeight="1" x14ac:dyDescent="0.2">
      <c r="A1423" s="774" t="s">
        <v>2305</v>
      </c>
      <c r="B1423" s="656" t="s">
        <v>7236</v>
      </c>
      <c r="C1423" s="776" t="s">
        <v>2376</v>
      </c>
      <c r="D1423" s="771"/>
      <c r="F1423" s="549"/>
      <c r="G1423" t="s">
        <v>191</v>
      </c>
    </row>
    <row r="1424" spans="1:7" ht="15" customHeight="1" x14ac:dyDescent="0.2">
      <c r="A1424" s="774" t="s">
        <v>2302</v>
      </c>
      <c r="B1424" s="656" t="s">
        <v>2377</v>
      </c>
      <c r="C1424" s="776" t="s">
        <v>2378</v>
      </c>
      <c r="D1424" s="771"/>
      <c r="F1424" s="549"/>
      <c r="G1424" t="s">
        <v>191</v>
      </c>
    </row>
    <row r="1425" spans="1:7" ht="15" customHeight="1" x14ac:dyDescent="0.2">
      <c r="A1425" s="774" t="s">
        <v>2302</v>
      </c>
      <c r="B1425" s="656" t="s">
        <v>2379</v>
      </c>
      <c r="C1425" s="776" t="s">
        <v>2380</v>
      </c>
      <c r="D1425" s="771"/>
      <c r="F1425" s="549"/>
      <c r="G1425" t="s">
        <v>191</v>
      </c>
    </row>
    <row r="1426" spans="1:7" ht="15" customHeight="1" x14ac:dyDescent="0.2">
      <c r="A1426" s="774" t="s">
        <v>2302</v>
      </c>
      <c r="B1426" s="656" t="s">
        <v>2381</v>
      </c>
      <c r="C1426" s="776" t="s">
        <v>2382</v>
      </c>
      <c r="D1426" s="771"/>
      <c r="F1426" s="549"/>
      <c r="G1426" t="s">
        <v>191</v>
      </c>
    </row>
    <row r="1427" spans="1:7" ht="15" customHeight="1" x14ac:dyDescent="0.2">
      <c r="A1427" s="774" t="s">
        <v>2302</v>
      </c>
      <c r="B1427" s="656" t="s">
        <v>2383</v>
      </c>
      <c r="C1427" s="776" t="s">
        <v>2384</v>
      </c>
      <c r="D1427" s="771"/>
      <c r="F1427" s="549"/>
      <c r="G1427" t="s">
        <v>191</v>
      </c>
    </row>
    <row r="1428" spans="1:7" ht="15" customHeight="1" x14ac:dyDescent="0.2">
      <c r="A1428" s="774" t="s">
        <v>2302</v>
      </c>
      <c r="B1428" s="656" t="s">
        <v>7238</v>
      </c>
      <c r="C1428" s="776" t="s">
        <v>7092</v>
      </c>
      <c r="D1428" s="771"/>
      <c r="F1428" s="549"/>
      <c r="G1428" t="s">
        <v>191</v>
      </c>
    </row>
    <row r="1429" spans="1:7" ht="15" customHeight="1" x14ac:dyDescent="0.2">
      <c r="A1429" s="774" t="s">
        <v>2302</v>
      </c>
      <c r="B1429" s="656" t="s">
        <v>2385</v>
      </c>
      <c r="C1429" s="776" t="s">
        <v>2386</v>
      </c>
      <c r="D1429" s="771"/>
      <c r="F1429" s="549"/>
      <c r="G1429" t="s">
        <v>191</v>
      </c>
    </row>
    <row r="1430" spans="1:7" ht="15" customHeight="1" x14ac:dyDescent="0.2">
      <c r="A1430" s="774" t="s">
        <v>2302</v>
      </c>
      <c r="B1430" s="656" t="s">
        <v>2387</v>
      </c>
      <c r="C1430" s="776" t="s">
        <v>2388</v>
      </c>
      <c r="D1430" s="771"/>
      <c r="F1430" s="549"/>
      <c r="G1430" t="s">
        <v>191</v>
      </c>
    </row>
    <row r="1431" spans="1:7" ht="15" customHeight="1" x14ac:dyDescent="0.2">
      <c r="A1431" s="774" t="s">
        <v>2302</v>
      </c>
      <c r="B1431" s="656" t="s">
        <v>2389</v>
      </c>
      <c r="C1431" s="776" t="s">
        <v>2390</v>
      </c>
      <c r="D1431" s="771"/>
      <c r="F1431" s="549"/>
      <c r="G1431" t="s">
        <v>191</v>
      </c>
    </row>
    <row r="1432" spans="1:7" ht="15" customHeight="1" x14ac:dyDescent="0.2">
      <c r="A1432" s="774" t="s">
        <v>2302</v>
      </c>
      <c r="B1432" s="656" t="s">
        <v>2391</v>
      </c>
      <c r="C1432" s="776" t="s">
        <v>2392</v>
      </c>
      <c r="D1432" s="771"/>
      <c r="F1432" s="549"/>
      <c r="G1432" t="s">
        <v>191</v>
      </c>
    </row>
    <row r="1433" spans="1:7" ht="15" customHeight="1" x14ac:dyDescent="0.2">
      <c r="A1433" s="774" t="s">
        <v>2302</v>
      </c>
      <c r="B1433" s="656" t="s">
        <v>7239</v>
      </c>
      <c r="C1433" s="776" t="s">
        <v>7093</v>
      </c>
      <c r="D1433" s="771"/>
      <c r="F1433" s="549"/>
      <c r="G1433" t="s">
        <v>191</v>
      </c>
    </row>
    <row r="1434" spans="1:7" ht="15" customHeight="1" x14ac:dyDescent="0.2">
      <c r="A1434" s="774" t="s">
        <v>2302</v>
      </c>
      <c r="B1434" s="656" t="s">
        <v>7240</v>
      </c>
      <c r="C1434" s="776" t="s">
        <v>7095</v>
      </c>
      <c r="D1434" s="771"/>
      <c r="F1434" s="549"/>
      <c r="G1434" t="s">
        <v>191</v>
      </c>
    </row>
    <row r="1435" spans="1:7" ht="15" customHeight="1" x14ac:dyDescent="0.2">
      <c r="A1435" s="774" t="s">
        <v>2302</v>
      </c>
      <c r="B1435" s="656" t="s">
        <v>7241</v>
      </c>
      <c r="C1435" s="776" t="s">
        <v>7096</v>
      </c>
      <c r="D1435" s="771"/>
      <c r="F1435" s="549"/>
      <c r="G1435" t="s">
        <v>191</v>
      </c>
    </row>
    <row r="1436" spans="1:7" ht="15" customHeight="1" x14ac:dyDescent="0.2">
      <c r="A1436" s="774" t="s">
        <v>2302</v>
      </c>
      <c r="B1436" s="656" t="s">
        <v>7242</v>
      </c>
      <c r="C1436" s="776" t="s">
        <v>7097</v>
      </c>
      <c r="D1436" s="771"/>
      <c r="F1436" s="549"/>
      <c r="G1436" t="s">
        <v>191</v>
      </c>
    </row>
    <row r="1437" spans="1:7" ht="15" customHeight="1" x14ac:dyDescent="0.2">
      <c r="A1437" s="774" t="s">
        <v>2302</v>
      </c>
      <c r="B1437" s="656" t="s">
        <v>7243</v>
      </c>
      <c r="C1437" s="776" t="s">
        <v>7098</v>
      </c>
      <c r="D1437" s="771"/>
      <c r="F1437" s="549"/>
      <c r="G1437" t="s">
        <v>191</v>
      </c>
    </row>
    <row r="1438" spans="1:7" ht="15" customHeight="1" x14ac:dyDescent="0.2">
      <c r="A1438" s="772" t="s">
        <v>2393</v>
      </c>
      <c r="B1438" s="530" t="s">
        <v>2394</v>
      </c>
      <c r="C1438" s="785" t="s">
        <v>2395</v>
      </c>
      <c r="D1438" s="771"/>
      <c r="F1438" s="549"/>
    </row>
    <row r="1439" spans="1:7" ht="15" customHeight="1" x14ac:dyDescent="0.2">
      <c r="A1439" s="774"/>
      <c r="B1439" s="656" t="s">
        <v>2396</v>
      </c>
      <c r="C1439" s="776" t="s">
        <v>2397</v>
      </c>
      <c r="D1439" s="771"/>
      <c r="F1439" s="549"/>
    </row>
    <row r="1440" spans="1:7" ht="15" customHeight="1" x14ac:dyDescent="0.2">
      <c r="A1440" s="774"/>
      <c r="B1440" s="656" t="s">
        <v>2398</v>
      </c>
      <c r="C1440" s="776" t="s">
        <v>2399</v>
      </c>
      <c r="D1440" s="771"/>
      <c r="F1440" s="549"/>
    </row>
    <row r="1441" spans="1:6" ht="15" customHeight="1" x14ac:dyDescent="0.2">
      <c r="A1441" s="774"/>
      <c r="B1441" s="656" t="s">
        <v>2400</v>
      </c>
      <c r="C1441" s="776" t="s">
        <v>2401</v>
      </c>
      <c r="D1441" s="771"/>
      <c r="F1441" s="549"/>
    </row>
    <row r="1442" spans="1:6" ht="15" customHeight="1" x14ac:dyDescent="0.2">
      <c r="A1442" s="774"/>
      <c r="B1442" s="656" t="s">
        <v>2402</v>
      </c>
      <c r="C1442" s="776" t="s">
        <v>2403</v>
      </c>
      <c r="D1442" s="771"/>
      <c r="F1442" s="549"/>
    </row>
    <row r="1443" spans="1:6" ht="15" customHeight="1" x14ac:dyDescent="0.2">
      <c r="A1443" s="774"/>
      <c r="B1443" s="656" t="s">
        <v>2404</v>
      </c>
      <c r="C1443" s="776" t="s">
        <v>2405</v>
      </c>
      <c r="D1443" s="771"/>
      <c r="F1443" s="549"/>
    </row>
    <row r="1444" spans="1:6" ht="15" customHeight="1" x14ac:dyDescent="0.2">
      <c r="A1444" s="774"/>
      <c r="B1444" s="656" t="s">
        <v>2406</v>
      </c>
      <c r="C1444" s="770" t="s">
        <v>2407</v>
      </c>
      <c r="D1444" s="771"/>
      <c r="F1444" s="549"/>
    </row>
    <row r="1445" spans="1:6" ht="15" customHeight="1" x14ac:dyDescent="0.2">
      <c r="A1445" s="774"/>
      <c r="B1445" s="656" t="s">
        <v>2408</v>
      </c>
      <c r="C1445" s="770" t="s">
        <v>2409</v>
      </c>
      <c r="D1445" s="771"/>
      <c r="F1445" s="549"/>
    </row>
    <row r="1446" spans="1:6" ht="15" customHeight="1" x14ac:dyDescent="0.2">
      <c r="A1446" s="774"/>
      <c r="B1446" s="656" t="s">
        <v>2410</v>
      </c>
      <c r="C1446" s="770" t="s">
        <v>2411</v>
      </c>
      <c r="D1446" s="771"/>
      <c r="F1446" s="549"/>
    </row>
    <row r="1447" spans="1:6" ht="15" customHeight="1" x14ac:dyDescent="0.2">
      <c r="A1447" s="774"/>
      <c r="B1447" s="656" t="s">
        <v>2412</v>
      </c>
      <c r="C1447" s="770" t="s">
        <v>2413</v>
      </c>
      <c r="D1447" s="771"/>
      <c r="F1447" s="549"/>
    </row>
    <row r="1448" spans="1:6" ht="15" customHeight="1" x14ac:dyDescent="0.2">
      <c r="A1448" s="774"/>
      <c r="B1448" s="656" t="s">
        <v>2414</v>
      </c>
      <c r="C1448" s="776" t="s">
        <v>2415</v>
      </c>
      <c r="D1448" s="771"/>
      <c r="F1448" s="549"/>
    </row>
    <row r="1449" spans="1:6" ht="15" customHeight="1" x14ac:dyDescent="0.2">
      <c r="A1449" s="774"/>
      <c r="B1449" s="656" t="s">
        <v>2416</v>
      </c>
      <c r="C1449" s="776" t="s">
        <v>2417</v>
      </c>
      <c r="D1449" s="771"/>
      <c r="F1449" s="549"/>
    </row>
    <row r="1450" spans="1:6" ht="15" customHeight="1" x14ac:dyDescent="0.2">
      <c r="A1450" s="774"/>
      <c r="B1450" s="656" t="s">
        <v>2418</v>
      </c>
      <c r="C1450" s="776" t="s">
        <v>2419</v>
      </c>
      <c r="D1450" s="771"/>
      <c r="F1450" s="549"/>
    </row>
    <row r="1451" spans="1:6" ht="15" customHeight="1" x14ac:dyDescent="0.2">
      <c r="A1451" s="774"/>
      <c r="B1451" s="656" t="s">
        <v>2420</v>
      </c>
      <c r="C1451" s="776" t="s">
        <v>2421</v>
      </c>
      <c r="D1451" s="771"/>
      <c r="F1451" s="549"/>
    </row>
    <row r="1452" spans="1:6" ht="15" customHeight="1" x14ac:dyDescent="0.2">
      <c r="A1452" s="774"/>
      <c r="B1452" s="656" t="s">
        <v>2422</v>
      </c>
      <c r="C1452" s="776" t="s">
        <v>2423</v>
      </c>
      <c r="D1452" s="771"/>
      <c r="F1452" s="549"/>
    </row>
    <row r="1453" spans="1:6" ht="15" customHeight="1" x14ac:dyDescent="0.2">
      <c r="A1453" s="774"/>
      <c r="B1453" s="656" t="s">
        <v>2424</v>
      </c>
      <c r="C1453" s="776" t="s">
        <v>2425</v>
      </c>
      <c r="D1453" s="771"/>
      <c r="F1453" s="549"/>
    </row>
    <row r="1454" spans="1:6" ht="15" customHeight="1" x14ac:dyDescent="0.2">
      <c r="A1454" s="774"/>
      <c r="B1454" s="656" t="s">
        <v>2426</v>
      </c>
      <c r="C1454" s="770" t="s">
        <v>2427</v>
      </c>
      <c r="D1454" s="771"/>
      <c r="F1454" s="549"/>
    </row>
    <row r="1455" spans="1:6" ht="15" customHeight="1" x14ac:dyDescent="0.2">
      <c r="A1455" s="774"/>
      <c r="B1455" s="656" t="s">
        <v>2428</v>
      </c>
      <c r="C1455" s="770" t="s">
        <v>2429</v>
      </c>
      <c r="D1455" s="771"/>
      <c r="F1455" s="549"/>
    </row>
    <row r="1456" spans="1:6" ht="15" customHeight="1" x14ac:dyDescent="0.2">
      <c r="A1456" s="774"/>
      <c r="B1456" s="656" t="s">
        <v>2430</v>
      </c>
      <c r="C1456" s="770" t="s">
        <v>2431</v>
      </c>
      <c r="D1456" s="771"/>
      <c r="F1456" s="549"/>
    </row>
    <row r="1457" spans="1:7" ht="15" customHeight="1" x14ac:dyDescent="0.2">
      <c r="A1457" s="774"/>
      <c r="B1457" s="656" t="s">
        <v>2432</v>
      </c>
      <c r="C1457" s="770" t="s">
        <v>2433</v>
      </c>
      <c r="D1457" s="771"/>
      <c r="F1457" s="549"/>
    </row>
    <row r="1458" spans="1:7" ht="15" customHeight="1" x14ac:dyDescent="0.2">
      <c r="A1458" s="774"/>
      <c r="B1458" s="656" t="s">
        <v>2434</v>
      </c>
      <c r="C1458" s="770" t="s">
        <v>2435</v>
      </c>
      <c r="D1458" s="771"/>
      <c r="F1458" s="549"/>
      <c r="G1458" t="s">
        <v>150</v>
      </c>
    </row>
    <row r="1459" spans="1:7" ht="15" customHeight="1" x14ac:dyDescent="0.2">
      <c r="A1459" s="774"/>
      <c r="B1459" s="656" t="s">
        <v>2436</v>
      </c>
      <c r="C1459" s="770" t="s">
        <v>2437</v>
      </c>
      <c r="D1459" s="771"/>
      <c r="F1459" s="549"/>
      <c r="G1459" t="s">
        <v>191</v>
      </c>
    </row>
    <row r="1460" spans="1:7" ht="15" customHeight="1" x14ac:dyDescent="0.2">
      <c r="A1460" s="774"/>
      <c r="B1460" s="656" t="s">
        <v>2438</v>
      </c>
      <c r="C1460" s="770" t="s">
        <v>2439</v>
      </c>
      <c r="D1460" s="771"/>
      <c r="F1460" s="549"/>
      <c r="G1460" t="s">
        <v>191</v>
      </c>
    </row>
    <row r="1461" spans="1:7" ht="15" customHeight="1" x14ac:dyDescent="0.2">
      <c r="A1461" s="774"/>
      <c r="B1461" s="656" t="s">
        <v>2440</v>
      </c>
      <c r="C1461" s="770" t="s">
        <v>2441</v>
      </c>
      <c r="D1461" s="771"/>
      <c r="F1461" s="549"/>
      <c r="G1461" t="s">
        <v>191</v>
      </c>
    </row>
    <row r="1462" spans="1:7" ht="15" customHeight="1" x14ac:dyDescent="0.2">
      <c r="A1462" s="774"/>
      <c r="B1462" s="656" t="s">
        <v>2442</v>
      </c>
      <c r="C1462" s="770" t="s">
        <v>2443</v>
      </c>
      <c r="D1462" s="771"/>
      <c r="F1462" s="549"/>
      <c r="G1462" t="s">
        <v>191</v>
      </c>
    </row>
    <row r="1463" spans="1:7" ht="15" customHeight="1" x14ac:dyDescent="0.2">
      <c r="A1463" s="774"/>
      <c r="B1463" s="656" t="s">
        <v>2444</v>
      </c>
      <c r="C1463" s="770" t="s">
        <v>2445</v>
      </c>
      <c r="D1463" s="771"/>
      <c r="F1463" s="549"/>
      <c r="G1463" t="s">
        <v>191</v>
      </c>
    </row>
    <row r="1464" spans="1:7" ht="15" customHeight="1" x14ac:dyDescent="0.2">
      <c r="A1464" s="774"/>
      <c r="B1464" s="656" t="s">
        <v>2446</v>
      </c>
      <c r="C1464" s="770" t="s">
        <v>2447</v>
      </c>
      <c r="D1464" s="771"/>
      <c r="F1464" s="549"/>
      <c r="G1464" t="s">
        <v>191</v>
      </c>
    </row>
    <row r="1465" spans="1:7" ht="15" customHeight="1" x14ac:dyDescent="0.2">
      <c r="A1465" s="774"/>
      <c r="B1465" s="656" t="s">
        <v>2448</v>
      </c>
      <c r="C1465" s="770" t="s">
        <v>2449</v>
      </c>
      <c r="D1465" s="771"/>
      <c r="F1465" s="549"/>
      <c r="G1465" t="s">
        <v>191</v>
      </c>
    </row>
    <row r="1466" spans="1:7" ht="15" customHeight="1" x14ac:dyDescent="0.2">
      <c r="A1466" s="774"/>
      <c r="B1466" s="656" t="s">
        <v>2450</v>
      </c>
      <c r="C1466" s="770" t="s">
        <v>2451</v>
      </c>
      <c r="D1466" s="771"/>
      <c r="F1466" s="549"/>
      <c r="G1466" t="s">
        <v>191</v>
      </c>
    </row>
    <row r="1467" spans="1:7" ht="15" customHeight="1" x14ac:dyDescent="0.2">
      <c r="A1467" s="774"/>
      <c r="B1467" s="656" t="s">
        <v>2452</v>
      </c>
      <c r="C1467" s="770" t="s">
        <v>2453</v>
      </c>
      <c r="D1467" s="771"/>
      <c r="F1467" s="549"/>
      <c r="G1467" t="s">
        <v>191</v>
      </c>
    </row>
    <row r="1468" spans="1:7" ht="15" customHeight="1" x14ac:dyDescent="0.2">
      <c r="A1468" s="774"/>
      <c r="B1468" s="656" t="s">
        <v>2454</v>
      </c>
      <c r="C1468" s="770" t="s">
        <v>2455</v>
      </c>
      <c r="D1468" s="771"/>
      <c r="F1468" s="549"/>
      <c r="G1468" t="s">
        <v>191</v>
      </c>
    </row>
    <row r="1469" spans="1:7" ht="15" customHeight="1" x14ac:dyDescent="0.2">
      <c r="A1469" s="774"/>
      <c r="B1469" s="656" t="s">
        <v>2456</v>
      </c>
      <c r="C1469" s="770" t="s">
        <v>2457</v>
      </c>
      <c r="D1469" s="771"/>
      <c r="F1469" s="549"/>
    </row>
    <row r="1470" spans="1:7" ht="15" customHeight="1" x14ac:dyDescent="0.2">
      <c r="A1470" s="774"/>
      <c r="B1470" s="656" t="s">
        <v>2458</v>
      </c>
      <c r="C1470" s="770" t="s">
        <v>2459</v>
      </c>
      <c r="D1470" s="771"/>
      <c r="F1470" s="549"/>
      <c r="G1470" t="s">
        <v>150</v>
      </c>
    </row>
    <row r="1471" spans="1:7" ht="15" customHeight="1" x14ac:dyDescent="0.2">
      <c r="A1471" s="774"/>
      <c r="B1471" s="656" t="s">
        <v>2460</v>
      </c>
      <c r="C1471" s="770" t="s">
        <v>2461</v>
      </c>
      <c r="D1471" s="771"/>
      <c r="F1471" s="549"/>
      <c r="G1471" t="s">
        <v>191</v>
      </c>
    </row>
    <row r="1472" spans="1:7" ht="15" customHeight="1" x14ac:dyDescent="0.2">
      <c r="A1472" s="774"/>
      <c r="B1472" s="656" t="s">
        <v>2462</v>
      </c>
      <c r="C1472" s="770" t="s">
        <v>2463</v>
      </c>
      <c r="D1472" s="771"/>
      <c r="F1472" s="549"/>
      <c r="G1472" t="s">
        <v>191</v>
      </c>
    </row>
    <row r="1473" spans="1:7" ht="15" customHeight="1" x14ac:dyDescent="0.2">
      <c r="A1473" s="774"/>
      <c r="B1473" s="656" t="s">
        <v>2464</v>
      </c>
      <c r="C1473" s="770" t="s">
        <v>2465</v>
      </c>
      <c r="D1473" s="771"/>
      <c r="F1473" s="549"/>
      <c r="G1473" t="s">
        <v>191</v>
      </c>
    </row>
    <row r="1474" spans="1:7" ht="15" customHeight="1" x14ac:dyDescent="0.2">
      <c r="A1474" s="774"/>
      <c r="B1474" s="656" t="s">
        <v>2466</v>
      </c>
      <c r="C1474" s="770" t="s">
        <v>2467</v>
      </c>
      <c r="D1474" s="771"/>
      <c r="F1474" s="549"/>
      <c r="G1474" t="s">
        <v>191</v>
      </c>
    </row>
    <row r="1475" spans="1:7" ht="15" customHeight="1" x14ac:dyDescent="0.2">
      <c r="A1475" s="774"/>
      <c r="B1475" s="656" t="s">
        <v>2468</v>
      </c>
      <c r="C1475" s="770" t="s">
        <v>2469</v>
      </c>
      <c r="D1475" s="771"/>
      <c r="F1475" s="549"/>
      <c r="G1475" t="s">
        <v>191</v>
      </c>
    </row>
    <row r="1476" spans="1:7" ht="15" customHeight="1" x14ac:dyDescent="0.2">
      <c r="A1476" s="774"/>
      <c r="B1476" s="656" t="s">
        <v>2470</v>
      </c>
      <c r="C1476" s="770" t="s">
        <v>2471</v>
      </c>
      <c r="D1476" s="771"/>
      <c r="F1476" s="549"/>
      <c r="G1476" t="s">
        <v>191</v>
      </c>
    </row>
    <row r="1477" spans="1:7" ht="15" customHeight="1" x14ac:dyDescent="0.2">
      <c r="A1477" s="774"/>
      <c r="B1477" s="656" t="s">
        <v>2472</v>
      </c>
      <c r="C1477" s="770" t="s">
        <v>2473</v>
      </c>
      <c r="D1477" s="771"/>
      <c r="F1477" s="549"/>
      <c r="G1477" t="s">
        <v>191</v>
      </c>
    </row>
    <row r="1478" spans="1:7" ht="15" customHeight="1" x14ac:dyDescent="0.2">
      <c r="A1478" s="774"/>
      <c r="B1478" s="656" t="s">
        <v>2474</v>
      </c>
      <c r="C1478" s="770" t="s">
        <v>2475</v>
      </c>
      <c r="D1478" s="771"/>
      <c r="F1478" s="549"/>
      <c r="G1478" t="s">
        <v>191</v>
      </c>
    </row>
    <row r="1479" spans="1:7" ht="15" customHeight="1" x14ac:dyDescent="0.2">
      <c r="A1479" s="774"/>
      <c r="B1479" s="656" t="s">
        <v>2476</v>
      </c>
      <c r="C1479" s="770" t="s">
        <v>2477</v>
      </c>
      <c r="D1479" s="771"/>
      <c r="F1479" s="549"/>
      <c r="G1479" t="s">
        <v>191</v>
      </c>
    </row>
    <row r="1480" spans="1:7" ht="15" customHeight="1" x14ac:dyDescent="0.2">
      <c r="A1480" s="774"/>
      <c r="B1480" s="656" t="s">
        <v>2478</v>
      </c>
      <c r="C1480" s="770" t="s">
        <v>2479</v>
      </c>
      <c r="D1480" s="771"/>
      <c r="F1480" s="549"/>
      <c r="G1480" t="s">
        <v>191</v>
      </c>
    </row>
    <row r="1481" spans="1:7" ht="15" customHeight="1" x14ac:dyDescent="0.2">
      <c r="A1481" s="774"/>
      <c r="B1481" s="656" t="s">
        <v>2480</v>
      </c>
      <c r="C1481" s="770" t="s">
        <v>2481</v>
      </c>
      <c r="D1481" s="771"/>
      <c r="F1481" s="549"/>
      <c r="G1481" t="s">
        <v>191</v>
      </c>
    </row>
    <row r="1482" spans="1:7" ht="15" customHeight="1" x14ac:dyDescent="0.2">
      <c r="A1482" s="774"/>
      <c r="B1482" s="656" t="s">
        <v>2482</v>
      </c>
      <c r="C1482" s="770" t="s">
        <v>2483</v>
      </c>
      <c r="D1482" s="771"/>
      <c r="F1482" s="549"/>
      <c r="G1482" t="s">
        <v>191</v>
      </c>
    </row>
    <row r="1483" spans="1:7" ht="15" customHeight="1" x14ac:dyDescent="0.2">
      <c r="A1483" s="774"/>
      <c r="B1483" s="656" t="s">
        <v>2484</v>
      </c>
      <c r="C1483" s="770" t="s">
        <v>2485</v>
      </c>
      <c r="D1483" s="771"/>
      <c r="F1483" s="549"/>
      <c r="G1483" t="s">
        <v>191</v>
      </c>
    </row>
    <row r="1484" spans="1:7" ht="15" customHeight="1" x14ac:dyDescent="0.2">
      <c r="A1484" s="774"/>
      <c r="B1484" s="656" t="s">
        <v>2486</v>
      </c>
      <c r="C1484" s="770" t="s">
        <v>2487</v>
      </c>
      <c r="D1484" s="771"/>
      <c r="F1484" s="549"/>
      <c r="G1484" t="s">
        <v>191</v>
      </c>
    </row>
    <row r="1485" spans="1:7" ht="15" customHeight="1" x14ac:dyDescent="0.2">
      <c r="A1485" s="774"/>
      <c r="B1485" s="656" t="s">
        <v>2488</v>
      </c>
      <c r="C1485" s="770" t="s">
        <v>2489</v>
      </c>
      <c r="D1485" s="771"/>
      <c r="F1485" s="549"/>
      <c r="G1485" t="s">
        <v>191</v>
      </c>
    </row>
    <row r="1486" spans="1:7" ht="15" customHeight="1" x14ac:dyDescent="0.2">
      <c r="A1486" s="774"/>
      <c r="B1486" s="656" t="s">
        <v>2490</v>
      </c>
      <c r="C1486" s="770" t="s">
        <v>2491</v>
      </c>
      <c r="D1486" s="771"/>
      <c r="F1486" s="549"/>
      <c r="G1486" t="s">
        <v>191</v>
      </c>
    </row>
    <row r="1487" spans="1:7" ht="15" customHeight="1" x14ac:dyDescent="0.2">
      <c r="A1487" s="774"/>
      <c r="B1487" s="656" t="s">
        <v>2492</v>
      </c>
      <c r="C1487" s="770" t="s">
        <v>2493</v>
      </c>
      <c r="D1487" s="771"/>
      <c r="F1487" s="549"/>
      <c r="G1487" t="s">
        <v>191</v>
      </c>
    </row>
    <row r="1488" spans="1:7" ht="15" customHeight="1" x14ac:dyDescent="0.2">
      <c r="A1488" s="774"/>
      <c r="B1488" s="656" t="s">
        <v>2494</v>
      </c>
      <c r="C1488" s="770" t="s">
        <v>2495</v>
      </c>
      <c r="D1488" s="771"/>
      <c r="F1488" s="549"/>
      <c r="G1488" t="s">
        <v>191</v>
      </c>
    </row>
    <row r="1489" spans="1:7" ht="15" customHeight="1" x14ac:dyDescent="0.2">
      <c r="A1489" s="774"/>
      <c r="B1489" s="656" t="s">
        <v>2496</v>
      </c>
      <c r="C1489" s="770" t="s">
        <v>2497</v>
      </c>
      <c r="D1489" s="771"/>
      <c r="F1489" s="549"/>
      <c r="G1489" t="s">
        <v>191</v>
      </c>
    </row>
    <row r="1490" spans="1:7" ht="15" customHeight="1" x14ac:dyDescent="0.2">
      <c r="A1490" s="774"/>
      <c r="B1490" s="656" t="s">
        <v>2498</v>
      </c>
      <c r="C1490" s="770" t="s">
        <v>2499</v>
      </c>
      <c r="D1490" s="771"/>
      <c r="F1490" s="549"/>
      <c r="G1490" t="s">
        <v>191</v>
      </c>
    </row>
    <row r="1491" spans="1:7" ht="15" customHeight="1" x14ac:dyDescent="0.2">
      <c r="A1491" s="774"/>
      <c r="B1491" s="656" t="s">
        <v>2500</v>
      </c>
      <c r="C1491" s="770" t="s">
        <v>2501</v>
      </c>
      <c r="D1491" s="771"/>
      <c r="F1491" s="549"/>
      <c r="G1491" t="s">
        <v>191</v>
      </c>
    </row>
    <row r="1492" spans="1:7" ht="15" customHeight="1" x14ac:dyDescent="0.2">
      <c r="A1492" s="774"/>
      <c r="B1492" s="656" t="s">
        <v>2502</v>
      </c>
      <c r="C1492" s="770" t="s">
        <v>2503</v>
      </c>
      <c r="D1492" s="771"/>
      <c r="F1492" s="549"/>
      <c r="G1492" t="s">
        <v>191</v>
      </c>
    </row>
    <row r="1493" spans="1:7" ht="15" customHeight="1" x14ac:dyDescent="0.2">
      <c r="A1493" s="774"/>
      <c r="B1493" s="656" t="s">
        <v>2504</v>
      </c>
      <c r="C1493" s="770" t="s">
        <v>2505</v>
      </c>
      <c r="D1493" s="771"/>
      <c r="F1493" s="549"/>
      <c r="G1493" t="s">
        <v>191</v>
      </c>
    </row>
    <row r="1494" spans="1:7" ht="15" customHeight="1" x14ac:dyDescent="0.2">
      <c r="A1494" s="774"/>
      <c r="B1494" s="656" t="s">
        <v>2506</v>
      </c>
      <c r="C1494" s="770" t="s">
        <v>2507</v>
      </c>
      <c r="D1494" s="771"/>
      <c r="F1494" s="549"/>
      <c r="G1494" t="s">
        <v>191</v>
      </c>
    </row>
    <row r="1495" spans="1:7" ht="15" customHeight="1" x14ac:dyDescent="0.2">
      <c r="A1495" s="774"/>
      <c r="B1495" s="656" t="s">
        <v>2508</v>
      </c>
      <c r="C1495" s="770" t="s">
        <v>2509</v>
      </c>
      <c r="D1495" s="771"/>
      <c r="F1495" s="549"/>
      <c r="G1495" t="s">
        <v>191</v>
      </c>
    </row>
    <row r="1496" spans="1:7" ht="15" customHeight="1" x14ac:dyDescent="0.2">
      <c r="A1496" s="774"/>
      <c r="B1496" s="656" t="s">
        <v>2510</v>
      </c>
      <c r="C1496" s="770" t="s">
        <v>2511</v>
      </c>
      <c r="D1496" s="771"/>
      <c r="F1496" s="549"/>
      <c r="G1496" t="s">
        <v>191</v>
      </c>
    </row>
    <row r="1497" spans="1:7" ht="15" customHeight="1" x14ac:dyDescent="0.2">
      <c r="A1497" s="774"/>
      <c r="B1497" s="656" t="s">
        <v>2512</v>
      </c>
      <c r="C1497" s="770" t="s">
        <v>2513</v>
      </c>
      <c r="D1497" s="771"/>
      <c r="F1497" s="549"/>
      <c r="G1497" t="s">
        <v>191</v>
      </c>
    </row>
    <row r="1498" spans="1:7" ht="15" customHeight="1" x14ac:dyDescent="0.2">
      <c r="A1498" s="774"/>
      <c r="B1498" s="656" t="s">
        <v>2514</v>
      </c>
      <c r="C1498" s="770" t="s">
        <v>2515</v>
      </c>
      <c r="D1498" s="771"/>
      <c r="F1498" s="549"/>
      <c r="G1498" t="s">
        <v>191</v>
      </c>
    </row>
    <row r="1499" spans="1:7" ht="15" customHeight="1" x14ac:dyDescent="0.2">
      <c r="A1499" s="774"/>
      <c r="B1499" s="656" t="s">
        <v>2516</v>
      </c>
      <c r="C1499" s="770" t="s">
        <v>2517</v>
      </c>
      <c r="D1499" s="771"/>
      <c r="F1499" s="549"/>
      <c r="G1499" t="s">
        <v>191</v>
      </c>
    </row>
    <row r="1500" spans="1:7" ht="15" customHeight="1" x14ac:dyDescent="0.2">
      <c r="A1500" s="774"/>
      <c r="B1500" s="656" t="s">
        <v>2518</v>
      </c>
      <c r="C1500" s="770" t="s">
        <v>2519</v>
      </c>
      <c r="D1500" s="771"/>
      <c r="F1500" s="549"/>
      <c r="G1500" t="s">
        <v>191</v>
      </c>
    </row>
    <row r="1501" spans="1:7" ht="15" customHeight="1" x14ac:dyDescent="0.2">
      <c r="A1501" s="774"/>
      <c r="B1501" s="656" t="s">
        <v>2520</v>
      </c>
      <c r="C1501" s="770" t="s">
        <v>2521</v>
      </c>
      <c r="D1501" s="771"/>
      <c r="F1501" s="549"/>
      <c r="G1501" t="s">
        <v>191</v>
      </c>
    </row>
    <row r="1502" spans="1:7" ht="15" customHeight="1" x14ac:dyDescent="0.2">
      <c r="A1502" s="774"/>
      <c r="B1502" s="656" t="s">
        <v>2522</v>
      </c>
      <c r="C1502" s="770" t="s">
        <v>2523</v>
      </c>
      <c r="D1502" s="771"/>
      <c r="F1502" s="549"/>
      <c r="G1502" t="s">
        <v>191</v>
      </c>
    </row>
    <row r="1503" spans="1:7" ht="15" customHeight="1" x14ac:dyDescent="0.2">
      <c r="A1503" s="774"/>
      <c r="B1503" s="656" t="s">
        <v>2524</v>
      </c>
      <c r="C1503" s="770" t="s">
        <v>2525</v>
      </c>
      <c r="D1503" s="771"/>
      <c r="F1503" s="549"/>
      <c r="G1503" t="s">
        <v>191</v>
      </c>
    </row>
    <row r="1504" spans="1:7" ht="15" customHeight="1" x14ac:dyDescent="0.2">
      <c r="A1504" s="774"/>
      <c r="B1504" s="656" t="s">
        <v>2526</v>
      </c>
      <c r="C1504" s="770" t="s">
        <v>2527</v>
      </c>
      <c r="D1504" s="771"/>
      <c r="F1504" s="549"/>
      <c r="G1504" t="s">
        <v>191</v>
      </c>
    </row>
    <row r="1505" spans="1:7" ht="15" customHeight="1" x14ac:dyDescent="0.2">
      <c r="A1505" s="774"/>
      <c r="B1505" s="656" t="s">
        <v>2528</v>
      </c>
      <c r="C1505" s="770" t="s">
        <v>2529</v>
      </c>
      <c r="D1505" s="771"/>
      <c r="F1505" s="549"/>
      <c r="G1505" t="s">
        <v>191</v>
      </c>
    </row>
    <row r="1506" spans="1:7" ht="15" customHeight="1" x14ac:dyDescent="0.2">
      <c r="A1506" s="774"/>
      <c r="B1506" s="656" t="s">
        <v>2530</v>
      </c>
      <c r="C1506" s="770" t="s">
        <v>2531</v>
      </c>
      <c r="D1506" s="771"/>
      <c r="F1506" s="549"/>
      <c r="G1506" t="s">
        <v>191</v>
      </c>
    </row>
    <row r="1507" spans="1:7" ht="15" customHeight="1" x14ac:dyDescent="0.2">
      <c r="A1507" s="774"/>
      <c r="B1507" s="656" t="s">
        <v>2532</v>
      </c>
      <c r="C1507" s="770" t="s">
        <v>2533</v>
      </c>
      <c r="D1507" s="771"/>
      <c r="F1507" s="549"/>
      <c r="G1507" t="s">
        <v>191</v>
      </c>
    </row>
    <row r="1508" spans="1:7" ht="15" customHeight="1" x14ac:dyDescent="0.2">
      <c r="A1508" s="774"/>
      <c r="B1508" s="656" t="s">
        <v>2534</v>
      </c>
      <c r="C1508" s="770" t="s">
        <v>2535</v>
      </c>
      <c r="D1508" s="771"/>
      <c r="F1508" s="549"/>
      <c r="G1508" t="s">
        <v>191</v>
      </c>
    </row>
    <row r="1509" spans="1:7" ht="15" customHeight="1" x14ac:dyDescent="0.2">
      <c r="A1509" s="774"/>
      <c r="B1509" s="656" t="s">
        <v>2536</v>
      </c>
      <c r="C1509" s="770" t="s">
        <v>2537</v>
      </c>
      <c r="D1509" s="771"/>
      <c r="F1509" s="549"/>
      <c r="G1509" t="s">
        <v>191</v>
      </c>
    </row>
    <row r="1510" spans="1:7" ht="15" customHeight="1" x14ac:dyDescent="0.2">
      <c r="A1510" s="774"/>
      <c r="B1510" s="656" t="s">
        <v>2538</v>
      </c>
      <c r="C1510" s="770" t="s">
        <v>2539</v>
      </c>
      <c r="D1510" s="771"/>
      <c r="F1510" s="549"/>
      <c r="G1510" t="s">
        <v>191</v>
      </c>
    </row>
    <row r="1511" spans="1:7" ht="15" customHeight="1" x14ac:dyDescent="0.2">
      <c r="A1511" s="774"/>
      <c r="B1511" s="656" t="s">
        <v>2540</v>
      </c>
      <c r="C1511" s="770" t="s">
        <v>2541</v>
      </c>
      <c r="D1511" s="771"/>
      <c r="F1511" s="549"/>
      <c r="G1511" t="s">
        <v>191</v>
      </c>
    </row>
    <row r="1512" spans="1:7" ht="15" customHeight="1" x14ac:dyDescent="0.2">
      <c r="A1512" s="774"/>
      <c r="B1512" s="656" t="s">
        <v>2542</v>
      </c>
      <c r="C1512" s="770" t="s">
        <v>2543</v>
      </c>
      <c r="D1512" s="771"/>
      <c r="F1512" s="549"/>
      <c r="G1512" t="s">
        <v>191</v>
      </c>
    </row>
    <row r="1513" spans="1:7" ht="15" customHeight="1" x14ac:dyDescent="0.2">
      <c r="A1513" s="774"/>
      <c r="B1513" s="656" t="s">
        <v>2544</v>
      </c>
      <c r="C1513" s="770" t="s">
        <v>2545</v>
      </c>
      <c r="D1513" s="771"/>
      <c r="F1513" s="549"/>
      <c r="G1513" t="s">
        <v>191</v>
      </c>
    </row>
    <row r="1514" spans="1:7" ht="15" customHeight="1" x14ac:dyDescent="0.2">
      <c r="A1514" s="774"/>
      <c r="B1514" s="656" t="s">
        <v>2546</v>
      </c>
      <c r="C1514" s="770" t="s">
        <v>2547</v>
      </c>
      <c r="D1514" s="771"/>
      <c r="F1514" s="549"/>
      <c r="G1514" t="s">
        <v>191</v>
      </c>
    </row>
    <row r="1515" spans="1:7" ht="15" customHeight="1" x14ac:dyDescent="0.2">
      <c r="A1515" s="774"/>
      <c r="B1515" s="656" t="s">
        <v>2548</v>
      </c>
      <c r="C1515" s="770" t="s">
        <v>2549</v>
      </c>
      <c r="D1515" s="771"/>
      <c r="F1515" s="549"/>
      <c r="G1515" t="s">
        <v>191</v>
      </c>
    </row>
    <row r="1516" spans="1:7" ht="15" customHeight="1" x14ac:dyDescent="0.2">
      <c r="A1516" s="774"/>
      <c r="B1516" s="656" t="s">
        <v>2550</v>
      </c>
      <c r="C1516" s="770" t="s">
        <v>2551</v>
      </c>
      <c r="D1516" s="771"/>
      <c r="F1516" s="549"/>
      <c r="G1516" t="s">
        <v>191</v>
      </c>
    </row>
    <row r="1517" spans="1:7" ht="15" customHeight="1" x14ac:dyDescent="0.2">
      <c r="A1517" s="774"/>
      <c r="B1517" s="656" t="s">
        <v>2552</v>
      </c>
      <c r="C1517" s="770" t="s">
        <v>2553</v>
      </c>
      <c r="D1517" s="771"/>
      <c r="F1517" s="549"/>
      <c r="G1517" t="s">
        <v>191</v>
      </c>
    </row>
    <row r="1518" spans="1:7" ht="15" customHeight="1" x14ac:dyDescent="0.2">
      <c r="A1518" s="774"/>
      <c r="B1518" s="656" t="s">
        <v>2554</v>
      </c>
      <c r="C1518" s="770" t="s">
        <v>2555</v>
      </c>
      <c r="D1518" s="771"/>
      <c r="F1518" s="549"/>
      <c r="G1518" t="s">
        <v>191</v>
      </c>
    </row>
    <row r="1519" spans="1:7" ht="15" customHeight="1" x14ac:dyDescent="0.2">
      <c r="A1519" s="774"/>
      <c r="B1519" s="656" t="s">
        <v>2556</v>
      </c>
      <c r="C1519" s="770" t="s">
        <v>2557</v>
      </c>
      <c r="D1519" s="771"/>
      <c r="F1519" s="549"/>
      <c r="G1519" t="s">
        <v>191</v>
      </c>
    </row>
    <row r="1520" spans="1:7" ht="15" customHeight="1" x14ac:dyDescent="0.2">
      <c r="A1520" s="774"/>
      <c r="B1520" s="656" t="s">
        <v>2558</v>
      </c>
      <c r="C1520" s="770" t="s">
        <v>2559</v>
      </c>
      <c r="D1520" s="771"/>
      <c r="F1520" s="549"/>
      <c r="G1520" t="s">
        <v>191</v>
      </c>
    </row>
    <row r="1521" spans="1:7" ht="15" customHeight="1" x14ac:dyDescent="0.2">
      <c r="A1521" s="774"/>
      <c r="B1521" s="656" t="s">
        <v>2560</v>
      </c>
      <c r="C1521" s="770" t="s">
        <v>2561</v>
      </c>
      <c r="D1521" s="771"/>
      <c r="F1521" s="549"/>
      <c r="G1521" t="s">
        <v>191</v>
      </c>
    </row>
    <row r="1522" spans="1:7" ht="15" customHeight="1" x14ac:dyDescent="0.2">
      <c r="A1522" s="774"/>
      <c r="B1522" s="656" t="s">
        <v>2562</v>
      </c>
      <c r="C1522" s="770" t="s">
        <v>2563</v>
      </c>
      <c r="D1522" s="771"/>
      <c r="F1522" s="549"/>
      <c r="G1522" t="s">
        <v>191</v>
      </c>
    </row>
    <row r="1523" spans="1:7" ht="15" customHeight="1" x14ac:dyDescent="0.2">
      <c r="A1523" s="774"/>
      <c r="B1523" s="656" t="s">
        <v>2564</v>
      </c>
      <c r="C1523" s="770" t="s">
        <v>2565</v>
      </c>
      <c r="D1523" s="771"/>
      <c r="F1523" s="549"/>
      <c r="G1523" t="s">
        <v>191</v>
      </c>
    </row>
    <row r="1524" spans="1:7" ht="15" customHeight="1" x14ac:dyDescent="0.2">
      <c r="A1524" s="774"/>
      <c r="B1524" s="656" t="s">
        <v>2566</v>
      </c>
      <c r="C1524" s="770" t="s">
        <v>2567</v>
      </c>
      <c r="D1524" s="771"/>
      <c r="F1524" s="549"/>
      <c r="G1524" t="s">
        <v>191</v>
      </c>
    </row>
    <row r="1525" spans="1:7" ht="15" customHeight="1" x14ac:dyDescent="0.2">
      <c r="A1525" s="774"/>
      <c r="B1525" s="656" t="s">
        <v>2568</v>
      </c>
      <c r="C1525" s="770" t="s">
        <v>2569</v>
      </c>
      <c r="D1525" s="771"/>
      <c r="F1525" s="549"/>
      <c r="G1525" t="s">
        <v>191</v>
      </c>
    </row>
    <row r="1526" spans="1:7" ht="15" customHeight="1" x14ac:dyDescent="0.2">
      <c r="A1526" s="774"/>
      <c r="B1526" s="656" t="s">
        <v>2570</v>
      </c>
      <c r="C1526" s="770" t="s">
        <v>2571</v>
      </c>
      <c r="D1526" s="771"/>
      <c r="F1526" s="549"/>
      <c r="G1526" t="s">
        <v>191</v>
      </c>
    </row>
    <row r="1527" spans="1:7" ht="15" customHeight="1" x14ac:dyDescent="0.2">
      <c r="A1527" s="774"/>
      <c r="B1527" s="656" t="s">
        <v>2572</v>
      </c>
      <c r="C1527" s="770" t="s">
        <v>2573</v>
      </c>
      <c r="D1527" s="771"/>
      <c r="F1527" s="549"/>
      <c r="G1527" t="s">
        <v>191</v>
      </c>
    </row>
    <row r="1528" spans="1:7" ht="15" customHeight="1" x14ac:dyDescent="0.2">
      <c r="A1528" s="774"/>
      <c r="B1528" s="656" t="s">
        <v>2574</v>
      </c>
      <c r="C1528" s="770" t="s">
        <v>2575</v>
      </c>
      <c r="D1528" s="771"/>
      <c r="F1528" s="549"/>
      <c r="G1528" t="s">
        <v>191</v>
      </c>
    </row>
    <row r="1529" spans="1:7" ht="15" customHeight="1" x14ac:dyDescent="0.2">
      <c r="A1529" s="774"/>
      <c r="B1529" s="656" t="s">
        <v>2576</v>
      </c>
      <c r="C1529" s="770" t="s">
        <v>2577</v>
      </c>
      <c r="D1529" s="771"/>
      <c r="F1529" s="549"/>
      <c r="G1529" t="s">
        <v>191</v>
      </c>
    </row>
    <row r="1530" spans="1:7" ht="15" customHeight="1" x14ac:dyDescent="0.2">
      <c r="A1530" s="774"/>
      <c r="B1530" s="656" t="s">
        <v>2578</v>
      </c>
      <c r="C1530" s="770" t="s">
        <v>2579</v>
      </c>
      <c r="D1530" s="771"/>
      <c r="F1530" s="549"/>
      <c r="G1530" t="s">
        <v>191</v>
      </c>
    </row>
    <row r="1531" spans="1:7" ht="15" customHeight="1" x14ac:dyDescent="0.2">
      <c r="A1531" s="774"/>
      <c r="B1531" s="656" t="s">
        <v>2580</v>
      </c>
      <c r="C1531" s="770" t="s">
        <v>2581</v>
      </c>
      <c r="D1531" s="771"/>
      <c r="F1531" s="549"/>
      <c r="G1531" t="s">
        <v>191</v>
      </c>
    </row>
    <row r="1532" spans="1:7" ht="15" customHeight="1" x14ac:dyDescent="0.2">
      <c r="A1532" s="774"/>
      <c r="B1532" s="656" t="s">
        <v>2582</v>
      </c>
      <c r="C1532" s="770" t="s">
        <v>2583</v>
      </c>
      <c r="D1532" s="771"/>
      <c r="F1532" s="549"/>
      <c r="G1532" t="s">
        <v>191</v>
      </c>
    </row>
    <row r="1533" spans="1:7" ht="15" customHeight="1" x14ac:dyDescent="0.2">
      <c r="A1533" s="774"/>
      <c r="B1533" s="656" t="s">
        <v>2584</v>
      </c>
      <c r="C1533" s="770" t="s">
        <v>2585</v>
      </c>
      <c r="D1533" s="771"/>
      <c r="F1533" s="549"/>
      <c r="G1533" t="s">
        <v>191</v>
      </c>
    </row>
    <row r="1534" spans="1:7" ht="15" customHeight="1" x14ac:dyDescent="0.2">
      <c r="A1534" s="774"/>
      <c r="B1534" s="656" t="s">
        <v>2586</v>
      </c>
      <c r="C1534" s="770" t="s">
        <v>2587</v>
      </c>
      <c r="D1534" s="771"/>
      <c r="F1534" s="549"/>
      <c r="G1534" t="s">
        <v>191</v>
      </c>
    </row>
    <row r="1535" spans="1:7" ht="15" customHeight="1" x14ac:dyDescent="0.2">
      <c r="A1535" s="774"/>
      <c r="B1535" s="656" t="s">
        <v>2588</v>
      </c>
      <c r="C1535" s="770" t="s">
        <v>2589</v>
      </c>
      <c r="D1535" s="771"/>
      <c r="F1535" s="549"/>
      <c r="G1535" t="s">
        <v>191</v>
      </c>
    </row>
    <row r="1536" spans="1:7" ht="15" customHeight="1" x14ac:dyDescent="0.2">
      <c r="A1536" s="774"/>
      <c r="B1536" s="656" t="s">
        <v>2590</v>
      </c>
      <c r="C1536" s="770" t="s">
        <v>2591</v>
      </c>
      <c r="D1536" s="771"/>
      <c r="F1536" s="549"/>
      <c r="G1536" t="s">
        <v>191</v>
      </c>
    </row>
    <row r="1537" spans="1:7" ht="15" customHeight="1" x14ac:dyDescent="0.2">
      <c r="A1537" s="774"/>
      <c r="B1537" s="656" t="s">
        <v>2592</v>
      </c>
      <c r="C1537" s="770" t="s">
        <v>2593</v>
      </c>
      <c r="D1537" s="771"/>
      <c r="F1537" s="549"/>
      <c r="G1537" t="s">
        <v>191</v>
      </c>
    </row>
    <row r="1538" spans="1:7" ht="15" customHeight="1" x14ac:dyDescent="0.2">
      <c r="A1538" s="774"/>
      <c r="B1538" s="656" t="s">
        <v>2594</v>
      </c>
      <c r="C1538" s="770" t="s">
        <v>2595</v>
      </c>
      <c r="D1538" s="771"/>
      <c r="F1538" s="549"/>
      <c r="G1538" t="s">
        <v>191</v>
      </c>
    </row>
    <row r="1539" spans="1:7" ht="15" customHeight="1" x14ac:dyDescent="0.2">
      <c r="A1539" s="774"/>
      <c r="B1539" s="656" t="s">
        <v>2596</v>
      </c>
      <c r="C1539" s="770" t="s">
        <v>2597</v>
      </c>
      <c r="D1539" s="771"/>
      <c r="F1539" s="549"/>
      <c r="G1539" t="s">
        <v>191</v>
      </c>
    </row>
    <row r="1540" spans="1:7" ht="15" customHeight="1" x14ac:dyDescent="0.2">
      <c r="A1540" s="774"/>
      <c r="B1540" s="656" t="s">
        <v>2598</v>
      </c>
      <c r="C1540" s="770" t="s">
        <v>2599</v>
      </c>
      <c r="D1540" s="771"/>
      <c r="F1540" s="549"/>
      <c r="G1540" t="s">
        <v>191</v>
      </c>
    </row>
    <row r="1541" spans="1:7" ht="15" customHeight="1" x14ac:dyDescent="0.2">
      <c r="A1541" s="774"/>
      <c r="B1541" s="656" t="s">
        <v>2600</v>
      </c>
      <c r="C1541" s="770" t="s">
        <v>2601</v>
      </c>
      <c r="D1541" s="771"/>
      <c r="F1541" s="549"/>
      <c r="G1541" t="s">
        <v>191</v>
      </c>
    </row>
    <row r="1542" spans="1:7" ht="15" customHeight="1" x14ac:dyDescent="0.2">
      <c r="A1542" s="774"/>
      <c r="B1542" s="656" t="s">
        <v>2602</v>
      </c>
      <c r="C1542" s="770" t="s">
        <v>2603</v>
      </c>
      <c r="D1542" s="771"/>
      <c r="F1542" s="549"/>
      <c r="G1542" t="s">
        <v>191</v>
      </c>
    </row>
    <row r="1543" spans="1:7" ht="15" customHeight="1" x14ac:dyDescent="0.2">
      <c r="A1543" s="774"/>
      <c r="B1543" s="656" t="s">
        <v>2604</v>
      </c>
      <c r="C1543" s="770" t="s">
        <v>2605</v>
      </c>
      <c r="D1543" s="771"/>
      <c r="F1543" s="549"/>
      <c r="G1543" t="s">
        <v>191</v>
      </c>
    </row>
    <row r="1544" spans="1:7" ht="15" customHeight="1" x14ac:dyDescent="0.2">
      <c r="A1544" s="774"/>
      <c r="B1544" s="656" t="s">
        <v>2606</v>
      </c>
      <c r="C1544" s="770" t="s">
        <v>2607</v>
      </c>
      <c r="D1544" s="771"/>
      <c r="F1544" s="549"/>
      <c r="G1544" t="s">
        <v>191</v>
      </c>
    </row>
    <row r="1545" spans="1:7" ht="15" customHeight="1" x14ac:dyDescent="0.2">
      <c r="A1545" s="774"/>
      <c r="B1545" s="656" t="s">
        <v>2608</v>
      </c>
      <c r="C1545" s="770" t="s">
        <v>2609</v>
      </c>
      <c r="D1545" s="771"/>
      <c r="F1545" s="549"/>
      <c r="G1545" t="s">
        <v>191</v>
      </c>
    </row>
    <row r="1546" spans="1:7" ht="15" customHeight="1" x14ac:dyDescent="0.2">
      <c r="A1546" s="774"/>
      <c r="B1546" s="656" t="s">
        <v>2610</v>
      </c>
      <c r="C1546" s="770" t="s">
        <v>2611</v>
      </c>
      <c r="D1546" s="771"/>
      <c r="F1546" s="549"/>
      <c r="G1546" t="s">
        <v>191</v>
      </c>
    </row>
    <row r="1547" spans="1:7" ht="15" customHeight="1" x14ac:dyDescent="0.2">
      <c r="A1547" s="774"/>
      <c r="B1547" s="656" t="s">
        <v>2612</v>
      </c>
      <c r="C1547" s="770" t="s">
        <v>2613</v>
      </c>
      <c r="D1547" s="771"/>
      <c r="F1547" s="549"/>
      <c r="G1547" t="s">
        <v>191</v>
      </c>
    </row>
    <row r="1548" spans="1:7" ht="15" customHeight="1" x14ac:dyDescent="0.2">
      <c r="A1548" s="774"/>
      <c r="B1548" s="656" t="s">
        <v>2614</v>
      </c>
      <c r="C1548" s="770" t="s">
        <v>2615</v>
      </c>
      <c r="D1548" s="771"/>
      <c r="F1548" s="549"/>
      <c r="G1548" t="s">
        <v>191</v>
      </c>
    </row>
    <row r="1549" spans="1:7" ht="15" customHeight="1" x14ac:dyDescent="0.2">
      <c r="A1549" s="774"/>
      <c r="B1549" s="656" t="s">
        <v>2616</v>
      </c>
      <c r="C1549" s="770" t="s">
        <v>2617</v>
      </c>
      <c r="D1549" s="771"/>
      <c r="F1549" s="549"/>
      <c r="G1549" t="s">
        <v>191</v>
      </c>
    </row>
    <row r="1550" spans="1:7" ht="15" customHeight="1" x14ac:dyDescent="0.2">
      <c r="A1550" s="774"/>
      <c r="B1550" s="656" t="s">
        <v>2618</v>
      </c>
      <c r="C1550" s="770" t="s">
        <v>2619</v>
      </c>
      <c r="D1550" s="771"/>
      <c r="F1550" s="549"/>
      <c r="G1550" t="s">
        <v>191</v>
      </c>
    </row>
    <row r="1551" spans="1:7" ht="15" customHeight="1" x14ac:dyDescent="0.2">
      <c r="A1551" s="774"/>
      <c r="B1551" s="656" t="s">
        <v>2620</v>
      </c>
      <c r="C1551" s="770" t="s">
        <v>2621</v>
      </c>
      <c r="D1551" s="771"/>
      <c r="F1551" s="549"/>
      <c r="G1551" t="s">
        <v>191</v>
      </c>
    </row>
    <row r="1552" spans="1:7" ht="15" customHeight="1" x14ac:dyDescent="0.2">
      <c r="A1552" s="774"/>
      <c r="B1552" s="656" t="s">
        <v>2622</v>
      </c>
      <c r="C1552" s="770" t="s">
        <v>2623</v>
      </c>
      <c r="D1552" s="771"/>
      <c r="F1552" s="549"/>
      <c r="G1552" t="s">
        <v>191</v>
      </c>
    </row>
    <row r="1553" spans="1:7" ht="15" customHeight="1" x14ac:dyDescent="0.2">
      <c r="A1553" s="774"/>
      <c r="B1553" s="656" t="s">
        <v>2624</v>
      </c>
      <c r="C1553" s="770" t="s">
        <v>2625</v>
      </c>
      <c r="D1553" s="771"/>
      <c r="F1553" s="549"/>
      <c r="G1553" t="s">
        <v>191</v>
      </c>
    </row>
    <row r="1554" spans="1:7" ht="15" customHeight="1" x14ac:dyDescent="0.2">
      <c r="A1554" s="774"/>
      <c r="B1554" s="656" t="s">
        <v>2626</v>
      </c>
      <c r="C1554" s="770" t="s">
        <v>2627</v>
      </c>
      <c r="D1554" s="771"/>
      <c r="F1554" s="549"/>
      <c r="G1554" t="s">
        <v>191</v>
      </c>
    </row>
    <row r="1555" spans="1:7" ht="15" customHeight="1" x14ac:dyDescent="0.2">
      <c r="A1555" s="774"/>
      <c r="B1555" s="656" t="s">
        <v>2628</v>
      </c>
      <c r="C1555" s="770" t="s">
        <v>2629</v>
      </c>
      <c r="D1555" s="771"/>
      <c r="F1555" s="549"/>
      <c r="G1555" t="s">
        <v>191</v>
      </c>
    </row>
    <row r="1556" spans="1:7" ht="15" customHeight="1" x14ac:dyDescent="0.2">
      <c r="A1556" s="774"/>
      <c r="B1556" s="656" t="s">
        <v>2630</v>
      </c>
      <c r="C1556" s="770" t="s">
        <v>2631</v>
      </c>
      <c r="D1556" s="771"/>
      <c r="F1556" s="549"/>
      <c r="G1556" t="s">
        <v>191</v>
      </c>
    </row>
    <row r="1557" spans="1:7" ht="15" customHeight="1" x14ac:dyDescent="0.2">
      <c r="A1557" s="774"/>
      <c r="B1557" s="656" t="s">
        <v>2632</v>
      </c>
      <c r="C1557" s="770" t="s">
        <v>2633</v>
      </c>
      <c r="D1557" s="771"/>
      <c r="F1557" s="549"/>
      <c r="G1557" t="s">
        <v>191</v>
      </c>
    </row>
    <row r="1558" spans="1:7" ht="15" customHeight="1" x14ac:dyDescent="0.2">
      <c r="A1558" s="774"/>
      <c r="B1558" s="656" t="s">
        <v>2634</v>
      </c>
      <c r="C1558" s="770" t="s">
        <v>2635</v>
      </c>
      <c r="D1558" s="771"/>
      <c r="F1558" s="549"/>
      <c r="G1558" t="s">
        <v>191</v>
      </c>
    </row>
    <row r="1559" spans="1:7" ht="15" customHeight="1" x14ac:dyDescent="0.2">
      <c r="A1559" s="774"/>
      <c r="B1559" s="656" t="s">
        <v>2636</v>
      </c>
      <c r="C1559" s="770" t="s">
        <v>2637</v>
      </c>
      <c r="D1559" s="771"/>
      <c r="F1559" s="549"/>
      <c r="G1559" t="s">
        <v>191</v>
      </c>
    </row>
    <row r="1560" spans="1:7" ht="15" customHeight="1" x14ac:dyDescent="0.2">
      <c r="A1560" s="774"/>
      <c r="B1560" s="656" t="s">
        <v>2638</v>
      </c>
      <c r="C1560" s="770" t="s">
        <v>2639</v>
      </c>
      <c r="D1560" s="771"/>
      <c r="F1560" s="549"/>
      <c r="G1560" t="s">
        <v>191</v>
      </c>
    </row>
    <row r="1561" spans="1:7" ht="15" customHeight="1" x14ac:dyDescent="0.2">
      <c r="A1561" s="774"/>
      <c r="B1561" s="656" t="s">
        <v>2640</v>
      </c>
      <c r="C1561" s="770" t="s">
        <v>2641</v>
      </c>
      <c r="D1561" s="771"/>
      <c r="F1561" s="549"/>
      <c r="G1561" t="s">
        <v>191</v>
      </c>
    </row>
    <row r="1562" spans="1:7" ht="15" customHeight="1" x14ac:dyDescent="0.2">
      <c r="A1562" s="774"/>
      <c r="B1562" s="656" t="s">
        <v>2642</v>
      </c>
      <c r="C1562" s="770" t="s">
        <v>2643</v>
      </c>
      <c r="D1562" s="771"/>
      <c r="F1562" s="549"/>
      <c r="G1562" t="s">
        <v>191</v>
      </c>
    </row>
    <row r="1563" spans="1:7" ht="15" customHeight="1" x14ac:dyDescent="0.2">
      <c r="A1563" s="774"/>
      <c r="B1563" s="656" t="s">
        <v>2644</v>
      </c>
      <c r="C1563" s="770" t="s">
        <v>2645</v>
      </c>
      <c r="D1563" s="771"/>
      <c r="F1563" s="549"/>
      <c r="G1563" t="s">
        <v>191</v>
      </c>
    </row>
    <row r="1564" spans="1:7" ht="15" customHeight="1" x14ac:dyDescent="0.2">
      <c r="A1564" s="774"/>
      <c r="B1564" s="656" t="s">
        <v>2646</v>
      </c>
      <c r="C1564" s="770" t="s">
        <v>2647</v>
      </c>
      <c r="D1564" s="771"/>
      <c r="F1564" s="549"/>
      <c r="G1564" t="s">
        <v>191</v>
      </c>
    </row>
    <row r="1565" spans="1:7" ht="15" customHeight="1" x14ac:dyDescent="0.2">
      <c r="A1565" s="774"/>
      <c r="B1565" s="656" t="s">
        <v>2648</v>
      </c>
      <c r="C1565" s="770" t="s">
        <v>2649</v>
      </c>
      <c r="D1565" s="771"/>
      <c r="F1565" s="549"/>
      <c r="G1565" t="s">
        <v>191</v>
      </c>
    </row>
    <row r="1566" spans="1:7" ht="15" customHeight="1" x14ac:dyDescent="0.2">
      <c r="A1566" s="774"/>
      <c r="B1566" s="656" t="s">
        <v>2650</v>
      </c>
      <c r="C1566" s="770" t="s">
        <v>2651</v>
      </c>
      <c r="D1566" s="771"/>
      <c r="F1566" s="549"/>
      <c r="G1566" t="s">
        <v>191</v>
      </c>
    </row>
    <row r="1567" spans="1:7" ht="15" customHeight="1" x14ac:dyDescent="0.2">
      <c r="A1567" s="774"/>
      <c r="B1567" s="656" t="s">
        <v>2652</v>
      </c>
      <c r="C1567" s="770" t="s">
        <v>2653</v>
      </c>
      <c r="D1567" s="771"/>
      <c r="F1567" s="549"/>
      <c r="G1567" t="s">
        <v>191</v>
      </c>
    </row>
    <row r="1568" spans="1:7" ht="15" customHeight="1" x14ac:dyDescent="0.2">
      <c r="A1568" s="774"/>
      <c r="B1568" s="656" t="s">
        <v>2654</v>
      </c>
      <c r="C1568" s="770" t="s">
        <v>2655</v>
      </c>
      <c r="D1568" s="771"/>
      <c r="F1568" s="549"/>
      <c r="G1568" t="s">
        <v>191</v>
      </c>
    </row>
    <row r="1569" spans="1:7" ht="15" customHeight="1" x14ac:dyDescent="0.2">
      <c r="A1569" s="774"/>
      <c r="B1569" s="656" t="s">
        <v>2656</v>
      </c>
      <c r="C1569" s="770" t="s">
        <v>2657</v>
      </c>
      <c r="D1569" s="771"/>
      <c r="F1569" s="549"/>
      <c r="G1569" t="s">
        <v>191</v>
      </c>
    </row>
    <row r="1570" spans="1:7" ht="15" customHeight="1" x14ac:dyDescent="0.2">
      <c r="A1570" s="774"/>
      <c r="B1570" s="656" t="s">
        <v>2658</v>
      </c>
      <c r="C1570" s="770" t="s">
        <v>2659</v>
      </c>
      <c r="D1570" s="771"/>
      <c r="F1570" s="549"/>
      <c r="G1570" t="s">
        <v>191</v>
      </c>
    </row>
    <row r="1571" spans="1:7" ht="15" customHeight="1" x14ac:dyDescent="0.2">
      <c r="A1571" s="774"/>
      <c r="B1571" s="656" t="s">
        <v>2660</v>
      </c>
      <c r="C1571" s="770" t="s">
        <v>2661</v>
      </c>
      <c r="D1571" s="771"/>
      <c r="F1571" s="549"/>
      <c r="G1571" t="s">
        <v>191</v>
      </c>
    </row>
    <row r="1572" spans="1:7" ht="15" customHeight="1" x14ac:dyDescent="0.2">
      <c r="A1572" s="774"/>
      <c r="B1572" s="656" t="s">
        <v>2662</v>
      </c>
      <c r="C1572" s="770" t="s">
        <v>2663</v>
      </c>
      <c r="D1572" s="771"/>
      <c r="F1572" s="549"/>
      <c r="G1572" t="s">
        <v>191</v>
      </c>
    </row>
    <row r="1573" spans="1:7" ht="15" customHeight="1" x14ac:dyDescent="0.2">
      <c r="A1573" s="774"/>
      <c r="B1573" s="656" t="s">
        <v>2664</v>
      </c>
      <c r="C1573" s="770" t="s">
        <v>2665</v>
      </c>
      <c r="D1573" s="771"/>
      <c r="F1573" s="549"/>
      <c r="G1573" t="s">
        <v>191</v>
      </c>
    </row>
    <row r="1574" spans="1:7" ht="15" customHeight="1" x14ac:dyDescent="0.2">
      <c r="A1574" s="774"/>
      <c r="B1574" s="656" t="s">
        <v>2666</v>
      </c>
      <c r="C1574" s="770" t="s">
        <v>2667</v>
      </c>
      <c r="D1574" s="771"/>
      <c r="F1574" s="549"/>
      <c r="G1574" t="s">
        <v>191</v>
      </c>
    </row>
    <row r="1575" spans="1:7" ht="15" customHeight="1" x14ac:dyDescent="0.2">
      <c r="A1575" s="774"/>
      <c r="B1575" s="656" t="s">
        <v>2668</v>
      </c>
      <c r="C1575" s="770" t="s">
        <v>2669</v>
      </c>
      <c r="D1575" s="771"/>
      <c r="F1575" s="549"/>
      <c r="G1575" t="s">
        <v>191</v>
      </c>
    </row>
    <row r="1576" spans="1:7" ht="15" customHeight="1" x14ac:dyDescent="0.2">
      <c r="A1576" s="774"/>
      <c r="B1576" s="656" t="s">
        <v>2670</v>
      </c>
      <c r="C1576" s="770" t="s">
        <v>2671</v>
      </c>
      <c r="D1576" s="771"/>
      <c r="F1576" s="549"/>
      <c r="G1576" t="s">
        <v>191</v>
      </c>
    </row>
    <row r="1577" spans="1:7" ht="15" customHeight="1" x14ac:dyDescent="0.2">
      <c r="A1577" s="774"/>
      <c r="B1577" s="656" t="s">
        <v>2672</v>
      </c>
      <c r="C1577" s="770" t="s">
        <v>2673</v>
      </c>
      <c r="D1577" s="771"/>
      <c r="F1577" s="549"/>
      <c r="G1577" t="s">
        <v>191</v>
      </c>
    </row>
    <row r="1578" spans="1:7" ht="15" customHeight="1" x14ac:dyDescent="0.2">
      <c r="A1578" s="774"/>
      <c r="B1578" s="656" t="s">
        <v>2674</v>
      </c>
      <c r="C1578" s="770" t="s">
        <v>2675</v>
      </c>
      <c r="D1578" s="771"/>
      <c r="F1578" s="549"/>
      <c r="G1578" t="s">
        <v>191</v>
      </c>
    </row>
    <row r="1579" spans="1:7" ht="15" customHeight="1" x14ac:dyDescent="0.2">
      <c r="A1579" s="774"/>
      <c r="B1579" s="656" t="s">
        <v>2676</v>
      </c>
      <c r="C1579" s="770" t="s">
        <v>2677</v>
      </c>
      <c r="D1579" s="771"/>
      <c r="F1579" s="549"/>
      <c r="G1579" t="s">
        <v>191</v>
      </c>
    </row>
    <row r="1580" spans="1:7" ht="15" customHeight="1" x14ac:dyDescent="0.2">
      <c r="A1580" s="774"/>
      <c r="B1580" s="656" t="s">
        <v>2678</v>
      </c>
      <c r="C1580" s="770" t="s">
        <v>2679</v>
      </c>
      <c r="D1580" s="771"/>
      <c r="F1580" s="549"/>
      <c r="G1580" t="s">
        <v>191</v>
      </c>
    </row>
    <row r="1581" spans="1:7" ht="15" customHeight="1" x14ac:dyDescent="0.2">
      <c r="A1581" s="774"/>
      <c r="B1581" s="656" t="s">
        <v>2680</v>
      </c>
      <c r="C1581" s="770" t="s">
        <v>2681</v>
      </c>
      <c r="D1581" s="771"/>
      <c r="F1581" s="549"/>
      <c r="G1581" t="s">
        <v>191</v>
      </c>
    </row>
    <row r="1582" spans="1:7" ht="15" customHeight="1" x14ac:dyDescent="0.2">
      <c r="A1582" s="774"/>
      <c r="B1582" s="656" t="s">
        <v>2682</v>
      </c>
      <c r="C1582" s="770" t="s">
        <v>2683</v>
      </c>
      <c r="D1582" s="771"/>
      <c r="F1582" s="549"/>
      <c r="G1582" t="s">
        <v>191</v>
      </c>
    </row>
    <row r="1583" spans="1:7" ht="15" customHeight="1" x14ac:dyDescent="0.2">
      <c r="A1583" s="774"/>
      <c r="B1583" s="656" t="s">
        <v>2684</v>
      </c>
      <c r="C1583" s="770" t="s">
        <v>2685</v>
      </c>
      <c r="D1583" s="771"/>
      <c r="F1583" s="549"/>
      <c r="G1583" t="s">
        <v>191</v>
      </c>
    </row>
    <row r="1584" spans="1:7" ht="15" customHeight="1" x14ac:dyDescent="0.2">
      <c r="A1584" s="774"/>
      <c r="B1584" s="656" t="s">
        <v>2686</v>
      </c>
      <c r="C1584" s="770" t="s">
        <v>2687</v>
      </c>
      <c r="D1584" s="771"/>
      <c r="F1584" s="549"/>
      <c r="G1584" t="s">
        <v>191</v>
      </c>
    </row>
    <row r="1585" spans="1:7" ht="15" customHeight="1" x14ac:dyDescent="0.2">
      <c r="A1585" s="774"/>
      <c r="B1585" s="656" t="s">
        <v>2688</v>
      </c>
      <c r="C1585" s="770" t="s">
        <v>2689</v>
      </c>
      <c r="D1585" s="771"/>
      <c r="F1585" s="549"/>
      <c r="G1585" t="s">
        <v>191</v>
      </c>
    </row>
    <row r="1586" spans="1:7" ht="15" customHeight="1" x14ac:dyDescent="0.2">
      <c r="A1586" s="774"/>
      <c r="B1586" s="656" t="s">
        <v>2690</v>
      </c>
      <c r="C1586" s="770" t="s">
        <v>2691</v>
      </c>
      <c r="D1586" s="771"/>
      <c r="F1586" s="549"/>
      <c r="G1586" t="s">
        <v>191</v>
      </c>
    </row>
    <row r="1587" spans="1:7" ht="15" customHeight="1" x14ac:dyDescent="0.2">
      <c r="A1587" s="774"/>
      <c r="B1587" s="656" t="s">
        <v>2692</v>
      </c>
      <c r="C1587" s="770" t="s">
        <v>2693</v>
      </c>
      <c r="D1587" s="771"/>
      <c r="F1587" s="549"/>
      <c r="G1587" t="s">
        <v>191</v>
      </c>
    </row>
    <row r="1588" spans="1:7" ht="15" customHeight="1" x14ac:dyDescent="0.2">
      <c r="A1588" s="774"/>
      <c r="B1588" s="656" t="s">
        <v>2694</v>
      </c>
      <c r="C1588" s="770" t="s">
        <v>2695</v>
      </c>
      <c r="D1588" s="771"/>
      <c r="F1588" s="549"/>
      <c r="G1588" t="s">
        <v>191</v>
      </c>
    </row>
    <row r="1589" spans="1:7" ht="15" customHeight="1" x14ac:dyDescent="0.2">
      <c r="A1589" s="774"/>
      <c r="B1589" s="656" t="s">
        <v>2696</v>
      </c>
      <c r="C1589" s="770" t="s">
        <v>2697</v>
      </c>
      <c r="D1589" s="771"/>
      <c r="F1589" s="549"/>
      <c r="G1589" t="s">
        <v>191</v>
      </c>
    </row>
    <row r="1590" spans="1:7" ht="15" customHeight="1" x14ac:dyDescent="0.2">
      <c r="A1590" s="774"/>
      <c r="B1590" s="656" t="s">
        <v>2698</v>
      </c>
      <c r="C1590" s="770" t="s">
        <v>2699</v>
      </c>
      <c r="D1590" s="771"/>
      <c r="F1590" s="549"/>
      <c r="G1590" t="s">
        <v>191</v>
      </c>
    </row>
    <row r="1591" spans="1:7" ht="15" customHeight="1" x14ac:dyDescent="0.2">
      <c r="A1591" s="774"/>
      <c r="B1591" s="656" t="s">
        <v>2700</v>
      </c>
      <c r="C1591" s="770" t="s">
        <v>2701</v>
      </c>
      <c r="D1591" s="771"/>
      <c r="F1591" s="549"/>
      <c r="G1591" t="s">
        <v>191</v>
      </c>
    </row>
    <row r="1592" spans="1:7" ht="15" customHeight="1" x14ac:dyDescent="0.2">
      <c r="A1592" s="774"/>
      <c r="B1592" s="656" t="s">
        <v>2702</v>
      </c>
      <c r="C1592" s="770" t="s">
        <v>2703</v>
      </c>
      <c r="D1592" s="771"/>
      <c r="F1592" s="549"/>
      <c r="G1592" t="s">
        <v>191</v>
      </c>
    </row>
    <row r="1593" spans="1:7" ht="15" customHeight="1" x14ac:dyDescent="0.2">
      <c r="A1593" s="774"/>
      <c r="B1593" s="656" t="s">
        <v>2704</v>
      </c>
      <c r="C1593" s="770" t="s">
        <v>2705</v>
      </c>
      <c r="D1593" s="771"/>
      <c r="F1593" s="549"/>
      <c r="G1593" t="s">
        <v>191</v>
      </c>
    </row>
    <row r="1594" spans="1:7" ht="15" customHeight="1" x14ac:dyDescent="0.2">
      <c r="A1594" s="774"/>
      <c r="B1594" s="656" t="s">
        <v>2706</v>
      </c>
      <c r="C1594" s="770" t="s">
        <v>2707</v>
      </c>
      <c r="D1594" s="771"/>
      <c r="F1594" s="549"/>
      <c r="G1594" t="s">
        <v>191</v>
      </c>
    </row>
    <row r="1595" spans="1:7" ht="15" customHeight="1" x14ac:dyDescent="0.2">
      <c r="A1595" s="774"/>
      <c r="B1595" s="656" t="s">
        <v>2708</v>
      </c>
      <c r="C1595" s="770" t="s">
        <v>2709</v>
      </c>
      <c r="D1595" s="771"/>
      <c r="F1595" s="549"/>
      <c r="G1595" t="s">
        <v>191</v>
      </c>
    </row>
    <row r="1596" spans="1:7" ht="15" customHeight="1" x14ac:dyDescent="0.2">
      <c r="A1596" s="774"/>
      <c r="B1596" s="656" t="s">
        <v>2710</v>
      </c>
      <c r="C1596" s="770" t="s">
        <v>2711</v>
      </c>
      <c r="D1596" s="771"/>
      <c r="F1596" s="549"/>
      <c r="G1596" t="s">
        <v>191</v>
      </c>
    </row>
    <row r="1597" spans="1:7" ht="15" customHeight="1" x14ac:dyDescent="0.2">
      <c r="A1597" s="774"/>
      <c r="B1597" s="656" t="s">
        <v>2712</v>
      </c>
      <c r="C1597" s="770" t="s">
        <v>2713</v>
      </c>
      <c r="D1597" s="771"/>
      <c r="F1597" s="549"/>
      <c r="G1597" t="s">
        <v>191</v>
      </c>
    </row>
    <row r="1598" spans="1:7" ht="15" customHeight="1" x14ac:dyDescent="0.2">
      <c r="A1598" s="774"/>
      <c r="B1598" s="656" t="s">
        <v>2714</v>
      </c>
      <c r="C1598" s="770" t="s">
        <v>2715</v>
      </c>
      <c r="D1598" s="771"/>
      <c r="F1598" s="549"/>
      <c r="G1598" t="s">
        <v>191</v>
      </c>
    </row>
    <row r="1599" spans="1:7" ht="15" customHeight="1" x14ac:dyDescent="0.2">
      <c r="A1599" s="774"/>
      <c r="B1599" s="656" t="s">
        <v>2716</v>
      </c>
      <c r="C1599" s="770" t="s">
        <v>2717</v>
      </c>
      <c r="D1599" s="771"/>
      <c r="F1599" s="549"/>
      <c r="G1599" t="s">
        <v>191</v>
      </c>
    </row>
    <row r="1600" spans="1:7" ht="15" customHeight="1" x14ac:dyDescent="0.2">
      <c r="A1600" s="774"/>
      <c r="B1600" s="656" t="s">
        <v>2718</v>
      </c>
      <c r="C1600" s="770" t="s">
        <v>2719</v>
      </c>
      <c r="D1600" s="771"/>
      <c r="F1600" s="549"/>
      <c r="G1600" t="s">
        <v>191</v>
      </c>
    </row>
    <row r="1601" spans="1:7" ht="15" customHeight="1" x14ac:dyDescent="0.2">
      <c r="A1601" s="774"/>
      <c r="B1601" s="656" t="s">
        <v>2720</v>
      </c>
      <c r="C1601" s="770" t="s">
        <v>2721</v>
      </c>
      <c r="D1601" s="771"/>
      <c r="F1601" s="549"/>
      <c r="G1601" t="s">
        <v>191</v>
      </c>
    </row>
    <row r="1602" spans="1:7" ht="15" customHeight="1" x14ac:dyDescent="0.2">
      <c r="A1602" s="774"/>
      <c r="B1602" s="656" t="s">
        <v>2722</v>
      </c>
      <c r="C1602" s="770" t="s">
        <v>2723</v>
      </c>
      <c r="D1602" s="771"/>
      <c r="F1602" s="549"/>
      <c r="G1602" t="s">
        <v>191</v>
      </c>
    </row>
    <row r="1603" spans="1:7" ht="15" customHeight="1" x14ac:dyDescent="0.2">
      <c r="A1603" s="774"/>
      <c r="B1603" s="656" t="s">
        <v>2724</v>
      </c>
      <c r="C1603" s="770" t="s">
        <v>2725</v>
      </c>
      <c r="D1603" s="771"/>
      <c r="F1603" s="549"/>
      <c r="G1603" t="s">
        <v>191</v>
      </c>
    </row>
    <row r="1604" spans="1:7" ht="15" customHeight="1" x14ac:dyDescent="0.2">
      <c r="A1604" s="774"/>
      <c r="B1604" s="656" t="s">
        <v>2726</v>
      </c>
      <c r="C1604" s="770" t="s">
        <v>2727</v>
      </c>
      <c r="D1604" s="771"/>
      <c r="F1604" s="549"/>
      <c r="G1604" t="s">
        <v>191</v>
      </c>
    </row>
    <row r="1605" spans="1:7" ht="15" customHeight="1" x14ac:dyDescent="0.2">
      <c r="A1605" s="774"/>
      <c r="B1605" s="656" t="s">
        <v>2728</v>
      </c>
      <c r="C1605" s="770" t="s">
        <v>2729</v>
      </c>
      <c r="D1605" s="771"/>
      <c r="F1605" s="549"/>
      <c r="G1605" t="s">
        <v>191</v>
      </c>
    </row>
    <row r="1606" spans="1:7" ht="15" customHeight="1" x14ac:dyDescent="0.2">
      <c r="A1606" s="774"/>
      <c r="B1606" s="656" t="s">
        <v>2730</v>
      </c>
      <c r="C1606" s="770" t="s">
        <v>2731</v>
      </c>
      <c r="D1606" s="771"/>
      <c r="F1606" s="549"/>
      <c r="G1606" t="s">
        <v>191</v>
      </c>
    </row>
    <row r="1607" spans="1:7" ht="15" customHeight="1" x14ac:dyDescent="0.2">
      <c r="A1607" s="774"/>
      <c r="B1607" s="656" t="s">
        <v>2732</v>
      </c>
      <c r="C1607" s="770" t="s">
        <v>2733</v>
      </c>
      <c r="D1607" s="771"/>
      <c r="F1607" s="549"/>
      <c r="G1607" t="s">
        <v>191</v>
      </c>
    </row>
    <row r="1608" spans="1:7" ht="15" customHeight="1" x14ac:dyDescent="0.2">
      <c r="A1608" s="774"/>
      <c r="B1608" s="656" t="s">
        <v>2734</v>
      </c>
      <c r="C1608" s="770" t="s">
        <v>2735</v>
      </c>
      <c r="D1608" s="771"/>
      <c r="F1608" s="549"/>
      <c r="G1608" t="s">
        <v>191</v>
      </c>
    </row>
    <row r="1609" spans="1:7" ht="15" customHeight="1" x14ac:dyDescent="0.2">
      <c r="A1609" s="774"/>
      <c r="B1609" s="656" t="s">
        <v>2736</v>
      </c>
      <c r="C1609" s="770" t="s">
        <v>2737</v>
      </c>
      <c r="D1609" s="771"/>
      <c r="F1609" s="549"/>
      <c r="G1609" t="s">
        <v>191</v>
      </c>
    </row>
    <row r="1610" spans="1:7" ht="15" customHeight="1" x14ac:dyDescent="0.2">
      <c r="A1610" s="774"/>
      <c r="B1610" s="656" t="s">
        <v>2738</v>
      </c>
      <c r="C1610" s="770" t="s">
        <v>2739</v>
      </c>
      <c r="D1610" s="771"/>
      <c r="F1610" s="549"/>
      <c r="G1610" t="s">
        <v>191</v>
      </c>
    </row>
    <row r="1611" spans="1:7" ht="15" customHeight="1" x14ac:dyDescent="0.2">
      <c r="A1611" s="774"/>
      <c r="B1611" s="656" t="s">
        <v>2740</v>
      </c>
      <c r="C1611" s="770" t="s">
        <v>2741</v>
      </c>
      <c r="D1611" s="771"/>
      <c r="F1611" s="549"/>
      <c r="G1611" t="s">
        <v>191</v>
      </c>
    </row>
    <row r="1612" spans="1:7" ht="15" customHeight="1" x14ac:dyDescent="0.2">
      <c r="A1612" s="774"/>
      <c r="B1612" s="656" t="s">
        <v>2742</v>
      </c>
      <c r="C1612" s="770" t="s">
        <v>2743</v>
      </c>
      <c r="D1612" s="771"/>
      <c r="F1612" s="549"/>
      <c r="G1612" t="s">
        <v>191</v>
      </c>
    </row>
    <row r="1613" spans="1:7" ht="15" customHeight="1" x14ac:dyDescent="0.2">
      <c r="A1613" s="774"/>
      <c r="B1613" s="656" t="s">
        <v>2744</v>
      </c>
      <c r="C1613" s="770" t="s">
        <v>2745</v>
      </c>
      <c r="D1613" s="771"/>
      <c r="F1613" s="549"/>
      <c r="G1613" t="s">
        <v>191</v>
      </c>
    </row>
    <row r="1614" spans="1:7" ht="15" customHeight="1" x14ac:dyDescent="0.2">
      <c r="A1614" s="774"/>
      <c r="B1614" s="656" t="s">
        <v>2746</v>
      </c>
      <c r="C1614" s="770" t="s">
        <v>2747</v>
      </c>
      <c r="D1614" s="771"/>
      <c r="F1614" s="549"/>
      <c r="G1614" t="s">
        <v>191</v>
      </c>
    </row>
    <row r="1615" spans="1:7" ht="15" customHeight="1" x14ac:dyDescent="0.2">
      <c r="A1615" s="774"/>
      <c r="B1615" s="656" t="s">
        <v>2748</v>
      </c>
      <c r="C1615" s="770" t="s">
        <v>2749</v>
      </c>
      <c r="D1615" s="771"/>
      <c r="F1615" s="549"/>
      <c r="G1615" t="s">
        <v>191</v>
      </c>
    </row>
    <row r="1616" spans="1:7" ht="15" customHeight="1" x14ac:dyDescent="0.2">
      <c r="A1616" s="774"/>
      <c r="B1616" s="656" t="s">
        <v>2750</v>
      </c>
      <c r="C1616" s="770" t="s">
        <v>2751</v>
      </c>
      <c r="D1616" s="771"/>
      <c r="F1616" s="549"/>
      <c r="G1616" t="s">
        <v>191</v>
      </c>
    </row>
    <row r="1617" spans="1:7" ht="15" customHeight="1" x14ac:dyDescent="0.2">
      <c r="A1617" s="774"/>
      <c r="B1617" s="656" t="s">
        <v>2752</v>
      </c>
      <c r="C1617" s="770" t="s">
        <v>2753</v>
      </c>
      <c r="D1617" s="771"/>
      <c r="F1617" s="549"/>
      <c r="G1617" t="s">
        <v>191</v>
      </c>
    </row>
    <row r="1618" spans="1:7" ht="15" customHeight="1" x14ac:dyDescent="0.2">
      <c r="A1618" s="774"/>
      <c r="B1618" s="656" t="s">
        <v>2754</v>
      </c>
      <c r="C1618" s="770" t="s">
        <v>2755</v>
      </c>
      <c r="D1618" s="771"/>
      <c r="F1618" s="549"/>
      <c r="G1618" t="s">
        <v>191</v>
      </c>
    </row>
    <row r="1619" spans="1:7" ht="15" customHeight="1" x14ac:dyDescent="0.2">
      <c r="A1619" s="774"/>
      <c r="B1619" s="656" t="s">
        <v>2756</v>
      </c>
      <c r="C1619" s="770" t="s">
        <v>2757</v>
      </c>
      <c r="D1619" s="771"/>
      <c r="F1619" s="549"/>
      <c r="G1619" t="s">
        <v>191</v>
      </c>
    </row>
    <row r="1620" spans="1:7" ht="15" customHeight="1" x14ac:dyDescent="0.2">
      <c r="A1620" s="774"/>
      <c r="B1620" s="656" t="s">
        <v>2758</v>
      </c>
      <c r="C1620" s="770" t="s">
        <v>2759</v>
      </c>
      <c r="D1620" s="771"/>
      <c r="F1620" s="549"/>
      <c r="G1620" t="s">
        <v>191</v>
      </c>
    </row>
    <row r="1621" spans="1:7" ht="15" customHeight="1" x14ac:dyDescent="0.2">
      <c r="A1621" s="774"/>
      <c r="B1621" s="656" t="s">
        <v>2760</v>
      </c>
      <c r="C1621" s="770" t="s">
        <v>2761</v>
      </c>
      <c r="D1621" s="771"/>
      <c r="F1621" s="549"/>
      <c r="G1621" t="s">
        <v>191</v>
      </c>
    </row>
    <row r="1622" spans="1:7" ht="15" customHeight="1" x14ac:dyDescent="0.2">
      <c r="A1622" s="774"/>
      <c r="B1622" s="656" t="s">
        <v>2762</v>
      </c>
      <c r="C1622" s="770" t="s">
        <v>2763</v>
      </c>
      <c r="D1622" s="771"/>
      <c r="F1622" s="549"/>
      <c r="G1622" t="s">
        <v>191</v>
      </c>
    </row>
    <row r="1623" spans="1:7" ht="15" customHeight="1" x14ac:dyDescent="0.2">
      <c r="A1623" s="774"/>
      <c r="B1623" s="656" t="s">
        <v>2764</v>
      </c>
      <c r="C1623" s="770" t="s">
        <v>2765</v>
      </c>
      <c r="D1623" s="771"/>
      <c r="F1623" s="549"/>
      <c r="G1623" t="s">
        <v>191</v>
      </c>
    </row>
    <row r="1624" spans="1:7" ht="15" customHeight="1" x14ac:dyDescent="0.2">
      <c r="A1624" s="774"/>
      <c r="B1624" s="656" t="s">
        <v>2766</v>
      </c>
      <c r="C1624" s="770" t="s">
        <v>2767</v>
      </c>
      <c r="D1624" s="771"/>
      <c r="F1624" s="549"/>
      <c r="G1624" t="s">
        <v>191</v>
      </c>
    </row>
    <row r="1625" spans="1:7" ht="15" customHeight="1" x14ac:dyDescent="0.2">
      <c r="A1625" s="774"/>
      <c r="B1625" s="656" t="s">
        <v>2768</v>
      </c>
      <c r="C1625" s="770" t="s">
        <v>2769</v>
      </c>
      <c r="D1625" s="771"/>
      <c r="F1625" s="549"/>
      <c r="G1625" t="s">
        <v>191</v>
      </c>
    </row>
    <row r="1626" spans="1:7" ht="15" customHeight="1" x14ac:dyDescent="0.2">
      <c r="A1626" s="774"/>
      <c r="B1626" s="656" t="s">
        <v>2770</v>
      </c>
      <c r="C1626" s="770" t="s">
        <v>2771</v>
      </c>
      <c r="D1626" s="771"/>
      <c r="F1626" s="549"/>
      <c r="G1626" t="s">
        <v>191</v>
      </c>
    </row>
    <row r="1627" spans="1:7" ht="15" customHeight="1" x14ac:dyDescent="0.2">
      <c r="A1627" s="774"/>
      <c r="B1627" s="656" t="s">
        <v>2772</v>
      </c>
      <c r="C1627" s="770" t="s">
        <v>2773</v>
      </c>
      <c r="D1627" s="771"/>
      <c r="F1627" s="549"/>
      <c r="G1627" t="s">
        <v>191</v>
      </c>
    </row>
    <row r="1628" spans="1:7" ht="15" customHeight="1" x14ac:dyDescent="0.2">
      <c r="A1628" s="774"/>
      <c r="B1628" s="656" t="s">
        <v>2774</v>
      </c>
      <c r="C1628" s="770" t="s">
        <v>2775</v>
      </c>
      <c r="D1628" s="771"/>
      <c r="F1628" s="549"/>
      <c r="G1628" t="s">
        <v>191</v>
      </c>
    </row>
    <row r="1629" spans="1:7" ht="15" customHeight="1" x14ac:dyDescent="0.2">
      <c r="A1629" s="774"/>
      <c r="B1629" s="656" t="s">
        <v>2776</v>
      </c>
      <c r="C1629" s="770" t="s">
        <v>2777</v>
      </c>
      <c r="D1629" s="771"/>
      <c r="F1629" s="549"/>
      <c r="G1629" t="s">
        <v>191</v>
      </c>
    </row>
    <row r="1630" spans="1:7" ht="15" customHeight="1" x14ac:dyDescent="0.2">
      <c r="A1630" s="774"/>
      <c r="B1630" s="656" t="s">
        <v>2778</v>
      </c>
      <c r="C1630" s="770" t="s">
        <v>2779</v>
      </c>
      <c r="D1630" s="771"/>
      <c r="F1630" s="549"/>
      <c r="G1630" t="s">
        <v>191</v>
      </c>
    </row>
    <row r="1631" spans="1:7" ht="15" customHeight="1" x14ac:dyDescent="0.2">
      <c r="A1631" s="774"/>
      <c r="B1631" s="656" t="s">
        <v>2780</v>
      </c>
      <c r="C1631" s="770" t="s">
        <v>2781</v>
      </c>
      <c r="D1631" s="771"/>
      <c r="F1631" s="549"/>
      <c r="G1631" t="s">
        <v>191</v>
      </c>
    </row>
    <row r="1632" spans="1:7" ht="15" customHeight="1" x14ac:dyDescent="0.2">
      <c r="A1632" s="774"/>
      <c r="B1632" s="656" t="s">
        <v>2782</v>
      </c>
      <c r="C1632" s="770" t="s">
        <v>2783</v>
      </c>
      <c r="D1632" s="771"/>
      <c r="F1632" s="549"/>
      <c r="G1632" t="s">
        <v>191</v>
      </c>
    </row>
    <row r="1633" spans="1:7" ht="15" customHeight="1" x14ac:dyDescent="0.2">
      <c r="A1633" s="774"/>
      <c r="B1633" s="656" t="s">
        <v>2784</v>
      </c>
      <c r="C1633" s="770" t="s">
        <v>2785</v>
      </c>
      <c r="D1633" s="771"/>
      <c r="F1633" s="549"/>
      <c r="G1633" t="s">
        <v>191</v>
      </c>
    </row>
    <row r="1634" spans="1:7" ht="15" customHeight="1" x14ac:dyDescent="0.2">
      <c r="A1634" s="774"/>
      <c r="B1634" s="656" t="s">
        <v>2786</v>
      </c>
      <c r="C1634" s="770" t="s">
        <v>2787</v>
      </c>
      <c r="D1634" s="771"/>
      <c r="F1634" s="549"/>
      <c r="G1634" t="s">
        <v>191</v>
      </c>
    </row>
    <row r="1635" spans="1:7" ht="15" customHeight="1" x14ac:dyDescent="0.2">
      <c r="A1635" s="774"/>
      <c r="B1635" s="656" t="s">
        <v>2788</v>
      </c>
      <c r="C1635" s="770" t="s">
        <v>2789</v>
      </c>
      <c r="D1635" s="771"/>
      <c r="F1635" s="549"/>
      <c r="G1635" t="s">
        <v>191</v>
      </c>
    </row>
    <row r="1636" spans="1:7" ht="15" customHeight="1" x14ac:dyDescent="0.2">
      <c r="A1636" s="774"/>
      <c r="B1636" s="656" t="s">
        <v>2790</v>
      </c>
      <c r="C1636" s="770" t="s">
        <v>2791</v>
      </c>
      <c r="D1636" s="771"/>
      <c r="F1636" s="549"/>
      <c r="G1636" t="s">
        <v>191</v>
      </c>
    </row>
    <row r="1637" spans="1:7" ht="15" customHeight="1" x14ac:dyDescent="0.2">
      <c r="A1637" s="774"/>
      <c r="B1637" s="656" t="s">
        <v>2792</v>
      </c>
      <c r="C1637" s="770" t="s">
        <v>2793</v>
      </c>
      <c r="D1637" s="771"/>
      <c r="F1637" s="549"/>
      <c r="G1637" t="s">
        <v>191</v>
      </c>
    </row>
    <row r="1638" spans="1:7" ht="15" customHeight="1" x14ac:dyDescent="0.2">
      <c r="A1638" s="774"/>
      <c r="B1638" s="656" t="s">
        <v>2794</v>
      </c>
      <c r="C1638" s="770" t="s">
        <v>2795</v>
      </c>
      <c r="D1638" s="771"/>
      <c r="F1638" s="549"/>
      <c r="G1638" t="s">
        <v>191</v>
      </c>
    </row>
    <row r="1639" spans="1:7" ht="15" customHeight="1" x14ac:dyDescent="0.2">
      <c r="A1639" s="774"/>
      <c r="B1639" s="656" t="s">
        <v>2796</v>
      </c>
      <c r="C1639" s="770" t="s">
        <v>2797</v>
      </c>
      <c r="D1639" s="771"/>
      <c r="F1639" s="549"/>
      <c r="G1639" t="s">
        <v>191</v>
      </c>
    </row>
    <row r="1640" spans="1:7" ht="15" customHeight="1" x14ac:dyDescent="0.2">
      <c r="A1640" s="774"/>
      <c r="B1640" s="656" t="s">
        <v>2798</v>
      </c>
      <c r="C1640" s="770" t="s">
        <v>2799</v>
      </c>
      <c r="D1640" s="771"/>
      <c r="F1640" s="549"/>
      <c r="G1640" t="s">
        <v>191</v>
      </c>
    </row>
    <row r="1641" spans="1:7" ht="15" customHeight="1" x14ac:dyDescent="0.2">
      <c r="A1641" s="774"/>
      <c r="B1641" s="656" t="s">
        <v>2800</v>
      </c>
      <c r="C1641" s="770" t="s">
        <v>2801</v>
      </c>
      <c r="D1641" s="771"/>
      <c r="F1641" s="549"/>
      <c r="G1641" t="s">
        <v>191</v>
      </c>
    </row>
    <row r="1642" spans="1:7" ht="15" customHeight="1" x14ac:dyDescent="0.2">
      <c r="A1642" s="774"/>
      <c r="B1642" s="656" t="s">
        <v>2802</v>
      </c>
      <c r="C1642" s="770" t="s">
        <v>2803</v>
      </c>
      <c r="D1642" s="771"/>
      <c r="F1642" s="549"/>
      <c r="G1642" t="s">
        <v>191</v>
      </c>
    </row>
    <row r="1643" spans="1:7" ht="15" customHeight="1" x14ac:dyDescent="0.2">
      <c r="A1643" s="774"/>
      <c r="B1643" s="656" t="s">
        <v>2804</v>
      </c>
      <c r="C1643" s="770" t="s">
        <v>2805</v>
      </c>
      <c r="D1643" s="771"/>
      <c r="F1643" s="549"/>
      <c r="G1643" t="s">
        <v>191</v>
      </c>
    </row>
    <row r="1644" spans="1:7" ht="15" customHeight="1" x14ac:dyDescent="0.2">
      <c r="A1644" s="774"/>
      <c r="B1644" s="656" t="s">
        <v>2806</v>
      </c>
      <c r="C1644" s="770" t="s">
        <v>2807</v>
      </c>
      <c r="D1644" s="771"/>
      <c r="F1644" s="549"/>
      <c r="G1644" t="s">
        <v>191</v>
      </c>
    </row>
    <row r="1645" spans="1:7" ht="15" customHeight="1" x14ac:dyDescent="0.2">
      <c r="A1645" s="774"/>
      <c r="B1645" s="656" t="s">
        <v>2808</v>
      </c>
      <c r="C1645" s="770" t="s">
        <v>2809</v>
      </c>
      <c r="D1645" s="771"/>
      <c r="F1645" s="549"/>
      <c r="G1645" t="s">
        <v>191</v>
      </c>
    </row>
    <row r="1646" spans="1:7" ht="15" customHeight="1" x14ac:dyDescent="0.2">
      <c r="A1646" s="774"/>
      <c r="B1646" s="656" t="s">
        <v>2810</v>
      </c>
      <c r="C1646" s="770" t="s">
        <v>2811</v>
      </c>
      <c r="D1646" s="771"/>
      <c r="F1646" s="549"/>
      <c r="G1646" t="s">
        <v>191</v>
      </c>
    </row>
    <row r="1647" spans="1:7" ht="15" customHeight="1" x14ac:dyDescent="0.2">
      <c r="A1647" s="774"/>
      <c r="B1647" s="656" t="s">
        <v>2812</v>
      </c>
      <c r="C1647" s="770" t="s">
        <v>2813</v>
      </c>
      <c r="D1647" s="771"/>
      <c r="F1647" s="549"/>
      <c r="G1647" t="s">
        <v>191</v>
      </c>
    </row>
    <row r="1648" spans="1:7" ht="15" customHeight="1" x14ac:dyDescent="0.2">
      <c r="A1648" s="774"/>
      <c r="B1648" s="656" t="s">
        <v>2814</v>
      </c>
      <c r="C1648" s="770" t="s">
        <v>2815</v>
      </c>
      <c r="D1648" s="771"/>
      <c r="F1648" s="549"/>
      <c r="G1648" t="s">
        <v>191</v>
      </c>
    </row>
    <row r="1649" spans="1:7" ht="15" customHeight="1" x14ac:dyDescent="0.2">
      <c r="A1649" s="774"/>
      <c r="B1649" s="656" t="s">
        <v>2816</v>
      </c>
      <c r="C1649" s="770" t="s">
        <v>2817</v>
      </c>
      <c r="D1649" s="771"/>
      <c r="F1649" s="549"/>
      <c r="G1649" t="s">
        <v>191</v>
      </c>
    </row>
    <row r="1650" spans="1:7" ht="15" customHeight="1" x14ac:dyDescent="0.2">
      <c r="A1650" s="774"/>
      <c r="B1650" s="656" t="s">
        <v>2818</v>
      </c>
      <c r="C1650" s="770" t="s">
        <v>2819</v>
      </c>
      <c r="D1650" s="771"/>
      <c r="F1650" s="549"/>
      <c r="G1650" t="s">
        <v>191</v>
      </c>
    </row>
    <row r="1651" spans="1:7" ht="15" customHeight="1" x14ac:dyDescent="0.2">
      <c r="A1651" s="774"/>
      <c r="B1651" s="656" t="s">
        <v>7244</v>
      </c>
      <c r="C1651" s="770" t="s">
        <v>2820</v>
      </c>
      <c r="D1651" s="771"/>
      <c r="F1651" s="549"/>
    </row>
    <row r="1652" spans="1:7" ht="15" customHeight="1" x14ac:dyDescent="0.2">
      <c r="A1652" s="774"/>
      <c r="B1652" s="656" t="s">
        <v>7245</v>
      </c>
      <c r="C1652" s="770" t="s">
        <v>2821</v>
      </c>
      <c r="D1652" s="771"/>
      <c r="F1652" s="549"/>
    </row>
    <row r="1653" spans="1:7" ht="15" customHeight="1" x14ac:dyDescent="0.2">
      <c r="A1653" s="774"/>
      <c r="B1653" s="656" t="s">
        <v>7246</v>
      </c>
      <c r="C1653" s="770" t="s">
        <v>2822</v>
      </c>
      <c r="D1653" s="771"/>
      <c r="F1653" s="549"/>
    </row>
    <row r="1654" spans="1:7" ht="15" customHeight="1" x14ac:dyDescent="0.2">
      <c r="A1654" s="774"/>
      <c r="B1654" s="656" t="s">
        <v>7247</v>
      </c>
      <c r="C1654" s="770" t="s">
        <v>2823</v>
      </c>
      <c r="D1654" s="771"/>
      <c r="F1654" s="549"/>
    </row>
    <row r="1655" spans="1:7" ht="15" customHeight="1" x14ac:dyDescent="0.2">
      <c r="A1655" s="774"/>
      <c r="B1655" s="656" t="s">
        <v>7248</v>
      </c>
      <c r="C1655" s="770" t="s">
        <v>2824</v>
      </c>
      <c r="D1655" s="771"/>
      <c r="F1655" s="549"/>
    </row>
    <row r="1656" spans="1:7" ht="15" customHeight="1" x14ac:dyDescent="0.2">
      <c r="A1656" s="774"/>
      <c r="B1656" s="656" t="s">
        <v>7249</v>
      </c>
      <c r="C1656" s="770" t="s">
        <v>2825</v>
      </c>
      <c r="D1656" s="771"/>
      <c r="F1656" s="549"/>
    </row>
    <row r="1657" spans="1:7" ht="15" customHeight="1" x14ac:dyDescent="0.2">
      <c r="A1657" s="774"/>
      <c r="B1657" s="656" t="s">
        <v>7250</v>
      </c>
      <c r="C1657" s="770" t="s">
        <v>2826</v>
      </c>
      <c r="D1657" s="771"/>
      <c r="F1657" s="549"/>
    </row>
    <row r="1658" spans="1:7" ht="15" customHeight="1" x14ac:dyDescent="0.2">
      <c r="A1658" s="774"/>
      <c r="B1658" s="656" t="s">
        <v>7251</v>
      </c>
      <c r="C1658" s="770" t="s">
        <v>2827</v>
      </c>
      <c r="D1658" s="771"/>
      <c r="F1658" s="549"/>
    </row>
    <row r="1659" spans="1:7" ht="15" customHeight="1" x14ac:dyDescent="0.2">
      <c r="A1659" s="774"/>
      <c r="B1659" s="656" t="s">
        <v>2828</v>
      </c>
      <c r="C1659" s="770" t="s">
        <v>2829</v>
      </c>
      <c r="D1659" s="771"/>
      <c r="F1659" s="549"/>
      <c r="G1659" t="s">
        <v>191</v>
      </c>
    </row>
    <row r="1660" spans="1:7" ht="15" customHeight="1" x14ac:dyDescent="0.2">
      <c r="A1660" s="774"/>
      <c r="B1660" s="656" t="s">
        <v>2830</v>
      </c>
      <c r="C1660" s="770" t="s">
        <v>2831</v>
      </c>
      <c r="D1660" s="771"/>
      <c r="F1660" s="549"/>
      <c r="G1660" t="s">
        <v>191</v>
      </c>
    </row>
    <row r="1661" spans="1:7" ht="15" customHeight="1" x14ac:dyDescent="0.2">
      <c r="A1661" s="774"/>
      <c r="B1661" s="656" t="s">
        <v>2832</v>
      </c>
      <c r="C1661" s="770" t="s">
        <v>2833</v>
      </c>
      <c r="D1661" s="771"/>
      <c r="F1661" s="549"/>
      <c r="G1661" t="s">
        <v>191</v>
      </c>
    </row>
    <row r="1662" spans="1:7" ht="15" customHeight="1" x14ac:dyDescent="0.2">
      <c r="A1662" s="774"/>
      <c r="B1662" s="656" t="s">
        <v>2834</v>
      </c>
      <c r="C1662" s="770" t="s">
        <v>2835</v>
      </c>
      <c r="D1662" s="771"/>
      <c r="F1662" s="549"/>
      <c r="G1662" t="s">
        <v>191</v>
      </c>
    </row>
    <row r="1663" spans="1:7" ht="15" customHeight="1" x14ac:dyDescent="0.2">
      <c r="A1663" s="774"/>
      <c r="B1663" s="656" t="s">
        <v>2836</v>
      </c>
      <c r="C1663" s="770" t="s">
        <v>2837</v>
      </c>
      <c r="D1663" s="771"/>
      <c r="F1663" s="549"/>
      <c r="G1663" t="s">
        <v>191</v>
      </c>
    </row>
    <row r="1664" spans="1:7" ht="15" customHeight="1" x14ac:dyDescent="0.2">
      <c r="A1664" s="774"/>
      <c r="B1664" s="656" t="s">
        <v>2838</v>
      </c>
      <c r="C1664" s="770" t="s">
        <v>2839</v>
      </c>
      <c r="D1664" s="771"/>
      <c r="F1664" s="549"/>
      <c r="G1664" t="s">
        <v>191</v>
      </c>
    </row>
    <row r="1665" spans="1:7" ht="15" customHeight="1" x14ac:dyDescent="0.2">
      <c r="A1665" s="774"/>
      <c r="B1665" s="656" t="s">
        <v>2840</v>
      </c>
      <c r="C1665" s="770" t="s">
        <v>2841</v>
      </c>
      <c r="D1665" s="771"/>
      <c r="F1665" s="549"/>
      <c r="G1665" t="s">
        <v>191</v>
      </c>
    </row>
    <row r="1666" spans="1:7" ht="15" customHeight="1" x14ac:dyDescent="0.2">
      <c r="A1666" s="774"/>
      <c r="B1666" s="656" t="s">
        <v>2842</v>
      </c>
      <c r="C1666" s="770" t="s">
        <v>2843</v>
      </c>
      <c r="D1666" s="771"/>
      <c r="F1666" s="549"/>
      <c r="G1666" t="s">
        <v>191</v>
      </c>
    </row>
    <row r="1667" spans="1:7" ht="15" customHeight="1" x14ac:dyDescent="0.2">
      <c r="A1667" s="774"/>
      <c r="B1667" s="656" t="s">
        <v>2844</v>
      </c>
      <c r="C1667" s="770" t="s">
        <v>2845</v>
      </c>
      <c r="D1667" s="771"/>
      <c r="F1667" s="549"/>
      <c r="G1667" t="s">
        <v>191</v>
      </c>
    </row>
    <row r="1668" spans="1:7" ht="15" customHeight="1" x14ac:dyDescent="0.2">
      <c r="A1668" s="774"/>
      <c r="B1668" s="656" t="s">
        <v>2846</v>
      </c>
      <c r="C1668" s="770" t="s">
        <v>2847</v>
      </c>
      <c r="D1668" s="771"/>
      <c r="F1668" s="549"/>
      <c r="G1668" t="s">
        <v>191</v>
      </c>
    </row>
    <row r="1669" spans="1:7" ht="15" customHeight="1" x14ac:dyDescent="0.2">
      <c r="A1669" s="774"/>
      <c r="B1669" s="656" t="s">
        <v>2848</v>
      </c>
      <c r="C1669" s="770" t="s">
        <v>2849</v>
      </c>
      <c r="D1669" s="771"/>
      <c r="F1669" s="549"/>
      <c r="G1669" t="s">
        <v>191</v>
      </c>
    </row>
    <row r="1670" spans="1:7" ht="15" customHeight="1" x14ac:dyDescent="0.2">
      <c r="A1670" s="774"/>
      <c r="B1670" s="656" t="s">
        <v>2850</v>
      </c>
      <c r="C1670" s="770" t="s">
        <v>2851</v>
      </c>
      <c r="D1670" s="771"/>
      <c r="F1670" s="549"/>
      <c r="G1670" t="s">
        <v>191</v>
      </c>
    </row>
    <row r="1671" spans="1:7" ht="15" customHeight="1" x14ac:dyDescent="0.2">
      <c r="A1671" s="774"/>
      <c r="B1671" s="656" t="s">
        <v>2852</v>
      </c>
      <c r="C1671" s="770" t="s">
        <v>2853</v>
      </c>
      <c r="D1671" s="771"/>
      <c r="F1671" s="549"/>
      <c r="G1671" t="s">
        <v>191</v>
      </c>
    </row>
    <row r="1672" spans="1:7" ht="15" customHeight="1" x14ac:dyDescent="0.2">
      <c r="A1672" s="774"/>
      <c r="B1672" s="656" t="s">
        <v>2854</v>
      </c>
      <c r="C1672" s="770" t="s">
        <v>2855</v>
      </c>
      <c r="D1672" s="771"/>
      <c r="F1672" s="549"/>
      <c r="G1672" t="s">
        <v>191</v>
      </c>
    </row>
    <row r="1673" spans="1:7" ht="15" customHeight="1" x14ac:dyDescent="0.2">
      <c r="A1673" s="774"/>
      <c r="B1673" s="656" t="s">
        <v>2856</v>
      </c>
      <c r="C1673" s="770" t="s">
        <v>2857</v>
      </c>
      <c r="D1673" s="771"/>
      <c r="F1673" s="549"/>
      <c r="G1673" t="s">
        <v>191</v>
      </c>
    </row>
    <row r="1674" spans="1:7" ht="15" customHeight="1" x14ac:dyDescent="0.2">
      <c r="A1674" s="774"/>
      <c r="B1674" s="656" t="s">
        <v>2858</v>
      </c>
      <c r="C1674" s="770" t="s">
        <v>2859</v>
      </c>
      <c r="D1674" s="771"/>
      <c r="F1674" s="549"/>
      <c r="G1674" t="s">
        <v>191</v>
      </c>
    </row>
    <row r="1675" spans="1:7" ht="15" customHeight="1" x14ac:dyDescent="0.2">
      <c r="A1675" s="774"/>
      <c r="B1675" s="656" t="s">
        <v>2860</v>
      </c>
      <c r="C1675" s="770" t="s">
        <v>2861</v>
      </c>
      <c r="D1675" s="771"/>
      <c r="F1675" s="549"/>
      <c r="G1675" t="s">
        <v>191</v>
      </c>
    </row>
    <row r="1676" spans="1:7" ht="15" customHeight="1" x14ac:dyDescent="0.2">
      <c r="A1676" s="774"/>
      <c r="B1676" s="656" t="s">
        <v>2862</v>
      </c>
      <c r="C1676" s="770" t="s">
        <v>2863</v>
      </c>
      <c r="D1676" s="771"/>
      <c r="F1676" s="549"/>
      <c r="G1676" t="s">
        <v>191</v>
      </c>
    </row>
    <row r="1677" spans="1:7" ht="15" customHeight="1" x14ac:dyDescent="0.2">
      <c r="A1677" s="774"/>
      <c r="B1677" s="656" t="s">
        <v>2864</v>
      </c>
      <c r="C1677" s="770" t="s">
        <v>2865</v>
      </c>
      <c r="D1677" s="771"/>
      <c r="F1677" s="549"/>
      <c r="G1677" t="s">
        <v>191</v>
      </c>
    </row>
    <row r="1678" spans="1:7" ht="15" customHeight="1" x14ac:dyDescent="0.2">
      <c r="A1678" s="774"/>
      <c r="B1678" s="656" t="s">
        <v>2866</v>
      </c>
      <c r="C1678" s="770" t="s">
        <v>2867</v>
      </c>
      <c r="D1678" s="771"/>
      <c r="F1678" s="549"/>
      <c r="G1678" t="s">
        <v>191</v>
      </c>
    </row>
    <row r="1679" spans="1:7" ht="15" customHeight="1" x14ac:dyDescent="0.2">
      <c r="A1679" s="774"/>
      <c r="B1679" s="656" t="s">
        <v>2868</v>
      </c>
      <c r="C1679" s="770" t="s">
        <v>2869</v>
      </c>
      <c r="D1679" s="771"/>
      <c r="F1679" s="549"/>
      <c r="G1679" t="s">
        <v>191</v>
      </c>
    </row>
    <row r="1680" spans="1:7" ht="15" customHeight="1" x14ac:dyDescent="0.2">
      <c r="A1680" s="774"/>
      <c r="B1680" s="656" t="s">
        <v>2870</v>
      </c>
      <c r="C1680" s="770" t="s">
        <v>2871</v>
      </c>
      <c r="D1680" s="771"/>
      <c r="F1680" s="549"/>
    </row>
    <row r="1681" spans="1:6" ht="15" customHeight="1" x14ac:dyDescent="0.2">
      <c r="A1681" s="774"/>
      <c r="B1681" s="656" t="s">
        <v>2872</v>
      </c>
      <c r="C1681" s="770" t="s">
        <v>2873</v>
      </c>
      <c r="D1681" s="771"/>
      <c r="F1681" s="549"/>
    </row>
    <row r="1682" spans="1:6" ht="15" customHeight="1" x14ac:dyDescent="0.2">
      <c r="A1682" s="774"/>
      <c r="B1682" s="656" t="s">
        <v>2874</v>
      </c>
      <c r="C1682" s="770" t="s">
        <v>2875</v>
      </c>
      <c r="D1682" s="771"/>
      <c r="F1682" s="549"/>
    </row>
    <row r="1683" spans="1:6" ht="15" customHeight="1" x14ac:dyDescent="0.2">
      <c r="A1683" s="774"/>
      <c r="B1683" s="656" t="s">
        <v>2876</v>
      </c>
      <c r="C1683" s="770" t="s">
        <v>2877</v>
      </c>
      <c r="D1683" s="771"/>
      <c r="F1683" s="549"/>
    </row>
    <row r="1684" spans="1:6" ht="15" customHeight="1" x14ac:dyDescent="0.2">
      <c r="A1684" s="774"/>
      <c r="B1684" s="656" t="s">
        <v>2878</v>
      </c>
      <c r="C1684" s="770" t="s">
        <v>2879</v>
      </c>
      <c r="D1684" s="771"/>
      <c r="F1684" s="549"/>
    </row>
    <row r="1685" spans="1:6" ht="15" customHeight="1" x14ac:dyDescent="0.2">
      <c r="A1685" s="774"/>
      <c r="B1685" s="656" t="s">
        <v>2880</v>
      </c>
      <c r="C1685" s="770" t="s">
        <v>2881</v>
      </c>
      <c r="D1685" s="771"/>
      <c r="F1685" s="549"/>
    </row>
    <row r="1686" spans="1:6" ht="15" customHeight="1" x14ac:dyDescent="0.2">
      <c r="A1686" s="774"/>
      <c r="B1686" s="656" t="s">
        <v>2882</v>
      </c>
      <c r="C1686" s="770" t="s">
        <v>2883</v>
      </c>
      <c r="D1686" s="771"/>
      <c r="F1686" s="549"/>
    </row>
    <row r="1687" spans="1:6" ht="15" customHeight="1" x14ac:dyDescent="0.2">
      <c r="A1687" s="774"/>
      <c r="B1687" s="656" t="s">
        <v>2884</v>
      </c>
      <c r="C1687" s="770" t="s">
        <v>2885</v>
      </c>
      <c r="D1687" s="771"/>
      <c r="F1687" s="549"/>
    </row>
    <row r="1688" spans="1:6" ht="15" customHeight="1" x14ac:dyDescent="0.2">
      <c r="A1688" s="774"/>
      <c r="B1688" s="656" t="s">
        <v>2886</v>
      </c>
      <c r="C1688" s="770" t="s">
        <v>2887</v>
      </c>
      <c r="D1688" s="771"/>
      <c r="F1688" s="549"/>
    </row>
    <row r="1689" spans="1:6" ht="15" customHeight="1" x14ac:dyDescent="0.2">
      <c r="A1689" s="774"/>
      <c r="B1689" s="656" t="s">
        <v>2888</v>
      </c>
      <c r="C1689" s="770" t="s">
        <v>2889</v>
      </c>
      <c r="D1689" s="771"/>
      <c r="F1689" s="549"/>
    </row>
    <row r="1690" spans="1:6" ht="15" customHeight="1" x14ac:dyDescent="0.2">
      <c r="A1690" s="774"/>
      <c r="B1690" s="656" t="s">
        <v>2890</v>
      </c>
      <c r="C1690" s="770" t="s">
        <v>2891</v>
      </c>
      <c r="D1690" s="771"/>
      <c r="F1690" s="549"/>
    </row>
    <row r="1691" spans="1:6" ht="15" customHeight="1" x14ac:dyDescent="0.2">
      <c r="A1691" s="774"/>
      <c r="B1691" s="656" t="s">
        <v>2892</v>
      </c>
      <c r="C1691" s="770" t="s">
        <v>2893</v>
      </c>
      <c r="D1691" s="771"/>
      <c r="F1691" s="549"/>
    </row>
    <row r="1692" spans="1:6" ht="15" customHeight="1" x14ac:dyDescent="0.2">
      <c r="A1692" s="774"/>
      <c r="B1692" s="656" t="s">
        <v>2894</v>
      </c>
      <c r="C1692" s="770" t="s">
        <v>2895</v>
      </c>
      <c r="D1692" s="771"/>
      <c r="F1692" s="549"/>
    </row>
    <row r="1693" spans="1:6" ht="15" customHeight="1" x14ac:dyDescent="0.2">
      <c r="A1693" s="774"/>
      <c r="B1693" s="656" t="s">
        <v>2896</v>
      </c>
      <c r="C1693" s="770" t="s">
        <v>2897</v>
      </c>
      <c r="D1693" s="771"/>
      <c r="F1693" s="549"/>
    </row>
    <row r="1694" spans="1:6" ht="15" customHeight="1" x14ac:dyDescent="0.2">
      <c r="A1694" s="774"/>
      <c r="B1694" s="656" t="s">
        <v>2898</v>
      </c>
      <c r="C1694" s="770" t="s">
        <v>2899</v>
      </c>
      <c r="D1694" s="771"/>
      <c r="F1694" s="549"/>
    </row>
    <row r="1695" spans="1:6" ht="15" customHeight="1" x14ac:dyDescent="0.2">
      <c r="A1695" s="774"/>
      <c r="B1695" s="656" t="s">
        <v>2900</v>
      </c>
      <c r="C1695" s="770" t="s">
        <v>2901</v>
      </c>
      <c r="D1695" s="771"/>
      <c r="F1695" s="549"/>
    </row>
    <row r="1696" spans="1:6" ht="15" customHeight="1" x14ac:dyDescent="0.2">
      <c r="A1696" s="774"/>
      <c r="B1696" s="656" t="s">
        <v>2902</v>
      </c>
      <c r="C1696" s="770" t="s">
        <v>2903</v>
      </c>
      <c r="D1696" s="771"/>
      <c r="F1696" s="549"/>
    </row>
    <row r="1697" spans="1:7" ht="15" customHeight="1" x14ac:dyDescent="0.2">
      <c r="A1697" s="774"/>
      <c r="B1697" s="656" t="s">
        <v>2904</v>
      </c>
      <c r="C1697" s="770" t="s">
        <v>2905</v>
      </c>
      <c r="D1697" s="771"/>
      <c r="F1697" s="549"/>
    </row>
    <row r="1698" spans="1:7" ht="15" customHeight="1" x14ac:dyDescent="0.2">
      <c r="A1698" s="774"/>
      <c r="B1698" s="656" t="s">
        <v>2906</v>
      </c>
      <c r="C1698" s="770" t="s">
        <v>2907</v>
      </c>
      <c r="D1698" s="771"/>
      <c r="F1698" s="549"/>
    </row>
    <row r="1699" spans="1:7" ht="15" customHeight="1" x14ac:dyDescent="0.2">
      <c r="A1699" s="774"/>
      <c r="B1699" s="656" t="s">
        <v>2908</v>
      </c>
      <c r="C1699" s="770" t="s">
        <v>2909</v>
      </c>
      <c r="D1699" s="771"/>
      <c r="F1699" s="549"/>
    </row>
    <row r="1700" spans="1:7" ht="15" customHeight="1" x14ac:dyDescent="0.2">
      <c r="A1700" s="774"/>
      <c r="B1700" s="656" t="s">
        <v>2910</v>
      </c>
      <c r="C1700" s="770" t="s">
        <v>2911</v>
      </c>
      <c r="D1700" s="771"/>
      <c r="F1700" s="549"/>
    </row>
    <row r="1701" spans="1:7" ht="15" customHeight="1" x14ac:dyDescent="0.2">
      <c r="A1701" s="774"/>
      <c r="B1701" s="656" t="s">
        <v>2912</v>
      </c>
      <c r="C1701" s="770" t="s">
        <v>2913</v>
      </c>
      <c r="D1701" s="771"/>
      <c r="F1701" s="549"/>
    </row>
    <row r="1702" spans="1:7" ht="15" customHeight="1" x14ac:dyDescent="0.2">
      <c r="A1702" s="774"/>
      <c r="B1702" s="656" t="s">
        <v>2914</v>
      </c>
      <c r="C1702" s="770" t="s">
        <v>2915</v>
      </c>
      <c r="D1702" s="771"/>
      <c r="F1702" s="549"/>
    </row>
    <row r="1703" spans="1:7" ht="15" customHeight="1" x14ac:dyDescent="0.2">
      <c r="A1703" s="774"/>
      <c r="B1703" s="656" t="s">
        <v>2916</v>
      </c>
      <c r="C1703" s="770" t="s">
        <v>2917</v>
      </c>
      <c r="D1703" s="771"/>
      <c r="F1703" s="549"/>
    </row>
    <row r="1704" spans="1:7" ht="15" customHeight="1" x14ac:dyDescent="0.2">
      <c r="A1704" s="774"/>
      <c r="B1704" s="656" t="s">
        <v>2918</v>
      </c>
      <c r="C1704" s="770" t="s">
        <v>2919</v>
      </c>
      <c r="D1704" s="771"/>
      <c r="F1704" s="549"/>
    </row>
    <row r="1705" spans="1:7" ht="15" customHeight="1" x14ac:dyDescent="0.2">
      <c r="A1705" s="774"/>
      <c r="B1705" s="656" t="s">
        <v>2920</v>
      </c>
      <c r="C1705" s="770" t="s">
        <v>2921</v>
      </c>
      <c r="D1705" s="771"/>
      <c r="F1705" s="549"/>
      <c r="G1705" t="s">
        <v>150</v>
      </c>
    </row>
    <row r="1706" spans="1:7" ht="15" customHeight="1" x14ac:dyDescent="0.2">
      <c r="A1706" s="774"/>
      <c r="B1706" s="656" t="s">
        <v>2922</v>
      </c>
      <c r="C1706" s="770" t="s">
        <v>2923</v>
      </c>
      <c r="D1706" s="771"/>
      <c r="F1706" s="549"/>
      <c r="G1706" t="s">
        <v>191</v>
      </c>
    </row>
    <row r="1707" spans="1:7" ht="15" customHeight="1" x14ac:dyDescent="0.2">
      <c r="A1707" s="774"/>
      <c r="B1707" s="656" t="s">
        <v>2924</v>
      </c>
      <c r="C1707" s="770" t="s">
        <v>2925</v>
      </c>
      <c r="D1707" s="771"/>
      <c r="F1707" s="549"/>
      <c r="G1707" t="s">
        <v>191</v>
      </c>
    </row>
    <row r="1708" spans="1:7" ht="15" customHeight="1" x14ac:dyDescent="0.2">
      <c r="A1708" s="774"/>
      <c r="B1708" s="656" t="s">
        <v>2926</v>
      </c>
      <c r="C1708" s="770" t="s">
        <v>2927</v>
      </c>
      <c r="D1708" s="771"/>
      <c r="F1708" s="549"/>
      <c r="G1708" t="s">
        <v>191</v>
      </c>
    </row>
    <row r="1709" spans="1:7" ht="15" customHeight="1" x14ac:dyDescent="0.2">
      <c r="A1709" s="774"/>
      <c r="B1709" s="656" t="s">
        <v>2928</v>
      </c>
      <c r="C1709" s="770" t="s">
        <v>2929</v>
      </c>
      <c r="D1709" s="771"/>
      <c r="F1709" s="549"/>
      <c r="G1709" t="s">
        <v>191</v>
      </c>
    </row>
    <row r="1710" spans="1:7" ht="15" customHeight="1" x14ac:dyDescent="0.2">
      <c r="A1710" s="774"/>
      <c r="B1710" s="656" t="s">
        <v>2930</v>
      </c>
      <c r="C1710" s="770" t="s">
        <v>2931</v>
      </c>
      <c r="D1710" s="771"/>
      <c r="F1710" s="549"/>
      <c r="G1710" t="s">
        <v>191</v>
      </c>
    </row>
    <row r="1711" spans="1:7" ht="15" customHeight="1" x14ac:dyDescent="0.2">
      <c r="A1711" s="774"/>
      <c r="B1711" s="656" t="s">
        <v>2932</v>
      </c>
      <c r="C1711" s="770" t="s">
        <v>2933</v>
      </c>
      <c r="D1711" s="771"/>
      <c r="F1711" s="549"/>
      <c r="G1711" t="s">
        <v>191</v>
      </c>
    </row>
    <row r="1712" spans="1:7" ht="15" customHeight="1" x14ac:dyDescent="0.2">
      <c r="A1712" s="774"/>
      <c r="B1712" s="656" t="s">
        <v>2934</v>
      </c>
      <c r="C1712" s="770" t="s">
        <v>2935</v>
      </c>
      <c r="D1712" s="771"/>
      <c r="F1712" s="549"/>
      <c r="G1712" t="s">
        <v>191</v>
      </c>
    </row>
    <row r="1713" spans="1:7" ht="15" customHeight="1" x14ac:dyDescent="0.2">
      <c r="A1713" s="774"/>
      <c r="B1713" s="656" t="s">
        <v>2936</v>
      </c>
      <c r="C1713" s="770" t="s">
        <v>2937</v>
      </c>
      <c r="D1713" s="771"/>
      <c r="F1713" s="549"/>
      <c r="G1713" t="s">
        <v>191</v>
      </c>
    </row>
    <row r="1714" spans="1:7" ht="15" customHeight="1" x14ac:dyDescent="0.2">
      <c r="A1714" s="774"/>
      <c r="B1714" s="656" t="s">
        <v>2938</v>
      </c>
      <c r="C1714" s="770" t="s">
        <v>2939</v>
      </c>
      <c r="D1714" s="771"/>
      <c r="F1714" s="549"/>
      <c r="G1714" t="s">
        <v>191</v>
      </c>
    </row>
    <row r="1715" spans="1:7" ht="15" customHeight="1" x14ac:dyDescent="0.2">
      <c r="A1715" s="774"/>
      <c r="B1715" s="656" t="s">
        <v>2940</v>
      </c>
      <c r="C1715" s="770" t="s">
        <v>2941</v>
      </c>
      <c r="D1715" s="771"/>
      <c r="F1715" s="549"/>
      <c r="G1715" t="s">
        <v>191</v>
      </c>
    </row>
    <row r="1716" spans="1:7" ht="15" customHeight="1" x14ac:dyDescent="0.2">
      <c r="A1716" s="774"/>
      <c r="B1716" s="656" t="s">
        <v>2942</v>
      </c>
      <c r="C1716" s="770" t="s">
        <v>2943</v>
      </c>
      <c r="D1716" s="771"/>
      <c r="F1716" s="549"/>
      <c r="G1716" t="s">
        <v>191</v>
      </c>
    </row>
    <row r="1717" spans="1:7" ht="15" customHeight="1" x14ac:dyDescent="0.2">
      <c r="A1717" s="774"/>
      <c r="B1717" s="656" t="s">
        <v>2944</v>
      </c>
      <c r="C1717" s="770" t="s">
        <v>2945</v>
      </c>
      <c r="D1717" s="771"/>
      <c r="F1717" s="549"/>
      <c r="G1717" t="s">
        <v>191</v>
      </c>
    </row>
    <row r="1718" spans="1:7" ht="15" customHeight="1" x14ac:dyDescent="0.2">
      <c r="A1718" s="774"/>
      <c r="B1718" s="656" t="s">
        <v>2946</v>
      </c>
      <c r="C1718" s="770" t="s">
        <v>2947</v>
      </c>
      <c r="D1718" s="771"/>
      <c r="F1718" s="549"/>
      <c r="G1718" t="s">
        <v>191</v>
      </c>
    </row>
    <row r="1719" spans="1:7" ht="15" customHeight="1" x14ac:dyDescent="0.2">
      <c r="A1719" s="774"/>
      <c r="B1719" s="656" t="s">
        <v>2948</v>
      </c>
      <c r="C1719" s="770" t="s">
        <v>2949</v>
      </c>
      <c r="D1719" s="771"/>
      <c r="F1719" s="549"/>
      <c r="G1719" t="s">
        <v>191</v>
      </c>
    </row>
    <row r="1720" spans="1:7" ht="15" customHeight="1" x14ac:dyDescent="0.2">
      <c r="A1720" s="774"/>
      <c r="B1720" s="656" t="s">
        <v>2950</v>
      </c>
      <c r="C1720" s="770" t="s">
        <v>2951</v>
      </c>
      <c r="D1720" s="771"/>
      <c r="F1720" s="549"/>
      <c r="G1720" t="s">
        <v>191</v>
      </c>
    </row>
    <row r="1721" spans="1:7" ht="15" customHeight="1" x14ac:dyDescent="0.2">
      <c r="A1721" s="774"/>
      <c r="B1721" s="656" t="s">
        <v>2952</v>
      </c>
      <c r="C1721" s="770" t="s">
        <v>2953</v>
      </c>
      <c r="D1721" s="771"/>
      <c r="F1721" s="549"/>
      <c r="G1721" t="s">
        <v>191</v>
      </c>
    </row>
    <row r="1722" spans="1:7" ht="15" customHeight="1" x14ac:dyDescent="0.2">
      <c r="A1722" s="774"/>
      <c r="B1722" s="656" t="s">
        <v>2954</v>
      </c>
      <c r="C1722" s="770" t="s">
        <v>2955</v>
      </c>
      <c r="D1722" s="771"/>
      <c r="F1722" s="549"/>
      <c r="G1722" t="s">
        <v>191</v>
      </c>
    </row>
    <row r="1723" spans="1:7" ht="15" customHeight="1" x14ac:dyDescent="0.2">
      <c r="A1723" s="774"/>
      <c r="B1723" s="656" t="s">
        <v>2956</v>
      </c>
      <c r="C1723" s="770" t="s">
        <v>2957</v>
      </c>
      <c r="D1723" s="771"/>
      <c r="F1723" s="549"/>
      <c r="G1723" t="s">
        <v>191</v>
      </c>
    </row>
    <row r="1724" spans="1:7" ht="15" customHeight="1" x14ac:dyDescent="0.2">
      <c r="A1724" s="774"/>
      <c r="B1724" s="656" t="s">
        <v>2958</v>
      </c>
      <c r="C1724" s="770" t="s">
        <v>2959</v>
      </c>
      <c r="D1724" s="771"/>
      <c r="F1724" s="549"/>
      <c r="G1724" t="s">
        <v>191</v>
      </c>
    </row>
    <row r="1725" spans="1:7" ht="15" customHeight="1" x14ac:dyDescent="0.2">
      <c r="A1725" s="774"/>
      <c r="B1725" s="656" t="s">
        <v>2960</v>
      </c>
      <c r="C1725" s="770" t="s">
        <v>2961</v>
      </c>
      <c r="D1725" s="771"/>
      <c r="F1725" s="549"/>
      <c r="G1725" t="s">
        <v>191</v>
      </c>
    </row>
    <row r="1726" spans="1:7" ht="15" customHeight="1" x14ac:dyDescent="0.2">
      <c r="A1726" s="774"/>
      <c r="B1726" s="656" t="s">
        <v>2962</v>
      </c>
      <c r="C1726" s="770" t="s">
        <v>2963</v>
      </c>
      <c r="D1726" s="771"/>
      <c r="F1726" s="549"/>
      <c r="G1726" t="s">
        <v>191</v>
      </c>
    </row>
    <row r="1727" spans="1:7" ht="15" customHeight="1" x14ac:dyDescent="0.2">
      <c r="A1727" s="774"/>
      <c r="B1727" s="656" t="s">
        <v>2964</v>
      </c>
      <c r="C1727" s="770" t="s">
        <v>2965</v>
      </c>
      <c r="D1727" s="771"/>
      <c r="F1727" s="549"/>
      <c r="G1727" t="s">
        <v>191</v>
      </c>
    </row>
    <row r="1728" spans="1:7" ht="15" customHeight="1" x14ac:dyDescent="0.2">
      <c r="A1728" s="774"/>
      <c r="B1728" s="656" t="s">
        <v>2966</v>
      </c>
      <c r="C1728" s="770" t="s">
        <v>2967</v>
      </c>
      <c r="D1728" s="771"/>
      <c r="F1728" s="549"/>
      <c r="G1728" t="s">
        <v>191</v>
      </c>
    </row>
    <row r="1729" spans="1:7" ht="15" customHeight="1" x14ac:dyDescent="0.2">
      <c r="A1729" s="774"/>
      <c r="B1729" s="656" t="s">
        <v>2968</v>
      </c>
      <c r="C1729" s="770" t="s">
        <v>2969</v>
      </c>
      <c r="D1729" s="771"/>
      <c r="F1729" s="549"/>
      <c r="G1729" t="s">
        <v>191</v>
      </c>
    </row>
    <row r="1730" spans="1:7" ht="15" customHeight="1" x14ac:dyDescent="0.2">
      <c r="A1730" s="774"/>
      <c r="B1730" s="656" t="s">
        <v>2970</v>
      </c>
      <c r="C1730" s="770" t="s">
        <v>2971</v>
      </c>
      <c r="D1730" s="771"/>
      <c r="F1730" s="549"/>
      <c r="G1730" t="s">
        <v>191</v>
      </c>
    </row>
    <row r="1731" spans="1:7" ht="15" customHeight="1" x14ac:dyDescent="0.2">
      <c r="A1731" s="774"/>
      <c r="B1731" s="656" t="s">
        <v>2972</v>
      </c>
      <c r="C1731" s="770" t="s">
        <v>2973</v>
      </c>
      <c r="D1731" s="771"/>
      <c r="F1731" s="549"/>
      <c r="G1731" t="s">
        <v>191</v>
      </c>
    </row>
    <row r="1732" spans="1:7" ht="15" customHeight="1" x14ac:dyDescent="0.2">
      <c r="A1732" s="774"/>
      <c r="B1732" s="656" t="s">
        <v>2974</v>
      </c>
      <c r="C1732" s="770" t="s">
        <v>2975</v>
      </c>
      <c r="D1732" s="771"/>
      <c r="F1732" s="549"/>
      <c r="G1732" t="s">
        <v>191</v>
      </c>
    </row>
    <row r="1733" spans="1:7" ht="15" customHeight="1" x14ac:dyDescent="0.2">
      <c r="A1733" s="774"/>
      <c r="B1733" s="656" t="s">
        <v>2976</v>
      </c>
      <c r="C1733" s="770" t="s">
        <v>2977</v>
      </c>
      <c r="D1733" s="771"/>
      <c r="F1733" s="549"/>
      <c r="G1733" t="s">
        <v>191</v>
      </c>
    </row>
    <row r="1734" spans="1:7" ht="15" customHeight="1" x14ac:dyDescent="0.2">
      <c r="A1734" s="774"/>
      <c r="B1734" s="656" t="s">
        <v>2978</v>
      </c>
      <c r="C1734" s="770" t="s">
        <v>2979</v>
      </c>
      <c r="D1734" s="771"/>
      <c r="F1734" s="549"/>
      <c r="G1734" t="s">
        <v>191</v>
      </c>
    </row>
    <row r="1735" spans="1:7" ht="15" customHeight="1" x14ac:dyDescent="0.2">
      <c r="A1735" s="774"/>
      <c r="B1735" s="656" t="s">
        <v>2980</v>
      </c>
      <c r="C1735" s="770" t="s">
        <v>2981</v>
      </c>
      <c r="D1735" s="771"/>
      <c r="F1735" s="549"/>
      <c r="G1735" t="s">
        <v>191</v>
      </c>
    </row>
    <row r="1736" spans="1:7" ht="15" customHeight="1" x14ac:dyDescent="0.2">
      <c r="A1736" s="774"/>
      <c r="B1736" s="656" t="s">
        <v>2982</v>
      </c>
      <c r="C1736" s="770" t="s">
        <v>2983</v>
      </c>
      <c r="D1736" s="771"/>
      <c r="F1736" s="549"/>
      <c r="G1736" t="s">
        <v>191</v>
      </c>
    </row>
    <row r="1737" spans="1:7" ht="15" customHeight="1" x14ac:dyDescent="0.2">
      <c r="A1737" s="774"/>
      <c r="B1737" s="656" t="s">
        <v>2984</v>
      </c>
      <c r="C1737" s="770" t="s">
        <v>2985</v>
      </c>
      <c r="D1737" s="771"/>
      <c r="F1737" s="549"/>
      <c r="G1737" t="s">
        <v>191</v>
      </c>
    </row>
    <row r="1738" spans="1:7" ht="15" customHeight="1" x14ac:dyDescent="0.2">
      <c r="A1738" s="774"/>
      <c r="B1738" s="656" t="s">
        <v>2986</v>
      </c>
      <c r="C1738" s="770" t="s">
        <v>2987</v>
      </c>
      <c r="D1738" s="771"/>
      <c r="F1738" s="549"/>
      <c r="G1738" t="s">
        <v>191</v>
      </c>
    </row>
    <row r="1739" spans="1:7" ht="15" customHeight="1" x14ac:dyDescent="0.2">
      <c r="A1739" s="774"/>
      <c r="B1739" s="656" t="s">
        <v>2988</v>
      </c>
      <c r="C1739" s="770" t="s">
        <v>2989</v>
      </c>
      <c r="D1739" s="771"/>
      <c r="F1739" s="549"/>
      <c r="G1739" t="s">
        <v>191</v>
      </c>
    </row>
    <row r="1740" spans="1:7" ht="15" customHeight="1" x14ac:dyDescent="0.2">
      <c r="A1740" s="774"/>
      <c r="B1740" s="656" t="s">
        <v>2990</v>
      </c>
      <c r="C1740" s="770" t="s">
        <v>2991</v>
      </c>
      <c r="D1740" s="771"/>
      <c r="F1740" s="549"/>
      <c r="G1740" t="s">
        <v>191</v>
      </c>
    </row>
    <row r="1741" spans="1:7" ht="15" customHeight="1" x14ac:dyDescent="0.2">
      <c r="A1741" s="774"/>
      <c r="B1741" s="656" t="s">
        <v>2992</v>
      </c>
      <c r="C1741" s="770" t="s">
        <v>2993</v>
      </c>
      <c r="D1741" s="771"/>
      <c r="F1741" s="549"/>
      <c r="G1741" t="s">
        <v>191</v>
      </c>
    </row>
    <row r="1742" spans="1:7" ht="15" customHeight="1" x14ac:dyDescent="0.2">
      <c r="A1742" s="774"/>
      <c r="B1742" s="656" t="s">
        <v>2994</v>
      </c>
      <c r="C1742" s="770" t="s">
        <v>2995</v>
      </c>
      <c r="D1742" s="771"/>
      <c r="F1742" s="549"/>
      <c r="G1742" t="s">
        <v>191</v>
      </c>
    </row>
    <row r="1743" spans="1:7" ht="15" customHeight="1" x14ac:dyDescent="0.2">
      <c r="A1743" s="774"/>
      <c r="B1743" s="656" t="s">
        <v>2996</v>
      </c>
      <c r="C1743" s="770" t="s">
        <v>2997</v>
      </c>
      <c r="D1743" s="771"/>
      <c r="F1743" s="549"/>
      <c r="G1743" t="s">
        <v>191</v>
      </c>
    </row>
    <row r="1744" spans="1:7" ht="15" customHeight="1" x14ac:dyDescent="0.2">
      <c r="A1744" s="774"/>
      <c r="B1744" s="656" t="s">
        <v>2998</v>
      </c>
      <c r="C1744" s="770" t="s">
        <v>2999</v>
      </c>
      <c r="D1744" s="771"/>
      <c r="F1744" s="549"/>
      <c r="G1744" t="s">
        <v>191</v>
      </c>
    </row>
    <row r="1745" spans="1:7" ht="15" customHeight="1" x14ac:dyDescent="0.2">
      <c r="A1745" s="774"/>
      <c r="B1745" s="656" t="s">
        <v>3000</v>
      </c>
      <c r="C1745" s="770" t="s">
        <v>3001</v>
      </c>
      <c r="D1745" s="771"/>
      <c r="F1745" s="549"/>
      <c r="G1745" t="s">
        <v>191</v>
      </c>
    </row>
    <row r="1746" spans="1:7" ht="15" customHeight="1" x14ac:dyDescent="0.2">
      <c r="A1746" s="774"/>
      <c r="B1746" s="656" t="s">
        <v>3002</v>
      </c>
      <c r="C1746" s="770" t="s">
        <v>3003</v>
      </c>
      <c r="D1746" s="771"/>
      <c r="F1746" s="549"/>
      <c r="G1746" t="s">
        <v>191</v>
      </c>
    </row>
    <row r="1747" spans="1:7" ht="15" customHeight="1" x14ac:dyDescent="0.2">
      <c r="A1747" s="774"/>
      <c r="B1747" s="656" t="s">
        <v>3004</v>
      </c>
      <c r="C1747" s="770" t="s">
        <v>3005</v>
      </c>
      <c r="D1747" s="771"/>
      <c r="F1747" s="549"/>
      <c r="G1747" t="s">
        <v>191</v>
      </c>
    </row>
    <row r="1748" spans="1:7" ht="15" customHeight="1" x14ac:dyDescent="0.2">
      <c r="A1748" s="774"/>
      <c r="B1748" s="656" t="s">
        <v>3006</v>
      </c>
      <c r="C1748" s="770" t="s">
        <v>3007</v>
      </c>
      <c r="D1748" s="771"/>
      <c r="F1748" s="549"/>
      <c r="G1748" t="s">
        <v>191</v>
      </c>
    </row>
    <row r="1749" spans="1:7" ht="15" customHeight="1" x14ac:dyDescent="0.2">
      <c r="A1749" s="774"/>
      <c r="B1749" s="656" t="s">
        <v>3008</v>
      </c>
      <c r="C1749" s="770" t="s">
        <v>3009</v>
      </c>
      <c r="D1749" s="771"/>
      <c r="F1749" s="549"/>
      <c r="G1749" t="s">
        <v>191</v>
      </c>
    </row>
    <row r="1750" spans="1:7" ht="15" customHeight="1" x14ac:dyDescent="0.2">
      <c r="A1750" s="774"/>
      <c r="B1750" s="656" t="s">
        <v>3010</v>
      </c>
      <c r="C1750" s="770" t="s">
        <v>3011</v>
      </c>
      <c r="D1750" s="771"/>
      <c r="F1750" s="549"/>
      <c r="G1750" t="s">
        <v>191</v>
      </c>
    </row>
    <row r="1751" spans="1:7" ht="15" customHeight="1" x14ac:dyDescent="0.2">
      <c r="A1751" s="774"/>
      <c r="B1751" s="656" t="s">
        <v>3012</v>
      </c>
      <c r="C1751" s="770" t="s">
        <v>3013</v>
      </c>
      <c r="D1751" s="771"/>
      <c r="F1751" s="549"/>
      <c r="G1751" t="s">
        <v>191</v>
      </c>
    </row>
    <row r="1752" spans="1:7" ht="15" customHeight="1" x14ac:dyDescent="0.2">
      <c r="A1752" s="774"/>
      <c r="B1752" s="656" t="s">
        <v>3014</v>
      </c>
      <c r="C1752" s="770" t="s">
        <v>3015</v>
      </c>
      <c r="D1752" s="771"/>
      <c r="F1752" s="549"/>
      <c r="G1752" t="s">
        <v>191</v>
      </c>
    </row>
    <row r="1753" spans="1:7" ht="15" customHeight="1" x14ac:dyDescent="0.2">
      <c r="A1753" s="774"/>
      <c r="B1753" s="656" t="s">
        <v>3016</v>
      </c>
      <c r="C1753" s="770" t="s">
        <v>3017</v>
      </c>
      <c r="D1753" s="771"/>
      <c r="F1753" s="549"/>
      <c r="G1753" t="s">
        <v>191</v>
      </c>
    </row>
    <row r="1754" spans="1:7" ht="15" customHeight="1" x14ac:dyDescent="0.2">
      <c r="A1754" s="774"/>
      <c r="B1754" s="656" t="s">
        <v>3018</v>
      </c>
      <c r="C1754" s="770" t="s">
        <v>3019</v>
      </c>
      <c r="D1754" s="771"/>
      <c r="F1754" s="549"/>
      <c r="G1754" t="s">
        <v>191</v>
      </c>
    </row>
    <row r="1755" spans="1:7" ht="15" customHeight="1" x14ac:dyDescent="0.2">
      <c r="A1755" s="774"/>
      <c r="B1755" s="656" t="s">
        <v>3020</v>
      </c>
      <c r="C1755" s="770" t="s">
        <v>3021</v>
      </c>
      <c r="D1755" s="771"/>
      <c r="F1755" s="549"/>
      <c r="G1755" t="s">
        <v>191</v>
      </c>
    </row>
    <row r="1756" spans="1:7" ht="15" customHeight="1" x14ac:dyDescent="0.2">
      <c r="A1756" s="774"/>
      <c r="B1756" s="656" t="s">
        <v>3022</v>
      </c>
      <c r="C1756" s="770" t="s">
        <v>3023</v>
      </c>
      <c r="D1756" s="771"/>
      <c r="F1756" s="549"/>
      <c r="G1756" t="s">
        <v>191</v>
      </c>
    </row>
    <row r="1757" spans="1:7" ht="15" customHeight="1" x14ac:dyDescent="0.2">
      <c r="A1757" s="774"/>
      <c r="B1757" s="656" t="s">
        <v>3024</v>
      </c>
      <c r="C1757" s="770" t="s">
        <v>3025</v>
      </c>
      <c r="D1757" s="771"/>
      <c r="F1757" s="549"/>
      <c r="G1757" t="s">
        <v>191</v>
      </c>
    </row>
    <row r="1758" spans="1:7" ht="15" customHeight="1" x14ac:dyDescent="0.2">
      <c r="A1758" s="774"/>
      <c r="B1758" s="656" t="s">
        <v>3026</v>
      </c>
      <c r="C1758" s="770" t="s">
        <v>3027</v>
      </c>
      <c r="D1758" s="771"/>
      <c r="F1758" s="549"/>
      <c r="G1758" t="s">
        <v>191</v>
      </c>
    </row>
    <row r="1759" spans="1:7" ht="15" customHeight="1" x14ac:dyDescent="0.2">
      <c r="A1759" s="774"/>
      <c r="B1759" s="656" t="s">
        <v>3028</v>
      </c>
      <c r="C1759" s="770" t="s">
        <v>3029</v>
      </c>
      <c r="D1759" s="771"/>
      <c r="F1759" s="549"/>
      <c r="G1759" t="s">
        <v>191</v>
      </c>
    </row>
    <row r="1760" spans="1:7" ht="15" customHeight="1" x14ac:dyDescent="0.2">
      <c r="A1760" s="774"/>
      <c r="B1760" s="656" t="s">
        <v>3030</v>
      </c>
      <c r="C1760" s="770" t="s">
        <v>3031</v>
      </c>
      <c r="D1760" s="771"/>
      <c r="F1760" s="549"/>
      <c r="G1760" t="s">
        <v>191</v>
      </c>
    </row>
    <row r="1761" spans="1:7" ht="15" customHeight="1" x14ac:dyDescent="0.2">
      <c r="A1761" s="774"/>
      <c r="B1761" s="656" t="s">
        <v>3032</v>
      </c>
      <c r="C1761" s="770" t="s">
        <v>3033</v>
      </c>
      <c r="D1761" s="771"/>
      <c r="F1761" s="549"/>
      <c r="G1761" t="s">
        <v>191</v>
      </c>
    </row>
    <row r="1762" spans="1:7" ht="15" customHeight="1" x14ac:dyDescent="0.2">
      <c r="A1762" s="774"/>
      <c r="B1762" s="656" t="s">
        <v>3034</v>
      </c>
      <c r="C1762" s="770" t="s">
        <v>3035</v>
      </c>
      <c r="D1762" s="771"/>
      <c r="F1762" s="549"/>
      <c r="G1762" t="s">
        <v>191</v>
      </c>
    </row>
    <row r="1763" spans="1:7" ht="15" customHeight="1" x14ac:dyDescent="0.2">
      <c r="A1763" s="774"/>
      <c r="B1763" s="656" t="s">
        <v>3036</v>
      </c>
      <c r="C1763" s="770" t="s">
        <v>3037</v>
      </c>
      <c r="D1763" s="771"/>
      <c r="F1763" s="549"/>
      <c r="G1763" t="s">
        <v>191</v>
      </c>
    </row>
    <row r="1764" spans="1:7" ht="15" customHeight="1" x14ac:dyDescent="0.2">
      <c r="A1764" s="774"/>
      <c r="B1764" s="656" t="s">
        <v>3038</v>
      </c>
      <c r="C1764" s="770" t="s">
        <v>3039</v>
      </c>
      <c r="D1764" s="771"/>
      <c r="F1764" s="549"/>
      <c r="G1764" t="s">
        <v>191</v>
      </c>
    </row>
    <row r="1765" spans="1:7" ht="15" customHeight="1" x14ac:dyDescent="0.2">
      <c r="A1765" s="774"/>
      <c r="B1765" s="656" t="s">
        <v>3040</v>
      </c>
      <c r="C1765" s="770" t="s">
        <v>3041</v>
      </c>
      <c r="D1765" s="771"/>
      <c r="F1765" s="549"/>
      <c r="G1765" t="s">
        <v>191</v>
      </c>
    </row>
    <row r="1766" spans="1:7" ht="15" customHeight="1" x14ac:dyDescent="0.2">
      <c r="A1766" s="774"/>
      <c r="B1766" s="656" t="s">
        <v>3042</v>
      </c>
      <c r="C1766" s="770" t="s">
        <v>3043</v>
      </c>
      <c r="D1766" s="771"/>
      <c r="F1766" s="549"/>
      <c r="G1766" t="s">
        <v>191</v>
      </c>
    </row>
    <row r="1767" spans="1:7" ht="15" customHeight="1" x14ac:dyDescent="0.2">
      <c r="A1767" s="774"/>
      <c r="B1767" s="656" t="s">
        <v>3044</v>
      </c>
      <c r="C1767" s="770" t="s">
        <v>3045</v>
      </c>
      <c r="D1767" s="771"/>
      <c r="F1767" s="549"/>
      <c r="G1767" t="s">
        <v>191</v>
      </c>
    </row>
    <row r="1768" spans="1:7" ht="15" customHeight="1" x14ac:dyDescent="0.2">
      <c r="A1768" s="774"/>
      <c r="B1768" s="656" t="s">
        <v>3046</v>
      </c>
      <c r="C1768" s="770" t="s">
        <v>3047</v>
      </c>
      <c r="D1768" s="771"/>
      <c r="F1768" s="549"/>
      <c r="G1768" t="s">
        <v>191</v>
      </c>
    </row>
    <row r="1769" spans="1:7" ht="15" customHeight="1" x14ac:dyDescent="0.2">
      <c r="A1769" s="774"/>
      <c r="B1769" s="656" t="s">
        <v>3048</v>
      </c>
      <c r="C1769" s="770" t="s">
        <v>3049</v>
      </c>
      <c r="D1769" s="771"/>
      <c r="F1769" s="549"/>
      <c r="G1769" t="s">
        <v>191</v>
      </c>
    </row>
    <row r="1770" spans="1:7" ht="15" customHeight="1" x14ac:dyDescent="0.2">
      <c r="A1770" s="774"/>
      <c r="B1770" s="656" t="s">
        <v>3050</v>
      </c>
      <c r="C1770" s="770" t="s">
        <v>3051</v>
      </c>
      <c r="D1770" s="771"/>
      <c r="F1770" s="549"/>
      <c r="G1770" t="s">
        <v>191</v>
      </c>
    </row>
    <row r="1771" spans="1:7" ht="15" customHeight="1" x14ac:dyDescent="0.2">
      <c r="A1771" s="774"/>
      <c r="B1771" s="656" t="s">
        <v>3052</v>
      </c>
      <c r="C1771" s="770" t="s">
        <v>3053</v>
      </c>
      <c r="D1771" s="771"/>
      <c r="F1771" s="549"/>
      <c r="G1771" t="s">
        <v>191</v>
      </c>
    </row>
    <row r="1772" spans="1:7" ht="15" customHeight="1" x14ac:dyDescent="0.2">
      <c r="A1772" s="774"/>
      <c r="B1772" s="656" t="s">
        <v>3054</v>
      </c>
      <c r="C1772" s="770" t="s">
        <v>3055</v>
      </c>
      <c r="D1772" s="771"/>
      <c r="F1772" s="549"/>
      <c r="G1772" t="s">
        <v>191</v>
      </c>
    </row>
    <row r="1773" spans="1:7" ht="15" customHeight="1" x14ac:dyDescent="0.2">
      <c r="A1773" s="774"/>
      <c r="B1773" s="656" t="s">
        <v>7252</v>
      </c>
      <c r="C1773" s="770" t="s">
        <v>3056</v>
      </c>
      <c r="D1773" s="771"/>
      <c r="F1773" s="549"/>
    </row>
    <row r="1774" spans="1:7" ht="15" customHeight="1" x14ac:dyDescent="0.2">
      <c r="A1774" s="774"/>
      <c r="B1774" s="656" t="s">
        <v>7253</v>
      </c>
      <c r="C1774" s="770" t="s">
        <v>3057</v>
      </c>
      <c r="D1774" s="771"/>
      <c r="F1774" s="549"/>
    </row>
    <row r="1775" spans="1:7" ht="15" customHeight="1" x14ac:dyDescent="0.2">
      <c r="A1775" s="774"/>
      <c r="B1775" s="656" t="s">
        <v>7254</v>
      </c>
      <c r="C1775" s="770" t="s">
        <v>3058</v>
      </c>
      <c r="D1775" s="771"/>
      <c r="F1775" s="549"/>
    </row>
    <row r="1776" spans="1:7" ht="15" customHeight="1" x14ac:dyDescent="0.2">
      <c r="A1776" s="774"/>
      <c r="B1776" s="656" t="s">
        <v>7255</v>
      </c>
      <c r="C1776" s="770" t="s">
        <v>3059</v>
      </c>
      <c r="D1776" s="771"/>
      <c r="F1776" s="549"/>
    </row>
    <row r="1777" spans="1:7" ht="15" customHeight="1" x14ac:dyDescent="0.2">
      <c r="A1777" s="774"/>
      <c r="B1777" s="656" t="s">
        <v>3060</v>
      </c>
      <c r="C1777" s="770" t="s">
        <v>3061</v>
      </c>
      <c r="D1777" s="771"/>
      <c r="F1777" s="549"/>
    </row>
    <row r="1778" spans="1:7" ht="15" customHeight="1" x14ac:dyDescent="0.2">
      <c r="A1778" s="774"/>
      <c r="B1778" s="656" t="s">
        <v>3062</v>
      </c>
      <c r="C1778" s="770" t="s">
        <v>3063</v>
      </c>
      <c r="D1778" s="771"/>
      <c r="F1778" s="549"/>
    </row>
    <row r="1779" spans="1:7" ht="15" customHeight="1" x14ac:dyDescent="0.2">
      <c r="A1779" s="774"/>
      <c r="B1779" s="656" t="s">
        <v>3064</v>
      </c>
      <c r="C1779" s="770" t="s">
        <v>3065</v>
      </c>
      <c r="D1779" s="771"/>
      <c r="F1779" s="549"/>
    </row>
    <row r="1780" spans="1:7" ht="15" customHeight="1" x14ac:dyDescent="0.2">
      <c r="A1780" s="774"/>
      <c r="B1780" s="656" t="s">
        <v>3066</v>
      </c>
      <c r="C1780" s="770" t="s">
        <v>3067</v>
      </c>
      <c r="D1780" s="771"/>
      <c r="F1780" s="549"/>
    </row>
    <row r="1781" spans="1:7" ht="15" customHeight="1" x14ac:dyDescent="0.2">
      <c r="A1781" s="774"/>
      <c r="B1781" s="656" t="s">
        <v>3068</v>
      </c>
      <c r="C1781" s="770" t="s">
        <v>3069</v>
      </c>
      <c r="D1781" s="771"/>
      <c r="F1781" s="549"/>
    </row>
    <row r="1782" spans="1:7" ht="15" customHeight="1" x14ac:dyDescent="0.2">
      <c r="A1782" s="774"/>
      <c r="B1782" s="656" t="s">
        <v>3070</v>
      </c>
      <c r="C1782" s="770" t="s">
        <v>3071</v>
      </c>
      <c r="D1782" s="771"/>
      <c r="F1782" s="549"/>
    </row>
    <row r="1783" spans="1:7" ht="15" customHeight="1" x14ac:dyDescent="0.2">
      <c r="A1783" s="774"/>
      <c r="B1783" s="656" t="s">
        <v>3072</v>
      </c>
      <c r="C1783" s="770" t="s">
        <v>3073</v>
      </c>
      <c r="D1783" s="771"/>
      <c r="F1783" s="549"/>
    </row>
    <row r="1784" spans="1:7" ht="15" customHeight="1" x14ac:dyDescent="0.2">
      <c r="A1784" s="774"/>
      <c r="B1784" s="656" t="s">
        <v>3074</v>
      </c>
      <c r="C1784" s="770" t="s">
        <v>3075</v>
      </c>
      <c r="D1784" s="771"/>
      <c r="F1784" s="549"/>
    </row>
    <row r="1785" spans="1:7" ht="15" customHeight="1" x14ac:dyDescent="0.2">
      <c r="A1785" s="774"/>
      <c r="B1785" s="656" t="s">
        <v>3076</v>
      </c>
      <c r="C1785" s="770" t="s">
        <v>3077</v>
      </c>
      <c r="D1785" s="771"/>
      <c r="F1785" s="549"/>
    </row>
    <row r="1786" spans="1:7" ht="15" customHeight="1" x14ac:dyDescent="0.2">
      <c r="A1786" s="774"/>
      <c r="B1786" s="656" t="s">
        <v>3078</v>
      </c>
      <c r="C1786" s="770" t="s">
        <v>3079</v>
      </c>
      <c r="D1786" s="771"/>
      <c r="F1786" s="549"/>
    </row>
    <row r="1787" spans="1:7" ht="15" customHeight="1" x14ac:dyDescent="0.2">
      <c r="A1787" s="774"/>
      <c r="B1787" s="656" t="s">
        <v>3080</v>
      </c>
      <c r="C1787" s="770" t="s">
        <v>3081</v>
      </c>
      <c r="D1787" s="771"/>
      <c r="F1787" s="549"/>
    </row>
    <row r="1788" spans="1:7" ht="15" customHeight="1" x14ac:dyDescent="0.2">
      <c r="A1788" s="774"/>
      <c r="B1788" s="656" t="s">
        <v>3082</v>
      </c>
      <c r="C1788" s="770" t="s">
        <v>3083</v>
      </c>
      <c r="D1788" s="771"/>
      <c r="F1788" s="549"/>
      <c r="G1788" t="s">
        <v>150</v>
      </c>
    </row>
    <row r="1789" spans="1:7" ht="15" customHeight="1" x14ac:dyDescent="0.2">
      <c r="A1789" s="774"/>
      <c r="B1789" s="656" t="s">
        <v>3084</v>
      </c>
      <c r="C1789" s="770" t="s">
        <v>3085</v>
      </c>
      <c r="D1789" s="771"/>
      <c r="F1789" s="549"/>
      <c r="G1789" t="s">
        <v>191</v>
      </c>
    </row>
    <row r="1790" spans="1:7" ht="15" customHeight="1" x14ac:dyDescent="0.2">
      <c r="A1790" s="774"/>
      <c r="B1790" s="656" t="s">
        <v>3086</v>
      </c>
      <c r="C1790" s="770" t="s">
        <v>3087</v>
      </c>
      <c r="D1790" s="771"/>
      <c r="F1790" s="549"/>
      <c r="G1790" t="s">
        <v>191</v>
      </c>
    </row>
    <row r="1791" spans="1:7" ht="15" customHeight="1" x14ac:dyDescent="0.2">
      <c r="A1791" s="774"/>
      <c r="B1791" s="656" t="s">
        <v>3088</v>
      </c>
      <c r="C1791" s="770" t="s">
        <v>3089</v>
      </c>
      <c r="D1791" s="771"/>
      <c r="F1791" s="549"/>
      <c r="G1791" t="s">
        <v>191</v>
      </c>
    </row>
    <row r="1792" spans="1:7" ht="15" customHeight="1" x14ac:dyDescent="0.2">
      <c r="A1792" s="774"/>
      <c r="B1792" s="656" t="s">
        <v>3090</v>
      </c>
      <c r="C1792" s="770" t="s">
        <v>3091</v>
      </c>
      <c r="D1792" s="771"/>
      <c r="F1792" s="549"/>
      <c r="G1792" t="s">
        <v>191</v>
      </c>
    </row>
    <row r="1793" spans="1:7" ht="15" customHeight="1" x14ac:dyDescent="0.2">
      <c r="A1793" s="774"/>
      <c r="B1793" s="656" t="s">
        <v>3092</v>
      </c>
      <c r="C1793" s="770" t="s">
        <v>3093</v>
      </c>
      <c r="D1793" s="771"/>
      <c r="F1793" s="549"/>
      <c r="G1793" t="s">
        <v>191</v>
      </c>
    </row>
    <row r="1794" spans="1:7" ht="15" customHeight="1" x14ac:dyDescent="0.2">
      <c r="A1794" s="774"/>
      <c r="B1794" s="656" t="s">
        <v>3094</v>
      </c>
      <c r="C1794" s="770" t="s">
        <v>3095</v>
      </c>
      <c r="D1794" s="771"/>
      <c r="F1794" s="549"/>
      <c r="G1794" t="s">
        <v>191</v>
      </c>
    </row>
    <row r="1795" spans="1:7" ht="15" customHeight="1" x14ac:dyDescent="0.2">
      <c r="A1795" s="774"/>
      <c r="B1795" s="656" t="s">
        <v>3096</v>
      </c>
      <c r="C1795" s="770" t="s">
        <v>3097</v>
      </c>
      <c r="D1795" s="771"/>
      <c r="F1795" s="549"/>
      <c r="G1795" t="s">
        <v>191</v>
      </c>
    </row>
    <row r="1796" spans="1:7" ht="15" customHeight="1" x14ac:dyDescent="0.2">
      <c r="A1796" s="774"/>
      <c r="B1796" s="656" t="s">
        <v>3098</v>
      </c>
      <c r="C1796" s="770" t="s">
        <v>3099</v>
      </c>
      <c r="D1796" s="771"/>
      <c r="F1796" s="549"/>
      <c r="G1796" t="s">
        <v>191</v>
      </c>
    </row>
    <row r="1797" spans="1:7" ht="15" customHeight="1" x14ac:dyDescent="0.2">
      <c r="A1797" s="774"/>
      <c r="B1797" s="656" t="s">
        <v>3100</v>
      </c>
      <c r="C1797" s="770" t="s">
        <v>3101</v>
      </c>
      <c r="D1797" s="771"/>
      <c r="F1797" s="549"/>
      <c r="G1797" t="s">
        <v>191</v>
      </c>
    </row>
    <row r="1798" spans="1:7" ht="15" customHeight="1" x14ac:dyDescent="0.2">
      <c r="A1798" s="774"/>
      <c r="B1798" s="656" t="s">
        <v>3102</v>
      </c>
      <c r="C1798" s="770" t="s">
        <v>3103</v>
      </c>
      <c r="D1798" s="771"/>
      <c r="F1798" s="549"/>
      <c r="G1798" t="s">
        <v>191</v>
      </c>
    </row>
    <row r="1799" spans="1:7" ht="15" customHeight="1" x14ac:dyDescent="0.2">
      <c r="A1799" s="774"/>
      <c r="B1799" s="656" t="s">
        <v>3104</v>
      </c>
      <c r="C1799" s="770" t="s">
        <v>3105</v>
      </c>
      <c r="D1799" s="771"/>
      <c r="F1799" s="549"/>
      <c r="G1799" t="s">
        <v>191</v>
      </c>
    </row>
    <row r="1800" spans="1:7" ht="15" customHeight="1" x14ac:dyDescent="0.2">
      <c r="A1800" s="774"/>
      <c r="B1800" s="656" t="s">
        <v>3106</v>
      </c>
      <c r="C1800" s="770" t="s">
        <v>3107</v>
      </c>
      <c r="D1800" s="771"/>
      <c r="F1800" s="549"/>
      <c r="G1800" t="s">
        <v>191</v>
      </c>
    </row>
    <row r="1801" spans="1:7" ht="15" customHeight="1" x14ac:dyDescent="0.2">
      <c r="A1801" s="774"/>
      <c r="B1801" s="656" t="s">
        <v>3108</v>
      </c>
      <c r="C1801" s="770" t="s">
        <v>3109</v>
      </c>
      <c r="D1801" s="771"/>
      <c r="F1801" s="549"/>
      <c r="G1801" t="s">
        <v>191</v>
      </c>
    </row>
    <row r="1802" spans="1:7" ht="15" customHeight="1" x14ac:dyDescent="0.2">
      <c r="A1802" s="774"/>
      <c r="B1802" s="656" t="s">
        <v>3110</v>
      </c>
      <c r="C1802" s="770" t="s">
        <v>3111</v>
      </c>
      <c r="D1802" s="771"/>
      <c r="F1802" s="549"/>
      <c r="G1802" t="s">
        <v>191</v>
      </c>
    </row>
    <row r="1803" spans="1:7" ht="15" customHeight="1" x14ac:dyDescent="0.2">
      <c r="A1803" s="774"/>
      <c r="B1803" s="656" t="s">
        <v>3112</v>
      </c>
      <c r="C1803" s="770" t="s">
        <v>3113</v>
      </c>
      <c r="D1803" s="771"/>
      <c r="F1803" s="549"/>
      <c r="G1803" t="s">
        <v>191</v>
      </c>
    </row>
    <row r="1804" spans="1:7" ht="15" customHeight="1" x14ac:dyDescent="0.2">
      <c r="A1804" s="774"/>
      <c r="B1804" s="656" t="s">
        <v>3114</v>
      </c>
      <c r="C1804" s="770" t="s">
        <v>3115</v>
      </c>
      <c r="D1804" s="771"/>
      <c r="F1804" s="549"/>
      <c r="G1804" t="s">
        <v>191</v>
      </c>
    </row>
    <row r="1805" spans="1:7" ht="15" customHeight="1" x14ac:dyDescent="0.2">
      <c r="A1805" s="774"/>
      <c r="B1805" s="656" t="s">
        <v>3116</v>
      </c>
      <c r="C1805" s="770" t="s">
        <v>3117</v>
      </c>
      <c r="D1805" s="771"/>
      <c r="F1805" s="549"/>
      <c r="G1805" t="s">
        <v>191</v>
      </c>
    </row>
    <row r="1806" spans="1:7" ht="15" customHeight="1" x14ac:dyDescent="0.2">
      <c r="A1806" s="774"/>
      <c r="B1806" s="656" t="s">
        <v>3118</v>
      </c>
      <c r="C1806" s="770" t="s">
        <v>3119</v>
      </c>
      <c r="D1806" s="771"/>
      <c r="F1806" s="549"/>
      <c r="G1806" t="s">
        <v>191</v>
      </c>
    </row>
    <row r="1807" spans="1:7" ht="15" customHeight="1" x14ac:dyDescent="0.2">
      <c r="A1807" s="774"/>
      <c r="B1807" s="656" t="s">
        <v>3120</v>
      </c>
      <c r="C1807" s="770" t="s">
        <v>3121</v>
      </c>
      <c r="D1807" s="771"/>
      <c r="F1807" s="549"/>
      <c r="G1807" t="s">
        <v>191</v>
      </c>
    </row>
    <row r="1808" spans="1:7" ht="15" customHeight="1" x14ac:dyDescent="0.2">
      <c r="A1808" s="774"/>
      <c r="B1808" s="656" t="s">
        <v>3122</v>
      </c>
      <c r="C1808" s="770" t="s">
        <v>3123</v>
      </c>
      <c r="D1808" s="771"/>
      <c r="F1808" s="549"/>
      <c r="G1808" t="s">
        <v>191</v>
      </c>
    </row>
    <row r="1809" spans="1:7" ht="15" customHeight="1" x14ac:dyDescent="0.2">
      <c r="A1809" s="774"/>
      <c r="B1809" s="656" t="s">
        <v>7256</v>
      </c>
      <c r="C1809" s="770" t="s">
        <v>3124</v>
      </c>
      <c r="D1809" s="771"/>
      <c r="F1809" s="549"/>
    </row>
    <row r="1810" spans="1:7" ht="15" customHeight="1" x14ac:dyDescent="0.2">
      <c r="A1810" s="774"/>
      <c r="B1810" s="656" t="s">
        <v>3125</v>
      </c>
      <c r="C1810" s="770" t="s">
        <v>3126</v>
      </c>
      <c r="D1810" s="771"/>
      <c r="F1810" s="549"/>
      <c r="G1810" t="s">
        <v>191</v>
      </c>
    </row>
    <row r="1811" spans="1:7" ht="15" customHeight="1" x14ac:dyDescent="0.2">
      <c r="A1811" s="774"/>
      <c r="B1811" s="656" t="s">
        <v>3127</v>
      </c>
      <c r="C1811" s="770" t="s">
        <v>3128</v>
      </c>
      <c r="D1811" s="771"/>
      <c r="F1811" s="549"/>
      <c r="G1811" t="s">
        <v>191</v>
      </c>
    </row>
    <row r="1812" spans="1:7" ht="15" customHeight="1" x14ac:dyDescent="0.2">
      <c r="A1812" s="774"/>
      <c r="B1812" s="656" t="s">
        <v>3129</v>
      </c>
      <c r="C1812" s="770" t="s">
        <v>3130</v>
      </c>
      <c r="D1812" s="771"/>
      <c r="F1812" s="549"/>
      <c r="G1812" t="s">
        <v>191</v>
      </c>
    </row>
    <row r="1813" spans="1:7" ht="15" customHeight="1" x14ac:dyDescent="0.2">
      <c r="A1813" s="774"/>
      <c r="B1813" s="656" t="s">
        <v>3131</v>
      </c>
      <c r="C1813" s="770" t="s">
        <v>3132</v>
      </c>
      <c r="D1813" s="771"/>
      <c r="F1813" s="549"/>
      <c r="G1813" t="s">
        <v>191</v>
      </c>
    </row>
    <row r="1814" spans="1:7" ht="15" customHeight="1" x14ac:dyDescent="0.2">
      <c r="A1814" s="774"/>
      <c r="B1814" s="656" t="s">
        <v>7257</v>
      </c>
      <c r="C1814" s="770" t="s">
        <v>3133</v>
      </c>
      <c r="D1814" s="771"/>
      <c r="F1814" s="549"/>
    </row>
    <row r="1815" spans="1:7" ht="15" customHeight="1" x14ac:dyDescent="0.2">
      <c r="A1815" s="774"/>
      <c r="B1815" s="656" t="s">
        <v>7258</v>
      </c>
      <c r="C1815" s="770" t="s">
        <v>3134</v>
      </c>
      <c r="D1815" s="771"/>
      <c r="F1815" s="549"/>
    </row>
    <row r="1816" spans="1:7" ht="15" customHeight="1" x14ac:dyDescent="0.2">
      <c r="A1816" s="774"/>
      <c r="B1816" s="656" t="s">
        <v>7259</v>
      </c>
      <c r="C1816" s="770" t="s">
        <v>3135</v>
      </c>
      <c r="D1816" s="771"/>
      <c r="F1816" s="549"/>
    </row>
    <row r="1817" spans="1:7" ht="15" customHeight="1" x14ac:dyDescent="0.2">
      <c r="A1817" s="774"/>
      <c r="B1817" s="656" t="s">
        <v>7260</v>
      </c>
      <c r="C1817" s="770" t="s">
        <v>3136</v>
      </c>
      <c r="D1817" s="771"/>
      <c r="F1817" s="549"/>
    </row>
    <row r="1818" spans="1:7" ht="15" customHeight="1" x14ac:dyDescent="0.2">
      <c r="A1818" s="774"/>
      <c r="B1818" s="656" t="s">
        <v>7261</v>
      </c>
      <c r="C1818" s="770" t="s">
        <v>3137</v>
      </c>
      <c r="D1818" s="771"/>
      <c r="F1818" s="549"/>
    </row>
    <row r="1819" spans="1:7" ht="15" customHeight="1" x14ac:dyDescent="0.2">
      <c r="A1819" s="774"/>
      <c r="B1819" s="656" t="s">
        <v>7262</v>
      </c>
      <c r="C1819" s="770" t="s">
        <v>3138</v>
      </c>
      <c r="D1819" s="771"/>
      <c r="F1819" s="549"/>
    </row>
    <row r="1820" spans="1:7" ht="15" customHeight="1" x14ac:dyDescent="0.2">
      <c r="A1820" s="774"/>
      <c r="B1820" s="656" t="s">
        <v>7263</v>
      </c>
      <c r="C1820" s="770" t="s">
        <v>3139</v>
      </c>
      <c r="D1820" s="771"/>
      <c r="F1820" s="549"/>
    </row>
    <row r="1821" spans="1:7" ht="15" customHeight="1" x14ac:dyDescent="0.2">
      <c r="A1821" s="774"/>
      <c r="B1821" s="656" t="s">
        <v>7264</v>
      </c>
      <c r="C1821" s="770" t="s">
        <v>3140</v>
      </c>
      <c r="D1821" s="771"/>
      <c r="F1821" s="549"/>
    </row>
    <row r="1822" spans="1:7" ht="15" customHeight="1" x14ac:dyDescent="0.2">
      <c r="A1822" s="774"/>
      <c r="B1822" s="656" t="s">
        <v>7265</v>
      </c>
      <c r="C1822" s="770" t="s">
        <v>3141</v>
      </c>
      <c r="D1822" s="771"/>
      <c r="F1822" s="549"/>
    </row>
    <row r="1823" spans="1:7" ht="15" customHeight="1" x14ac:dyDescent="0.2">
      <c r="A1823" s="774"/>
      <c r="B1823" s="656" t="s">
        <v>7266</v>
      </c>
      <c r="C1823" s="770" t="s">
        <v>3142</v>
      </c>
      <c r="D1823" s="771"/>
      <c r="F1823" s="549"/>
    </row>
    <row r="1824" spans="1:7" ht="15" customHeight="1" x14ac:dyDescent="0.2">
      <c r="A1824" s="774"/>
      <c r="B1824" s="656" t="s">
        <v>7267</v>
      </c>
      <c r="C1824" s="770" t="s">
        <v>3143</v>
      </c>
      <c r="D1824" s="771"/>
      <c r="F1824" s="549"/>
    </row>
    <row r="1825" spans="1:7" ht="15" customHeight="1" x14ac:dyDescent="0.2">
      <c r="A1825" s="774"/>
      <c r="B1825" s="656" t="s">
        <v>7268</v>
      </c>
      <c r="C1825" s="770" t="s">
        <v>3144</v>
      </c>
      <c r="D1825" s="771"/>
      <c r="F1825" s="549"/>
    </row>
    <row r="1826" spans="1:7" x14ac:dyDescent="0.2">
      <c r="A1826" s="774"/>
      <c r="B1826" s="656" t="s">
        <v>7269</v>
      </c>
      <c r="C1826" s="770" t="s">
        <v>3145</v>
      </c>
      <c r="D1826" s="771"/>
      <c r="F1826" s="549"/>
    </row>
    <row r="1827" spans="1:7" x14ac:dyDescent="0.2">
      <c r="A1827" s="774"/>
      <c r="B1827" s="656" t="s">
        <v>7270</v>
      </c>
      <c r="C1827" s="770" t="s">
        <v>3146</v>
      </c>
      <c r="D1827" s="771"/>
      <c r="F1827" s="549"/>
    </row>
    <row r="1828" spans="1:7" ht="15" customHeight="1" x14ac:dyDescent="0.2">
      <c r="A1828" s="774"/>
      <c r="B1828" s="656" t="s">
        <v>7271</v>
      </c>
      <c r="C1828" s="770" t="s">
        <v>3147</v>
      </c>
      <c r="D1828" s="771"/>
      <c r="F1828" s="549"/>
    </row>
    <row r="1829" spans="1:7" ht="15" customHeight="1" x14ac:dyDescent="0.2">
      <c r="A1829" s="774"/>
      <c r="B1829" s="656" t="s">
        <v>7272</v>
      </c>
      <c r="C1829" s="770" t="s">
        <v>3148</v>
      </c>
      <c r="D1829" s="771"/>
      <c r="F1829" s="549"/>
      <c r="G1829" t="s">
        <v>191</v>
      </c>
    </row>
    <row r="1830" spans="1:7" ht="15" customHeight="1" x14ac:dyDescent="0.2">
      <c r="A1830" s="772" t="s">
        <v>3149</v>
      </c>
      <c r="B1830" s="530" t="s">
        <v>3150</v>
      </c>
      <c r="C1830" s="785" t="s">
        <v>3151</v>
      </c>
      <c r="D1830" s="771"/>
      <c r="F1830" s="549"/>
      <c r="G1830" t="s">
        <v>150</v>
      </c>
    </row>
    <row r="1831" spans="1:7" ht="15" customHeight="1" x14ac:dyDescent="0.2">
      <c r="A1831" s="774"/>
      <c r="B1831" s="656" t="s">
        <v>3152</v>
      </c>
      <c r="C1831" s="770" t="s">
        <v>3153</v>
      </c>
      <c r="D1831" s="771"/>
      <c r="F1831" s="549"/>
      <c r="G1831" t="s">
        <v>191</v>
      </c>
    </row>
    <row r="1832" spans="1:7" ht="15" customHeight="1" x14ac:dyDescent="0.2">
      <c r="A1832" s="774"/>
      <c r="B1832" s="656" t="s">
        <v>3154</v>
      </c>
      <c r="C1832" s="770" t="s">
        <v>3155</v>
      </c>
      <c r="D1832" s="771"/>
      <c r="F1832" s="549"/>
      <c r="G1832" t="s">
        <v>191</v>
      </c>
    </row>
    <row r="1833" spans="1:7" ht="15" customHeight="1" x14ac:dyDescent="0.2">
      <c r="A1833" s="774"/>
      <c r="B1833" s="656" t="s">
        <v>3156</v>
      </c>
      <c r="C1833" s="770" t="s">
        <v>3157</v>
      </c>
      <c r="D1833" s="771"/>
      <c r="F1833" s="549"/>
      <c r="G1833" t="s">
        <v>191</v>
      </c>
    </row>
    <row r="1834" spans="1:7" ht="15" customHeight="1" x14ac:dyDescent="0.2">
      <c r="A1834" s="774"/>
      <c r="B1834" s="656" t="s">
        <v>3158</v>
      </c>
      <c r="C1834" s="770" t="s">
        <v>3159</v>
      </c>
      <c r="D1834" s="771"/>
      <c r="F1834" s="549"/>
      <c r="G1834" t="s">
        <v>191</v>
      </c>
    </row>
    <row r="1835" spans="1:7" ht="15" customHeight="1" x14ac:dyDescent="0.2">
      <c r="A1835" s="774"/>
      <c r="B1835" s="656" t="s">
        <v>3160</v>
      </c>
      <c r="C1835" s="770" t="s">
        <v>3161</v>
      </c>
      <c r="D1835" s="771"/>
      <c r="F1835" s="549"/>
      <c r="G1835" t="s">
        <v>191</v>
      </c>
    </row>
    <row r="1836" spans="1:7" ht="15" customHeight="1" x14ac:dyDescent="0.2">
      <c r="A1836" s="774"/>
      <c r="B1836" s="656" t="s">
        <v>3162</v>
      </c>
      <c r="C1836" s="770" t="s">
        <v>3163</v>
      </c>
      <c r="D1836" s="771"/>
      <c r="F1836" s="549"/>
      <c r="G1836" t="s">
        <v>191</v>
      </c>
    </row>
    <row r="1837" spans="1:7" ht="15" customHeight="1" x14ac:dyDescent="0.2">
      <c r="A1837" s="774"/>
      <c r="B1837" s="656" t="s">
        <v>3164</v>
      </c>
      <c r="C1837" s="770" t="s">
        <v>3165</v>
      </c>
      <c r="D1837" s="771"/>
      <c r="F1837" s="549"/>
      <c r="G1837" t="s">
        <v>191</v>
      </c>
    </row>
    <row r="1838" spans="1:7" ht="15" customHeight="1" x14ac:dyDescent="0.2">
      <c r="A1838" s="774"/>
      <c r="B1838" s="656" t="s">
        <v>3166</v>
      </c>
      <c r="C1838" s="770" t="s">
        <v>3167</v>
      </c>
      <c r="D1838" s="771"/>
      <c r="F1838" s="549"/>
      <c r="G1838" t="s">
        <v>191</v>
      </c>
    </row>
    <row r="1839" spans="1:7" ht="15" customHeight="1" x14ac:dyDescent="0.2">
      <c r="A1839" s="774"/>
      <c r="B1839" s="656" t="s">
        <v>3168</v>
      </c>
      <c r="C1839" s="770" t="s">
        <v>3169</v>
      </c>
      <c r="D1839" s="771"/>
      <c r="F1839" s="549"/>
      <c r="G1839" t="s">
        <v>191</v>
      </c>
    </row>
    <row r="1840" spans="1:7" ht="15" customHeight="1" x14ac:dyDescent="0.2">
      <c r="A1840" s="774"/>
      <c r="B1840" s="656" t="s">
        <v>3170</v>
      </c>
      <c r="C1840" s="770" t="s">
        <v>3171</v>
      </c>
      <c r="D1840" s="771"/>
      <c r="F1840" s="549"/>
      <c r="G1840" t="s">
        <v>191</v>
      </c>
    </row>
    <row r="1841" spans="1:7" ht="15" customHeight="1" x14ac:dyDescent="0.2">
      <c r="A1841" s="774"/>
      <c r="B1841" s="656" t="s">
        <v>3172</v>
      </c>
      <c r="C1841" s="770" t="s">
        <v>3173</v>
      </c>
      <c r="D1841" s="771"/>
      <c r="F1841" s="549"/>
      <c r="G1841" t="s">
        <v>191</v>
      </c>
    </row>
    <row r="1842" spans="1:7" ht="15" customHeight="1" x14ac:dyDescent="0.2">
      <c r="A1842" s="774"/>
      <c r="B1842" s="656" t="s">
        <v>3174</v>
      </c>
      <c r="C1842" s="770" t="s">
        <v>3175</v>
      </c>
      <c r="D1842" s="771"/>
      <c r="F1842" s="549"/>
      <c r="G1842" t="s">
        <v>191</v>
      </c>
    </row>
    <row r="1843" spans="1:7" ht="15" customHeight="1" x14ac:dyDescent="0.2">
      <c r="A1843" s="774"/>
      <c r="B1843" s="656" t="s">
        <v>3176</v>
      </c>
      <c r="C1843" s="770" t="s">
        <v>3177</v>
      </c>
      <c r="D1843" s="771"/>
      <c r="F1843" s="549"/>
      <c r="G1843" t="s">
        <v>191</v>
      </c>
    </row>
    <row r="1844" spans="1:7" ht="15" customHeight="1" x14ac:dyDescent="0.2">
      <c r="A1844" s="774"/>
      <c r="B1844" s="656" t="s">
        <v>3178</v>
      </c>
      <c r="C1844" s="770" t="s">
        <v>7061</v>
      </c>
      <c r="D1844" s="771"/>
      <c r="F1844" s="549"/>
      <c r="G1844" t="s">
        <v>191</v>
      </c>
    </row>
    <row r="1845" spans="1:7" ht="15" customHeight="1" x14ac:dyDescent="0.2">
      <c r="A1845" s="774"/>
      <c r="B1845" s="656" t="s">
        <v>3179</v>
      </c>
      <c r="C1845" s="770" t="s">
        <v>7062</v>
      </c>
      <c r="D1845" s="771"/>
      <c r="F1845" s="549"/>
      <c r="G1845" t="s">
        <v>191</v>
      </c>
    </row>
    <row r="1846" spans="1:7" ht="15" customHeight="1" x14ac:dyDescent="0.2">
      <c r="A1846" s="774"/>
      <c r="B1846" s="656" t="s">
        <v>3180</v>
      </c>
      <c r="C1846" s="770" t="s">
        <v>7063</v>
      </c>
      <c r="D1846" s="771"/>
      <c r="F1846" s="549"/>
      <c r="G1846" t="s">
        <v>191</v>
      </c>
    </row>
    <row r="1847" spans="1:7" ht="15" customHeight="1" x14ac:dyDescent="0.2">
      <c r="A1847" s="781"/>
      <c r="B1847" s="778" t="s">
        <v>3181</v>
      </c>
      <c r="C1847" s="770" t="s">
        <v>7060</v>
      </c>
      <c r="D1847" s="782"/>
      <c r="F1847" s="549"/>
      <c r="G1847" t="s">
        <v>191</v>
      </c>
    </row>
    <row r="1848" spans="1:7" ht="15" customHeight="1" x14ac:dyDescent="0.2">
      <c r="A1848" s="774"/>
      <c r="B1848" s="656" t="s">
        <v>7273</v>
      </c>
      <c r="C1848" s="770" t="s">
        <v>7059</v>
      </c>
      <c r="D1848" s="771"/>
      <c r="F1848" s="549"/>
      <c r="G1848" t="s">
        <v>191</v>
      </c>
    </row>
    <row r="1849" spans="1:7" ht="15" customHeight="1" x14ac:dyDescent="0.2">
      <c r="A1849" s="772" t="s">
        <v>3182</v>
      </c>
      <c r="B1849" s="530" t="s">
        <v>3183</v>
      </c>
      <c r="C1849" s="785" t="s">
        <v>3184</v>
      </c>
      <c r="D1849" s="771"/>
      <c r="F1849" s="549"/>
      <c r="G1849" t="s">
        <v>150</v>
      </c>
    </row>
    <row r="1850" spans="1:7" ht="15" customHeight="1" x14ac:dyDescent="0.2">
      <c r="A1850" s="774"/>
      <c r="B1850" s="656" t="s">
        <v>3185</v>
      </c>
      <c r="C1850" s="776" t="s">
        <v>3186</v>
      </c>
      <c r="D1850" s="771"/>
      <c r="F1850" s="549"/>
      <c r="G1850" t="s">
        <v>191</v>
      </c>
    </row>
    <row r="1851" spans="1:7" ht="15" customHeight="1" x14ac:dyDescent="0.2">
      <c r="A1851" s="774"/>
      <c r="B1851" s="656" t="s">
        <v>3187</v>
      </c>
      <c r="C1851" s="776" t="s">
        <v>3188</v>
      </c>
      <c r="D1851" s="771"/>
      <c r="F1851" s="549"/>
      <c r="G1851" t="s">
        <v>191</v>
      </c>
    </row>
    <row r="1852" spans="1:7" ht="15" customHeight="1" x14ac:dyDescent="0.2">
      <c r="A1852" s="774"/>
      <c r="B1852" s="656" t="s">
        <v>3189</v>
      </c>
      <c r="C1852" s="770" t="s">
        <v>3190</v>
      </c>
      <c r="D1852" s="771"/>
      <c r="F1852" s="549"/>
      <c r="G1852" t="s">
        <v>191</v>
      </c>
    </row>
    <row r="1853" spans="1:7" ht="15" customHeight="1" x14ac:dyDescent="0.2">
      <c r="A1853" s="774"/>
      <c r="B1853" s="656" t="s">
        <v>3191</v>
      </c>
      <c r="C1853" s="776" t="s">
        <v>3192</v>
      </c>
      <c r="D1853" s="771"/>
      <c r="F1853" s="549"/>
      <c r="G1853" t="s">
        <v>191</v>
      </c>
    </row>
    <row r="1854" spans="1:7" ht="15" customHeight="1" x14ac:dyDescent="0.2">
      <c r="A1854" s="774"/>
      <c r="B1854" s="656" t="s">
        <v>3193</v>
      </c>
      <c r="C1854" s="770" t="s">
        <v>3194</v>
      </c>
      <c r="D1854" s="771"/>
      <c r="F1854" s="549"/>
      <c r="G1854" t="s">
        <v>191</v>
      </c>
    </row>
    <row r="1855" spans="1:7" ht="15" customHeight="1" x14ac:dyDescent="0.2">
      <c r="A1855" s="774"/>
      <c r="B1855" s="656" t="s">
        <v>3195</v>
      </c>
      <c r="C1855" s="776" t="s">
        <v>3196</v>
      </c>
      <c r="D1855" s="771"/>
      <c r="F1855" s="549"/>
      <c r="G1855" t="s">
        <v>191</v>
      </c>
    </row>
    <row r="1856" spans="1:7" ht="15" customHeight="1" x14ac:dyDescent="0.2">
      <c r="A1856" s="774"/>
      <c r="B1856" s="656" t="s">
        <v>3197</v>
      </c>
      <c r="C1856" s="770" t="s">
        <v>3198</v>
      </c>
      <c r="D1856" s="771"/>
      <c r="F1856" s="549"/>
      <c r="G1856" t="s">
        <v>191</v>
      </c>
    </row>
    <row r="1857" spans="1:7" ht="15" customHeight="1" x14ac:dyDescent="0.2">
      <c r="A1857" s="774"/>
      <c r="B1857" s="656" t="s">
        <v>3199</v>
      </c>
      <c r="C1857" s="776" t="s">
        <v>3200</v>
      </c>
      <c r="D1857" s="771"/>
      <c r="F1857" s="549"/>
      <c r="G1857" t="s">
        <v>191</v>
      </c>
    </row>
    <row r="1858" spans="1:7" ht="15" customHeight="1" x14ac:dyDescent="0.2">
      <c r="A1858" s="774"/>
      <c r="B1858" s="656" t="s">
        <v>3201</v>
      </c>
      <c r="C1858" s="770" t="s">
        <v>3202</v>
      </c>
      <c r="D1858" s="771"/>
      <c r="F1858" s="549"/>
      <c r="G1858" t="s">
        <v>191</v>
      </c>
    </row>
    <row r="1859" spans="1:7" ht="15" customHeight="1" x14ac:dyDescent="0.2">
      <c r="A1859" s="774"/>
      <c r="B1859" s="656" t="s">
        <v>3203</v>
      </c>
      <c r="C1859" s="776" t="s">
        <v>3204</v>
      </c>
      <c r="D1859" s="771"/>
      <c r="F1859" s="549"/>
      <c r="G1859" t="s">
        <v>191</v>
      </c>
    </row>
    <row r="1860" spans="1:7" ht="15" customHeight="1" x14ac:dyDescent="0.2">
      <c r="A1860" s="774"/>
      <c r="B1860" s="656" t="s">
        <v>3205</v>
      </c>
      <c r="C1860" s="770" t="s">
        <v>3206</v>
      </c>
      <c r="D1860" s="771"/>
      <c r="F1860" s="549"/>
      <c r="G1860" t="s">
        <v>191</v>
      </c>
    </row>
    <row r="1861" spans="1:7" ht="15" customHeight="1" x14ac:dyDescent="0.2">
      <c r="A1861" s="774"/>
      <c r="B1861" s="656" t="s">
        <v>3207</v>
      </c>
      <c r="C1861" s="776" t="s">
        <v>3208</v>
      </c>
      <c r="D1861" s="771"/>
      <c r="F1861" s="549"/>
      <c r="G1861" t="s">
        <v>191</v>
      </c>
    </row>
    <row r="1862" spans="1:7" ht="15" customHeight="1" x14ac:dyDescent="0.2">
      <c r="A1862" s="774"/>
      <c r="B1862" s="656" t="s">
        <v>3209</v>
      </c>
      <c r="C1862" s="770" t="s">
        <v>3210</v>
      </c>
      <c r="D1862" s="771"/>
      <c r="F1862" s="549"/>
      <c r="G1862" t="s">
        <v>191</v>
      </c>
    </row>
    <row r="1863" spans="1:7" ht="15" customHeight="1" x14ac:dyDescent="0.2">
      <c r="A1863" s="774"/>
      <c r="B1863" s="656" t="s">
        <v>3211</v>
      </c>
      <c r="C1863" s="776" t="s">
        <v>3212</v>
      </c>
      <c r="D1863" s="771"/>
      <c r="F1863" s="549"/>
      <c r="G1863" t="s">
        <v>191</v>
      </c>
    </row>
    <row r="1864" spans="1:7" ht="15" customHeight="1" x14ac:dyDescent="0.2">
      <c r="A1864" s="774"/>
      <c r="B1864" s="656" t="s">
        <v>3213</v>
      </c>
      <c r="C1864" s="770" t="s">
        <v>3214</v>
      </c>
      <c r="D1864" s="771"/>
      <c r="F1864" s="549"/>
      <c r="G1864" t="s">
        <v>191</v>
      </c>
    </row>
    <row r="1865" spans="1:7" ht="15" customHeight="1" x14ac:dyDescent="0.2">
      <c r="A1865" s="774"/>
      <c r="B1865" s="656" t="s">
        <v>3215</v>
      </c>
      <c r="C1865" s="776" t="s">
        <v>3216</v>
      </c>
      <c r="D1865" s="771"/>
      <c r="F1865" s="549"/>
      <c r="G1865" t="s">
        <v>191</v>
      </c>
    </row>
    <row r="1866" spans="1:7" ht="15" customHeight="1" x14ac:dyDescent="0.2">
      <c r="A1866" s="774"/>
      <c r="B1866" s="656" t="s">
        <v>3217</v>
      </c>
      <c r="C1866" s="770" t="s">
        <v>3218</v>
      </c>
      <c r="D1866" s="771"/>
      <c r="F1866" s="549"/>
      <c r="G1866" t="s">
        <v>191</v>
      </c>
    </row>
    <row r="1867" spans="1:7" ht="15" customHeight="1" x14ac:dyDescent="0.2">
      <c r="A1867" s="774"/>
      <c r="B1867" s="656" t="s">
        <v>3219</v>
      </c>
      <c r="C1867" s="776" t="s">
        <v>3220</v>
      </c>
      <c r="D1867" s="771"/>
      <c r="F1867" s="549"/>
      <c r="G1867" t="s">
        <v>191</v>
      </c>
    </row>
    <row r="1868" spans="1:7" ht="15" customHeight="1" x14ac:dyDescent="0.2">
      <c r="A1868" s="774"/>
      <c r="B1868" s="656" t="s">
        <v>3221</v>
      </c>
      <c r="C1868" s="770" t="s">
        <v>3222</v>
      </c>
      <c r="D1868" s="771"/>
      <c r="F1868" s="549"/>
      <c r="G1868" t="s">
        <v>191</v>
      </c>
    </row>
    <row r="1869" spans="1:7" ht="15" customHeight="1" x14ac:dyDescent="0.2">
      <c r="A1869" s="774"/>
      <c r="B1869" s="656" t="s">
        <v>3223</v>
      </c>
      <c r="C1869" s="776" t="s">
        <v>3224</v>
      </c>
      <c r="D1869" s="771"/>
      <c r="F1869" s="549"/>
      <c r="G1869" t="s">
        <v>191</v>
      </c>
    </row>
    <row r="1870" spans="1:7" ht="15" customHeight="1" x14ac:dyDescent="0.2">
      <c r="A1870" s="774"/>
      <c r="B1870" s="656" t="s">
        <v>3225</v>
      </c>
      <c r="C1870" s="770" t="s">
        <v>3226</v>
      </c>
      <c r="D1870" s="771"/>
      <c r="F1870" s="549"/>
      <c r="G1870" t="s">
        <v>191</v>
      </c>
    </row>
    <row r="1871" spans="1:7" ht="15" customHeight="1" x14ac:dyDescent="0.2">
      <c r="A1871" s="774"/>
      <c r="B1871" s="656" t="s">
        <v>3227</v>
      </c>
      <c r="C1871" s="776" t="s">
        <v>3228</v>
      </c>
      <c r="D1871" s="771"/>
      <c r="F1871" s="549"/>
      <c r="G1871" t="s">
        <v>191</v>
      </c>
    </row>
    <row r="1872" spans="1:7" ht="15" customHeight="1" x14ac:dyDescent="0.2">
      <c r="A1872" s="774"/>
      <c r="B1872" s="656" t="s">
        <v>3229</v>
      </c>
      <c r="C1872" s="770" t="s">
        <v>3230</v>
      </c>
      <c r="D1872" s="771"/>
      <c r="F1872" s="549"/>
      <c r="G1872" t="s">
        <v>191</v>
      </c>
    </row>
    <row r="1873" spans="1:7" ht="15" customHeight="1" x14ac:dyDescent="0.2">
      <c r="A1873" s="774"/>
      <c r="B1873" s="656" t="s">
        <v>3231</v>
      </c>
      <c r="C1873" s="776" t="s">
        <v>3232</v>
      </c>
      <c r="D1873" s="771"/>
      <c r="F1873" s="549"/>
      <c r="G1873" t="s">
        <v>191</v>
      </c>
    </row>
    <row r="1874" spans="1:7" ht="15" customHeight="1" x14ac:dyDescent="0.2">
      <c r="A1874" s="774"/>
      <c r="B1874" s="656" t="s">
        <v>3233</v>
      </c>
      <c r="C1874" s="770" t="s">
        <v>3234</v>
      </c>
      <c r="D1874" s="771"/>
      <c r="F1874" s="549"/>
      <c r="G1874" t="s">
        <v>191</v>
      </c>
    </row>
    <row r="1875" spans="1:7" ht="15" customHeight="1" x14ac:dyDescent="0.2">
      <c r="A1875" s="774"/>
      <c r="B1875" s="656" t="s">
        <v>3235</v>
      </c>
      <c r="C1875" s="776" t="s">
        <v>3236</v>
      </c>
      <c r="D1875" s="771"/>
      <c r="F1875" s="549"/>
      <c r="G1875" t="s">
        <v>191</v>
      </c>
    </row>
    <row r="1876" spans="1:7" ht="15" customHeight="1" x14ac:dyDescent="0.2">
      <c r="A1876" s="774"/>
      <c r="B1876" s="656" t="s">
        <v>3237</v>
      </c>
      <c r="C1876" s="770" t="s">
        <v>3238</v>
      </c>
      <c r="D1876" s="771"/>
      <c r="F1876" s="549"/>
      <c r="G1876" t="s">
        <v>191</v>
      </c>
    </row>
    <row r="1877" spans="1:7" ht="15" customHeight="1" x14ac:dyDescent="0.2">
      <c r="A1877" s="774"/>
      <c r="B1877" s="656" t="s">
        <v>3239</v>
      </c>
      <c r="C1877" s="770" t="s">
        <v>3240</v>
      </c>
      <c r="D1877" s="771"/>
      <c r="F1877" s="549"/>
      <c r="G1877" t="s">
        <v>191</v>
      </c>
    </row>
    <row r="1878" spans="1:7" ht="15" customHeight="1" x14ac:dyDescent="0.2">
      <c r="A1878" s="774"/>
      <c r="B1878" s="656" t="s">
        <v>3241</v>
      </c>
      <c r="C1878" s="770" t="s">
        <v>3242</v>
      </c>
      <c r="D1878" s="771"/>
      <c r="F1878" s="549"/>
      <c r="G1878" t="s">
        <v>191</v>
      </c>
    </row>
    <row r="1879" spans="1:7" ht="15" customHeight="1" x14ac:dyDescent="0.2">
      <c r="A1879" s="774"/>
      <c r="B1879" s="656" t="s">
        <v>3243</v>
      </c>
      <c r="C1879" s="770" t="s">
        <v>3244</v>
      </c>
      <c r="D1879" s="771"/>
      <c r="F1879" s="549"/>
      <c r="G1879" t="s">
        <v>191</v>
      </c>
    </row>
    <row r="1880" spans="1:7" ht="15" customHeight="1" x14ac:dyDescent="0.2">
      <c r="A1880" s="774"/>
      <c r="B1880" s="656" t="s">
        <v>3245</v>
      </c>
      <c r="C1880" s="770" t="s">
        <v>3246</v>
      </c>
      <c r="D1880" s="771"/>
      <c r="F1880" s="549"/>
      <c r="G1880" t="s">
        <v>191</v>
      </c>
    </row>
    <row r="1881" spans="1:7" ht="15" customHeight="1" x14ac:dyDescent="0.2">
      <c r="A1881" s="774"/>
      <c r="B1881" s="656" t="s">
        <v>3247</v>
      </c>
      <c r="C1881" s="770" t="s">
        <v>3248</v>
      </c>
      <c r="D1881" s="771"/>
      <c r="F1881" s="549"/>
      <c r="G1881" t="s">
        <v>191</v>
      </c>
    </row>
    <row r="1882" spans="1:7" ht="15" customHeight="1" x14ac:dyDescent="0.2">
      <c r="A1882" s="774"/>
      <c r="B1882" s="656" t="s">
        <v>3249</v>
      </c>
      <c r="C1882" s="770" t="s">
        <v>3250</v>
      </c>
      <c r="D1882" s="771"/>
      <c r="F1882" s="549"/>
      <c r="G1882" t="s">
        <v>191</v>
      </c>
    </row>
    <row r="1883" spans="1:7" ht="15" customHeight="1" x14ac:dyDescent="0.2">
      <c r="A1883" s="774"/>
      <c r="B1883" s="656" t="s">
        <v>3251</v>
      </c>
      <c r="C1883" s="770" t="s">
        <v>3252</v>
      </c>
      <c r="D1883" s="771"/>
      <c r="E1883" s="650"/>
      <c r="F1883" s="549"/>
      <c r="G1883" t="s">
        <v>191</v>
      </c>
    </row>
    <row r="1884" spans="1:7" ht="15" customHeight="1" x14ac:dyDescent="0.2">
      <c r="A1884" s="774"/>
      <c r="B1884" s="656" t="s">
        <v>3253</v>
      </c>
      <c r="C1884" s="770" t="s">
        <v>3254</v>
      </c>
      <c r="D1884" s="771"/>
      <c r="E1884" s="650"/>
      <c r="F1884" s="549"/>
      <c r="G1884" t="s">
        <v>191</v>
      </c>
    </row>
    <row r="1885" spans="1:7" ht="15" customHeight="1" x14ac:dyDescent="0.2">
      <c r="A1885" s="774"/>
      <c r="B1885" s="656" t="s">
        <v>7274</v>
      </c>
      <c r="C1885" s="770" t="s">
        <v>3255</v>
      </c>
      <c r="D1885" s="771"/>
      <c r="E1885" s="650"/>
      <c r="F1885" s="549"/>
      <c r="G1885" t="s">
        <v>191</v>
      </c>
    </row>
    <row r="1886" spans="1:7" ht="15" customHeight="1" x14ac:dyDescent="0.2">
      <c r="A1886" s="774"/>
      <c r="B1886" s="656" t="s">
        <v>7275</v>
      </c>
      <c r="C1886" s="770" t="s">
        <v>3256</v>
      </c>
      <c r="D1886" s="771"/>
      <c r="E1886" s="650"/>
      <c r="F1886" s="549"/>
      <c r="G1886" t="s">
        <v>191</v>
      </c>
    </row>
    <row r="1887" spans="1:7" ht="15" customHeight="1" x14ac:dyDescent="0.2">
      <c r="A1887" s="772" t="s">
        <v>3257</v>
      </c>
      <c r="B1887" s="530" t="s">
        <v>3258</v>
      </c>
      <c r="C1887" s="785" t="s">
        <v>3259</v>
      </c>
      <c r="D1887" s="771"/>
      <c r="F1887" s="549"/>
    </row>
    <row r="1888" spans="1:7" ht="15" customHeight="1" x14ac:dyDescent="0.2">
      <c r="A1888" s="774"/>
      <c r="B1888" s="656" t="s">
        <v>3260</v>
      </c>
      <c r="C1888" s="770" t="s">
        <v>3261</v>
      </c>
      <c r="D1888" s="771"/>
      <c r="F1888" s="549"/>
    </row>
    <row r="1889" spans="1:6" ht="15" customHeight="1" x14ac:dyDescent="0.2">
      <c r="A1889" s="774"/>
      <c r="B1889" s="656" t="s">
        <v>3262</v>
      </c>
      <c r="C1889" s="770" t="s">
        <v>3263</v>
      </c>
      <c r="D1889" s="771"/>
      <c r="F1889" s="549"/>
    </row>
    <row r="1890" spans="1:6" ht="15" customHeight="1" x14ac:dyDescent="0.2">
      <c r="A1890" s="774"/>
      <c r="B1890" s="656" t="s">
        <v>3264</v>
      </c>
      <c r="C1890" s="770" t="s">
        <v>3265</v>
      </c>
      <c r="D1890" s="771"/>
      <c r="F1890" s="549"/>
    </row>
    <row r="1891" spans="1:6" ht="15" customHeight="1" x14ac:dyDescent="0.2">
      <c r="A1891" s="774"/>
      <c r="B1891" s="656" t="s">
        <v>3266</v>
      </c>
      <c r="C1891" s="770" t="s">
        <v>3267</v>
      </c>
      <c r="D1891" s="771"/>
      <c r="F1891" s="549"/>
    </row>
    <row r="1892" spans="1:6" ht="15" customHeight="1" x14ac:dyDescent="0.2">
      <c r="A1892" s="774"/>
      <c r="B1892" s="656" t="s">
        <v>3268</v>
      </c>
      <c r="C1892" s="770" t="s">
        <v>3269</v>
      </c>
      <c r="D1892" s="771"/>
      <c r="F1892" s="549"/>
    </row>
    <row r="1893" spans="1:6" ht="15" customHeight="1" x14ac:dyDescent="0.2">
      <c r="A1893" s="774"/>
      <c r="B1893" s="656" t="s">
        <v>3270</v>
      </c>
      <c r="C1893" s="770" t="s">
        <v>3271</v>
      </c>
      <c r="D1893" s="771"/>
      <c r="F1893" s="549"/>
    </row>
    <row r="1894" spans="1:6" ht="15" customHeight="1" x14ac:dyDescent="0.2">
      <c r="A1894" s="774"/>
      <c r="B1894" s="656" t="s">
        <v>3272</v>
      </c>
      <c r="C1894" s="770" t="s">
        <v>3273</v>
      </c>
      <c r="D1894" s="771"/>
      <c r="F1894" s="549"/>
    </row>
    <row r="1895" spans="1:6" ht="15" customHeight="1" x14ac:dyDescent="0.2">
      <c r="A1895" s="774"/>
      <c r="B1895" s="656" t="s">
        <v>3274</v>
      </c>
      <c r="C1895" s="770" t="s">
        <v>3275</v>
      </c>
      <c r="D1895" s="771"/>
      <c r="F1895" s="549"/>
    </row>
    <row r="1896" spans="1:6" ht="15" customHeight="1" x14ac:dyDescent="0.2">
      <c r="A1896" s="774"/>
      <c r="B1896" s="656" t="s">
        <v>3276</v>
      </c>
      <c r="C1896" s="770" t="s">
        <v>3277</v>
      </c>
      <c r="D1896" s="771"/>
      <c r="F1896" s="549"/>
    </row>
    <row r="1897" spans="1:6" ht="15" customHeight="1" x14ac:dyDescent="0.2">
      <c r="A1897" s="774"/>
      <c r="B1897" s="656" t="s">
        <v>3278</v>
      </c>
      <c r="C1897" s="770" t="s">
        <v>3279</v>
      </c>
      <c r="D1897" s="771"/>
      <c r="F1897" s="549"/>
    </row>
    <row r="1898" spans="1:6" ht="15" customHeight="1" x14ac:dyDescent="0.2">
      <c r="A1898" s="774"/>
      <c r="B1898" s="656" t="s">
        <v>3280</v>
      </c>
      <c r="C1898" s="770" t="s">
        <v>3281</v>
      </c>
      <c r="D1898" s="771"/>
      <c r="F1898" s="549"/>
    </row>
    <row r="1899" spans="1:6" ht="15" customHeight="1" x14ac:dyDescent="0.2">
      <c r="A1899" s="774"/>
      <c r="B1899" s="656" t="s">
        <v>3282</v>
      </c>
      <c r="C1899" s="770" t="s">
        <v>3283</v>
      </c>
      <c r="D1899" s="771"/>
      <c r="F1899" s="549"/>
    </row>
    <row r="1900" spans="1:6" ht="15" customHeight="1" x14ac:dyDescent="0.2">
      <c r="A1900" s="774"/>
      <c r="B1900" s="656" t="s">
        <v>3284</v>
      </c>
      <c r="C1900" s="770" t="s">
        <v>3285</v>
      </c>
      <c r="D1900" s="771"/>
      <c r="F1900" s="549"/>
    </row>
    <row r="1901" spans="1:6" ht="15" customHeight="1" x14ac:dyDescent="0.2">
      <c r="A1901" s="774"/>
      <c r="B1901" s="656" t="s">
        <v>7276</v>
      </c>
      <c r="C1901" s="770" t="s">
        <v>3286</v>
      </c>
      <c r="D1901" s="771"/>
      <c r="F1901" s="549"/>
    </row>
    <row r="1902" spans="1:6" ht="15" customHeight="1" x14ac:dyDescent="0.2">
      <c r="A1902" s="774"/>
      <c r="B1902" s="656" t="s">
        <v>3287</v>
      </c>
      <c r="C1902" s="770" t="s">
        <v>3288</v>
      </c>
      <c r="D1902" s="771"/>
      <c r="F1902" s="549"/>
    </row>
    <row r="1903" spans="1:6" ht="15" customHeight="1" x14ac:dyDescent="0.2">
      <c r="A1903" s="774"/>
      <c r="B1903" s="656" t="s">
        <v>3289</v>
      </c>
      <c r="C1903" s="770" t="s">
        <v>3290</v>
      </c>
      <c r="D1903" s="771"/>
      <c r="F1903" s="549"/>
    </row>
    <row r="1904" spans="1:6" ht="15" customHeight="1" x14ac:dyDescent="0.2">
      <c r="A1904" s="774"/>
      <c r="B1904" s="656" t="s">
        <v>3291</v>
      </c>
      <c r="C1904" s="770" t="s">
        <v>3292</v>
      </c>
      <c r="D1904" s="771"/>
      <c r="F1904" s="549"/>
    </row>
    <row r="1905" spans="1:6" ht="15" customHeight="1" x14ac:dyDescent="0.2">
      <c r="A1905" s="774"/>
      <c r="B1905" s="656" t="s">
        <v>7277</v>
      </c>
      <c r="C1905" s="770" t="s">
        <v>3293</v>
      </c>
      <c r="D1905" s="771"/>
      <c r="F1905" s="549"/>
    </row>
    <row r="1906" spans="1:6" ht="15" customHeight="1" x14ac:dyDescent="0.2">
      <c r="A1906" s="774"/>
      <c r="B1906" s="656" t="s">
        <v>3294</v>
      </c>
      <c r="C1906" s="770" t="s">
        <v>3295</v>
      </c>
      <c r="D1906" s="771"/>
      <c r="F1906" s="549"/>
    </row>
    <row r="1907" spans="1:6" ht="15" customHeight="1" x14ac:dyDescent="0.2">
      <c r="A1907" s="774"/>
      <c r="B1907" s="656" t="s">
        <v>3296</v>
      </c>
      <c r="C1907" s="770" t="s">
        <v>3297</v>
      </c>
      <c r="D1907" s="771"/>
      <c r="F1907" s="549"/>
    </row>
    <row r="1908" spans="1:6" ht="15" customHeight="1" x14ac:dyDescent="0.2">
      <c r="A1908" s="774"/>
      <c r="B1908" s="656" t="s">
        <v>3298</v>
      </c>
      <c r="C1908" s="770" t="s">
        <v>3299</v>
      </c>
      <c r="D1908" s="771"/>
      <c r="F1908" s="549"/>
    </row>
    <row r="1909" spans="1:6" ht="15" customHeight="1" x14ac:dyDescent="0.2">
      <c r="A1909" s="774"/>
      <c r="B1909" s="656" t="s">
        <v>3300</v>
      </c>
      <c r="C1909" s="770" t="s">
        <v>3301</v>
      </c>
      <c r="D1909" s="771"/>
      <c r="F1909" s="549"/>
    </row>
    <row r="1910" spans="1:6" ht="15" customHeight="1" x14ac:dyDescent="0.2">
      <c r="A1910" s="774"/>
      <c r="B1910" s="656" t="s">
        <v>3302</v>
      </c>
      <c r="C1910" s="770" t="s">
        <v>3303</v>
      </c>
      <c r="D1910" s="771"/>
      <c r="F1910" s="549"/>
    </row>
    <row r="1911" spans="1:6" ht="15" customHeight="1" x14ac:dyDescent="0.2">
      <c r="A1911" s="774"/>
      <c r="B1911" s="656" t="s">
        <v>3304</v>
      </c>
      <c r="C1911" s="770" t="s">
        <v>3305</v>
      </c>
      <c r="D1911" s="771"/>
      <c r="F1911" s="549"/>
    </row>
    <row r="1912" spans="1:6" ht="15" customHeight="1" x14ac:dyDescent="0.2">
      <c r="A1912" s="774"/>
      <c r="B1912" s="656" t="s">
        <v>3306</v>
      </c>
      <c r="C1912" s="770" t="s">
        <v>3307</v>
      </c>
      <c r="D1912" s="771"/>
      <c r="F1912" s="549"/>
    </row>
    <row r="1913" spans="1:6" ht="15" customHeight="1" x14ac:dyDescent="0.2">
      <c r="A1913" s="774"/>
      <c r="B1913" s="656" t="s">
        <v>3308</v>
      </c>
      <c r="C1913" s="770" t="s">
        <v>3309</v>
      </c>
      <c r="D1913" s="771"/>
      <c r="F1913" s="549"/>
    </row>
    <row r="1914" spans="1:6" ht="15" customHeight="1" x14ac:dyDescent="0.2">
      <c r="A1914" s="774"/>
      <c r="B1914" s="656" t="s">
        <v>3310</v>
      </c>
      <c r="C1914" s="770" t="s">
        <v>3311</v>
      </c>
      <c r="D1914" s="771"/>
      <c r="F1914" s="549"/>
    </row>
    <row r="1915" spans="1:6" ht="15" customHeight="1" x14ac:dyDescent="0.2">
      <c r="A1915" s="774"/>
      <c r="B1915" s="656" t="s">
        <v>3312</v>
      </c>
      <c r="C1915" s="770" t="s">
        <v>3313</v>
      </c>
      <c r="D1915" s="771"/>
      <c r="F1915" s="549"/>
    </row>
    <row r="1916" spans="1:6" ht="15" customHeight="1" x14ac:dyDescent="0.2">
      <c r="A1916" s="774"/>
      <c r="B1916" s="656" t="s">
        <v>3314</v>
      </c>
      <c r="C1916" s="770" t="s">
        <v>3315</v>
      </c>
      <c r="D1916" s="771"/>
      <c r="F1916" s="549"/>
    </row>
    <row r="1917" spans="1:6" ht="15" customHeight="1" x14ac:dyDescent="0.2">
      <c r="A1917" s="774"/>
      <c r="B1917" s="656" t="s">
        <v>3316</v>
      </c>
      <c r="C1917" s="770" t="s">
        <v>3317</v>
      </c>
      <c r="D1917" s="771"/>
      <c r="F1917" s="549"/>
    </row>
    <row r="1918" spans="1:6" ht="15" customHeight="1" x14ac:dyDescent="0.2">
      <c r="A1918" s="774"/>
      <c r="B1918" s="656" t="s">
        <v>3318</v>
      </c>
      <c r="C1918" s="770" t="s">
        <v>3319</v>
      </c>
      <c r="D1918" s="771"/>
      <c r="F1918" s="549"/>
    </row>
    <row r="1919" spans="1:6" ht="15" customHeight="1" x14ac:dyDescent="0.2">
      <c r="A1919" s="774"/>
      <c r="B1919" s="656" t="s">
        <v>3320</v>
      </c>
      <c r="C1919" s="770" t="s">
        <v>3321</v>
      </c>
      <c r="D1919" s="771"/>
      <c r="F1919" s="549"/>
    </row>
    <row r="1920" spans="1:6" ht="15" customHeight="1" x14ac:dyDescent="0.2">
      <c r="A1920" s="774"/>
      <c r="B1920" s="656" t="s">
        <v>7278</v>
      </c>
      <c r="C1920" s="770" t="s">
        <v>3322</v>
      </c>
      <c r="D1920" s="771"/>
      <c r="F1920" s="549"/>
    </row>
    <row r="1921" spans="1:6" ht="15" customHeight="1" x14ac:dyDescent="0.2">
      <c r="A1921" s="774"/>
      <c r="B1921" s="656" t="s">
        <v>3323</v>
      </c>
      <c r="C1921" s="770" t="s">
        <v>3324</v>
      </c>
      <c r="D1921" s="771"/>
      <c r="F1921" s="549"/>
    </row>
    <row r="1922" spans="1:6" ht="15" customHeight="1" x14ac:dyDescent="0.2">
      <c r="A1922" s="774"/>
      <c r="B1922" s="656" t="s">
        <v>3325</v>
      </c>
      <c r="C1922" s="770" t="s">
        <v>3326</v>
      </c>
      <c r="D1922" s="771"/>
      <c r="F1922" s="549"/>
    </row>
    <row r="1923" spans="1:6" ht="15" customHeight="1" x14ac:dyDescent="0.2">
      <c r="A1923" s="774"/>
      <c r="B1923" s="656" t="s">
        <v>3327</v>
      </c>
      <c r="C1923" s="770" t="s">
        <v>3328</v>
      </c>
      <c r="D1923" s="771"/>
      <c r="F1923" s="549"/>
    </row>
    <row r="1924" spans="1:6" ht="15" customHeight="1" x14ac:dyDescent="0.2">
      <c r="A1924" s="774"/>
      <c r="B1924" s="656" t="s">
        <v>3329</v>
      </c>
      <c r="C1924" s="770" t="s">
        <v>3330</v>
      </c>
      <c r="D1924" s="771"/>
      <c r="F1924" s="549"/>
    </row>
    <row r="1925" spans="1:6" ht="15" customHeight="1" x14ac:dyDescent="0.2">
      <c r="A1925" s="774"/>
      <c r="B1925" s="656" t="s">
        <v>3331</v>
      </c>
      <c r="C1925" s="770" t="s">
        <v>3332</v>
      </c>
      <c r="D1925" s="771"/>
      <c r="F1925" s="549"/>
    </row>
    <row r="1926" spans="1:6" ht="15" customHeight="1" x14ac:dyDescent="0.2">
      <c r="A1926" s="774"/>
      <c r="B1926" s="656" t="s">
        <v>3333</v>
      </c>
      <c r="C1926" s="770" t="s">
        <v>3334</v>
      </c>
      <c r="D1926" s="771"/>
      <c r="F1926" s="549"/>
    </row>
    <row r="1927" spans="1:6" ht="15" customHeight="1" x14ac:dyDescent="0.2">
      <c r="A1927" s="774"/>
      <c r="B1927" s="656" t="s">
        <v>3335</v>
      </c>
      <c r="C1927" s="770" t="s">
        <v>3336</v>
      </c>
      <c r="D1927" s="771"/>
      <c r="F1927" s="549"/>
    </row>
    <row r="1928" spans="1:6" ht="15" customHeight="1" x14ac:dyDescent="0.2">
      <c r="A1928" s="774"/>
      <c r="B1928" s="656" t="s">
        <v>3337</v>
      </c>
      <c r="C1928" s="770" t="s">
        <v>3338</v>
      </c>
      <c r="D1928" s="771"/>
      <c r="F1928" s="549"/>
    </row>
    <row r="1929" spans="1:6" ht="15" customHeight="1" x14ac:dyDescent="0.2">
      <c r="A1929" s="774"/>
      <c r="B1929" s="656" t="s">
        <v>3339</v>
      </c>
      <c r="C1929" s="770" t="s">
        <v>3340</v>
      </c>
      <c r="D1929" s="771"/>
      <c r="F1929" s="549"/>
    </row>
    <row r="1930" spans="1:6" ht="15" customHeight="1" x14ac:dyDescent="0.2">
      <c r="A1930" s="774"/>
      <c r="B1930" s="656" t="s">
        <v>3341</v>
      </c>
      <c r="C1930" s="770" t="s">
        <v>3342</v>
      </c>
      <c r="D1930" s="771"/>
      <c r="F1930" s="549"/>
    </row>
    <row r="1931" spans="1:6" ht="15" customHeight="1" x14ac:dyDescent="0.2">
      <c r="A1931" s="774"/>
      <c r="B1931" s="656" t="s">
        <v>3343</v>
      </c>
      <c r="C1931" s="770" t="s">
        <v>3344</v>
      </c>
      <c r="D1931" s="771"/>
      <c r="F1931" s="549"/>
    </row>
    <row r="1932" spans="1:6" ht="15" customHeight="1" x14ac:dyDescent="0.2">
      <c r="A1932" s="774"/>
      <c r="B1932" s="656" t="s">
        <v>3345</v>
      </c>
      <c r="C1932" s="770" t="s">
        <v>3346</v>
      </c>
      <c r="D1932" s="771"/>
      <c r="F1932" s="549"/>
    </row>
    <row r="1933" spans="1:6" ht="15" customHeight="1" x14ac:dyDescent="0.2">
      <c r="A1933" s="774"/>
      <c r="B1933" s="656" t="s">
        <v>3347</v>
      </c>
      <c r="C1933" s="770" t="s">
        <v>3348</v>
      </c>
      <c r="D1933" s="771"/>
      <c r="F1933" s="549"/>
    </row>
    <row r="1934" spans="1:6" ht="15" customHeight="1" x14ac:dyDescent="0.2">
      <c r="A1934" s="774"/>
      <c r="B1934" s="656" t="s">
        <v>3349</v>
      </c>
      <c r="C1934" s="770" t="s">
        <v>3350</v>
      </c>
      <c r="D1934" s="771"/>
      <c r="F1934" s="549"/>
    </row>
    <row r="1935" spans="1:6" ht="15" customHeight="1" x14ac:dyDescent="0.2">
      <c r="A1935" s="774"/>
      <c r="B1935" s="656" t="s">
        <v>7279</v>
      </c>
      <c r="C1935" s="770" t="s">
        <v>3351</v>
      </c>
      <c r="D1935" s="771"/>
      <c r="F1935" s="549"/>
    </row>
    <row r="1936" spans="1:6" ht="15" customHeight="1" x14ac:dyDescent="0.2">
      <c r="A1936" s="774"/>
      <c r="B1936" s="656" t="s">
        <v>3352</v>
      </c>
      <c r="C1936" s="770" t="s">
        <v>3353</v>
      </c>
      <c r="D1936" s="771"/>
      <c r="F1936" s="549"/>
    </row>
    <row r="1937" spans="1:6" ht="15" customHeight="1" x14ac:dyDescent="0.2">
      <c r="A1937" s="774"/>
      <c r="B1937" s="656" t="s">
        <v>3354</v>
      </c>
      <c r="C1937" s="770" t="s">
        <v>3355</v>
      </c>
      <c r="D1937" s="771"/>
      <c r="F1937" s="549"/>
    </row>
    <row r="1938" spans="1:6" ht="15" customHeight="1" x14ac:dyDescent="0.2">
      <c r="A1938" s="774"/>
      <c r="B1938" s="656" t="s">
        <v>3356</v>
      </c>
      <c r="C1938" s="770" t="s">
        <v>3357</v>
      </c>
      <c r="D1938" s="771"/>
      <c r="F1938" s="549"/>
    </row>
    <row r="1939" spans="1:6" ht="15" customHeight="1" x14ac:dyDescent="0.2">
      <c r="A1939" s="774"/>
      <c r="B1939" s="656" t="s">
        <v>3358</v>
      </c>
      <c r="C1939" s="770" t="s">
        <v>3359</v>
      </c>
      <c r="D1939" s="771"/>
      <c r="F1939" s="549"/>
    </row>
    <row r="1940" spans="1:6" ht="15" customHeight="1" x14ac:dyDescent="0.2">
      <c r="A1940" s="774"/>
      <c r="B1940" s="656" t="s">
        <v>3360</v>
      </c>
      <c r="C1940" s="770" t="s">
        <v>3361</v>
      </c>
      <c r="D1940" s="771"/>
      <c r="F1940" s="549"/>
    </row>
    <row r="1941" spans="1:6" ht="15" customHeight="1" x14ac:dyDescent="0.2">
      <c r="A1941" s="774"/>
      <c r="B1941" s="656" t="s">
        <v>3362</v>
      </c>
      <c r="C1941" s="770" t="s">
        <v>3363</v>
      </c>
      <c r="D1941" s="771"/>
      <c r="F1941" s="549"/>
    </row>
    <row r="1942" spans="1:6" ht="15" customHeight="1" x14ac:dyDescent="0.2">
      <c r="A1942" s="774"/>
      <c r="B1942" s="656" t="s">
        <v>3364</v>
      </c>
      <c r="C1942" s="770" t="s">
        <v>3365</v>
      </c>
      <c r="D1942" s="771"/>
      <c r="F1942" s="549"/>
    </row>
    <row r="1943" spans="1:6" ht="15" customHeight="1" x14ac:dyDescent="0.2">
      <c r="A1943" s="774"/>
      <c r="B1943" s="656" t="s">
        <v>3366</v>
      </c>
      <c r="C1943" s="770" t="s">
        <v>3367</v>
      </c>
      <c r="D1943" s="771"/>
      <c r="F1943" s="549"/>
    </row>
    <row r="1944" spans="1:6" ht="15" customHeight="1" x14ac:dyDescent="0.2">
      <c r="A1944" s="774"/>
      <c r="B1944" s="656" t="s">
        <v>3368</v>
      </c>
      <c r="C1944" s="770" t="s">
        <v>3369</v>
      </c>
      <c r="D1944" s="771"/>
      <c r="F1944" s="549"/>
    </row>
    <row r="1945" spans="1:6" ht="15" customHeight="1" x14ac:dyDescent="0.2">
      <c r="A1945" s="774"/>
      <c r="B1945" s="656" t="s">
        <v>3370</v>
      </c>
      <c r="C1945" s="770" t="s">
        <v>3371</v>
      </c>
      <c r="D1945" s="771"/>
      <c r="F1945" s="549"/>
    </row>
    <row r="1946" spans="1:6" ht="15" customHeight="1" x14ac:dyDescent="0.2">
      <c r="A1946" s="774"/>
      <c r="B1946" s="656" t="s">
        <v>3372</v>
      </c>
      <c r="C1946" s="770" t="s">
        <v>3373</v>
      </c>
      <c r="D1946" s="771"/>
      <c r="F1946" s="549"/>
    </row>
    <row r="1947" spans="1:6" ht="15" customHeight="1" x14ac:dyDescent="0.2">
      <c r="A1947" s="774"/>
      <c r="B1947" s="656" t="s">
        <v>3374</v>
      </c>
      <c r="C1947" s="770" t="s">
        <v>3375</v>
      </c>
      <c r="D1947" s="771"/>
      <c r="F1947" s="549"/>
    </row>
    <row r="1948" spans="1:6" ht="15" customHeight="1" x14ac:dyDescent="0.2">
      <c r="A1948" s="774"/>
      <c r="B1948" s="656" t="s">
        <v>3376</v>
      </c>
      <c r="C1948" s="770" t="s">
        <v>3377</v>
      </c>
      <c r="D1948" s="771"/>
      <c r="F1948" s="549"/>
    </row>
    <row r="1949" spans="1:6" ht="15" customHeight="1" x14ac:dyDescent="0.2">
      <c r="A1949" s="774"/>
      <c r="B1949" s="656" t="s">
        <v>3378</v>
      </c>
      <c r="C1949" s="770" t="s">
        <v>3379</v>
      </c>
      <c r="D1949" s="771"/>
      <c r="F1949" s="549"/>
    </row>
    <row r="1950" spans="1:6" ht="15" customHeight="1" x14ac:dyDescent="0.2">
      <c r="A1950" s="774"/>
      <c r="B1950" s="656" t="s">
        <v>7280</v>
      </c>
      <c r="C1950" s="770" t="s">
        <v>3380</v>
      </c>
      <c r="D1950" s="771"/>
      <c r="F1950" s="549"/>
    </row>
    <row r="1951" spans="1:6" ht="15" customHeight="1" x14ac:dyDescent="0.2">
      <c r="A1951" s="774"/>
      <c r="B1951" s="656" t="s">
        <v>3381</v>
      </c>
      <c r="C1951" s="770" t="s">
        <v>3382</v>
      </c>
      <c r="D1951" s="771"/>
      <c r="F1951" s="549"/>
    </row>
    <row r="1952" spans="1:6" ht="15" customHeight="1" x14ac:dyDescent="0.2">
      <c r="A1952" s="774"/>
      <c r="B1952" s="656" t="s">
        <v>3383</v>
      </c>
      <c r="C1952" s="770" t="s">
        <v>3384</v>
      </c>
      <c r="D1952" s="771"/>
      <c r="F1952" s="549"/>
    </row>
    <row r="1953" spans="1:7" ht="15" customHeight="1" x14ac:dyDescent="0.2">
      <c r="A1953" s="774"/>
      <c r="B1953" s="656" t="s">
        <v>3385</v>
      </c>
      <c r="C1953" s="770" t="s">
        <v>3386</v>
      </c>
      <c r="D1953" s="771"/>
      <c r="F1953" s="549"/>
    </row>
    <row r="1954" spans="1:7" ht="15" customHeight="1" x14ac:dyDescent="0.2">
      <c r="A1954" s="774"/>
      <c r="B1954" s="656" t="s">
        <v>3387</v>
      </c>
      <c r="C1954" s="770" t="s">
        <v>3388</v>
      </c>
      <c r="D1954" s="771"/>
      <c r="F1954" s="549"/>
    </row>
    <row r="1955" spans="1:7" ht="15" customHeight="1" x14ac:dyDescent="0.2">
      <c r="A1955" s="774"/>
      <c r="B1955" s="656" t="s">
        <v>3389</v>
      </c>
      <c r="C1955" s="770" t="s">
        <v>3390</v>
      </c>
      <c r="D1955" s="771"/>
      <c r="F1955" s="549"/>
    </row>
    <row r="1956" spans="1:7" ht="15" customHeight="1" x14ac:dyDescent="0.2">
      <c r="A1956" s="774"/>
      <c r="B1956" s="656" t="s">
        <v>3391</v>
      </c>
      <c r="C1956" s="770" t="s">
        <v>3392</v>
      </c>
      <c r="D1956" s="771"/>
      <c r="F1956" s="549"/>
    </row>
    <row r="1957" spans="1:7" ht="15" customHeight="1" x14ac:dyDescent="0.2">
      <c r="A1957" s="774"/>
      <c r="B1957" s="656" t="s">
        <v>3393</v>
      </c>
      <c r="C1957" s="770" t="s">
        <v>3394</v>
      </c>
      <c r="D1957" s="771"/>
      <c r="F1957" s="549"/>
    </row>
    <row r="1958" spans="1:7" ht="15" customHeight="1" x14ac:dyDescent="0.2">
      <c r="A1958" s="774"/>
      <c r="B1958" s="656" t="s">
        <v>3395</v>
      </c>
      <c r="C1958" s="770" t="s">
        <v>3396</v>
      </c>
      <c r="D1958" s="771"/>
      <c r="F1958" s="549"/>
    </row>
    <row r="1959" spans="1:7" ht="15" customHeight="1" x14ac:dyDescent="0.2">
      <c r="A1959" s="774"/>
      <c r="B1959" s="656" t="s">
        <v>3397</v>
      </c>
      <c r="C1959" s="770" t="s">
        <v>3398</v>
      </c>
      <c r="D1959" s="771"/>
      <c r="F1959" s="549"/>
    </row>
    <row r="1960" spans="1:7" ht="15" customHeight="1" x14ac:dyDescent="0.2">
      <c r="A1960" s="774"/>
      <c r="B1960" s="656" t="s">
        <v>3399</v>
      </c>
      <c r="C1960" s="770" t="s">
        <v>3400</v>
      </c>
      <c r="D1960" s="771"/>
      <c r="F1960" s="549"/>
    </row>
    <row r="1961" spans="1:7" ht="15" customHeight="1" x14ac:dyDescent="0.2">
      <c r="A1961" s="774"/>
      <c r="B1961" s="656" t="s">
        <v>3401</v>
      </c>
      <c r="C1961" s="770" t="s">
        <v>3402</v>
      </c>
      <c r="D1961" s="771"/>
      <c r="F1961" s="549"/>
    </row>
    <row r="1962" spans="1:7" ht="15" customHeight="1" x14ac:dyDescent="0.2">
      <c r="A1962" s="774"/>
      <c r="B1962" s="656" t="s">
        <v>3403</v>
      </c>
      <c r="C1962" s="770" t="s">
        <v>3404</v>
      </c>
      <c r="D1962" s="771"/>
      <c r="F1962" s="549"/>
    </row>
    <row r="1963" spans="1:7" ht="15" customHeight="1" x14ac:dyDescent="0.2">
      <c r="A1963" s="774"/>
      <c r="B1963" s="656" t="s">
        <v>3405</v>
      </c>
      <c r="C1963" s="770" t="s">
        <v>3406</v>
      </c>
      <c r="D1963" s="771"/>
      <c r="F1963" s="549"/>
    </row>
    <row r="1964" spans="1:7" ht="15" customHeight="1" x14ac:dyDescent="0.2">
      <c r="A1964" s="774"/>
      <c r="B1964" s="656" t="s">
        <v>3407</v>
      </c>
      <c r="C1964" s="770" t="s">
        <v>3408</v>
      </c>
      <c r="D1964" s="771"/>
      <c r="F1964" s="549"/>
    </row>
    <row r="1965" spans="1:7" ht="15" customHeight="1" x14ac:dyDescent="0.2">
      <c r="A1965" s="774"/>
      <c r="B1965" s="656" t="s">
        <v>7281</v>
      </c>
      <c r="C1965" s="770" t="s">
        <v>3409</v>
      </c>
      <c r="D1965" s="771"/>
      <c r="F1965" s="549"/>
    </row>
    <row r="1966" spans="1:7" ht="15" customHeight="1" x14ac:dyDescent="0.2">
      <c r="A1966" s="774"/>
      <c r="B1966" s="656" t="s">
        <v>3410</v>
      </c>
      <c r="C1966" s="770" t="s">
        <v>3411</v>
      </c>
      <c r="D1966" s="771"/>
      <c r="F1966" s="549"/>
      <c r="G1966" t="s">
        <v>150</v>
      </c>
    </row>
    <row r="1967" spans="1:7" ht="15" customHeight="1" x14ac:dyDescent="0.2">
      <c r="A1967" s="774"/>
      <c r="B1967" s="656" t="s">
        <v>3412</v>
      </c>
      <c r="C1967" s="770" t="s">
        <v>3413</v>
      </c>
      <c r="D1967" s="771"/>
      <c r="F1967" s="549"/>
      <c r="G1967" t="s">
        <v>191</v>
      </c>
    </row>
    <row r="1968" spans="1:7" ht="15" customHeight="1" x14ac:dyDescent="0.2">
      <c r="A1968" s="774"/>
      <c r="B1968" s="656" t="s">
        <v>3414</v>
      </c>
      <c r="C1968" s="770" t="s">
        <v>3415</v>
      </c>
      <c r="D1968" s="771"/>
      <c r="F1968" s="549"/>
      <c r="G1968" t="s">
        <v>191</v>
      </c>
    </row>
    <row r="1969" spans="1:7" ht="15" customHeight="1" x14ac:dyDescent="0.2">
      <c r="A1969" s="774"/>
      <c r="B1969" s="656" t="s">
        <v>3416</v>
      </c>
      <c r="C1969" s="770" t="s">
        <v>3417</v>
      </c>
      <c r="D1969" s="771"/>
      <c r="F1969" s="549"/>
      <c r="G1969" t="s">
        <v>191</v>
      </c>
    </row>
    <row r="1970" spans="1:7" ht="15" customHeight="1" x14ac:dyDescent="0.2">
      <c r="A1970" s="774"/>
      <c r="B1970" s="656" t="s">
        <v>3418</v>
      </c>
      <c r="C1970" s="770" t="s">
        <v>3419</v>
      </c>
      <c r="D1970" s="771"/>
      <c r="F1970" s="549"/>
      <c r="G1970" t="s">
        <v>191</v>
      </c>
    </row>
    <row r="1971" spans="1:7" ht="15" customHeight="1" x14ac:dyDescent="0.2">
      <c r="A1971" s="774"/>
      <c r="B1971" s="656" t="s">
        <v>3420</v>
      </c>
      <c r="C1971" s="770" t="s">
        <v>3421</v>
      </c>
      <c r="D1971" s="771"/>
      <c r="F1971" s="549"/>
      <c r="G1971" t="s">
        <v>191</v>
      </c>
    </row>
    <row r="1972" spans="1:7" ht="15" customHeight="1" x14ac:dyDescent="0.2">
      <c r="A1972" s="774"/>
      <c r="B1972" s="656" t="s">
        <v>3422</v>
      </c>
      <c r="C1972" s="770" t="s">
        <v>3423</v>
      </c>
      <c r="D1972" s="771"/>
      <c r="F1972" s="549"/>
      <c r="G1972" t="s">
        <v>191</v>
      </c>
    </row>
    <row r="1973" spans="1:7" ht="15" customHeight="1" x14ac:dyDescent="0.2">
      <c r="A1973" s="774"/>
      <c r="B1973" s="656" t="s">
        <v>3424</v>
      </c>
      <c r="C1973" s="770" t="s">
        <v>3425</v>
      </c>
      <c r="D1973" s="771"/>
      <c r="F1973" s="549"/>
      <c r="G1973" t="s">
        <v>191</v>
      </c>
    </row>
    <row r="1974" spans="1:7" ht="15" customHeight="1" x14ac:dyDescent="0.2">
      <c r="A1974" s="774"/>
      <c r="B1974" s="656" t="s">
        <v>3426</v>
      </c>
      <c r="C1974" s="770" t="s">
        <v>3427</v>
      </c>
      <c r="D1974" s="771"/>
      <c r="F1974" s="549"/>
      <c r="G1974" t="s">
        <v>150</v>
      </c>
    </row>
    <row r="1975" spans="1:7" ht="15" customHeight="1" x14ac:dyDescent="0.2">
      <c r="A1975" s="774"/>
      <c r="B1975" s="656" t="s">
        <v>3428</v>
      </c>
      <c r="C1975" s="770" t="s">
        <v>3429</v>
      </c>
      <c r="D1975" s="771"/>
      <c r="F1975" s="549"/>
      <c r="G1975" t="s">
        <v>191</v>
      </c>
    </row>
    <row r="1976" spans="1:7" ht="15" customHeight="1" x14ac:dyDescent="0.2">
      <c r="A1976" s="774"/>
      <c r="B1976" s="656" t="s">
        <v>3430</v>
      </c>
      <c r="C1976" s="770" t="s">
        <v>3431</v>
      </c>
      <c r="D1976" s="771"/>
      <c r="F1976" s="549"/>
      <c r="G1976" t="s">
        <v>191</v>
      </c>
    </row>
    <row r="1977" spans="1:7" ht="15" customHeight="1" x14ac:dyDescent="0.2">
      <c r="A1977" s="774"/>
      <c r="B1977" s="656" t="s">
        <v>3432</v>
      </c>
      <c r="C1977" s="770" t="s">
        <v>3433</v>
      </c>
      <c r="D1977" s="771"/>
      <c r="F1977" s="549"/>
      <c r="G1977" t="s">
        <v>191</v>
      </c>
    </row>
    <row r="1978" spans="1:7" ht="15" customHeight="1" x14ac:dyDescent="0.2">
      <c r="A1978" s="774"/>
      <c r="B1978" s="656" t="s">
        <v>3434</v>
      </c>
      <c r="C1978" s="770" t="s">
        <v>3435</v>
      </c>
      <c r="D1978" s="771"/>
      <c r="F1978" s="549"/>
      <c r="G1978" t="s">
        <v>191</v>
      </c>
    </row>
    <row r="1979" spans="1:7" ht="15" customHeight="1" x14ac:dyDescent="0.2">
      <c r="A1979" s="774"/>
      <c r="B1979" s="656" t="s">
        <v>3436</v>
      </c>
      <c r="C1979" s="770" t="s">
        <v>3437</v>
      </c>
      <c r="D1979" s="771"/>
      <c r="F1979" s="549"/>
      <c r="G1979" t="s">
        <v>191</v>
      </c>
    </row>
    <row r="1980" spans="1:7" ht="15" customHeight="1" x14ac:dyDescent="0.2">
      <c r="A1980" s="774"/>
      <c r="B1980" s="656" t="s">
        <v>3438</v>
      </c>
      <c r="C1980" s="770" t="s">
        <v>3439</v>
      </c>
      <c r="D1980" s="771"/>
      <c r="F1980" s="549"/>
      <c r="G1980" t="s">
        <v>191</v>
      </c>
    </row>
    <row r="1981" spans="1:7" ht="15" customHeight="1" x14ac:dyDescent="0.2">
      <c r="A1981" s="774"/>
      <c r="B1981" s="656" t="s">
        <v>3440</v>
      </c>
      <c r="C1981" s="776" t="s">
        <v>3441</v>
      </c>
      <c r="D1981" s="771"/>
      <c r="F1981" s="549"/>
      <c r="G1981" t="s">
        <v>191</v>
      </c>
    </row>
    <row r="1982" spans="1:7" ht="15" customHeight="1" x14ac:dyDescent="0.2">
      <c r="A1982" s="774"/>
      <c r="B1982" s="656" t="s">
        <v>3442</v>
      </c>
      <c r="C1982" s="776" t="s">
        <v>3443</v>
      </c>
      <c r="D1982" s="771"/>
      <c r="F1982" s="549"/>
      <c r="G1982" t="s">
        <v>191</v>
      </c>
    </row>
    <row r="1983" spans="1:7" ht="15" customHeight="1" x14ac:dyDescent="0.2">
      <c r="A1983" s="774"/>
      <c r="B1983" s="656" t="s">
        <v>3444</v>
      </c>
      <c r="C1983" s="776" t="s">
        <v>3445</v>
      </c>
      <c r="D1983" s="771"/>
      <c r="F1983" s="549"/>
      <c r="G1983" t="s">
        <v>191</v>
      </c>
    </row>
    <row r="1984" spans="1:7" ht="15" customHeight="1" x14ac:dyDescent="0.2">
      <c r="A1984" s="774"/>
      <c r="B1984" s="656" t="s">
        <v>3446</v>
      </c>
      <c r="C1984" s="776" t="s">
        <v>3447</v>
      </c>
      <c r="D1984" s="771"/>
      <c r="F1984" s="549"/>
      <c r="G1984" t="s">
        <v>191</v>
      </c>
    </row>
    <row r="1985" spans="1:7" ht="15" customHeight="1" x14ac:dyDescent="0.2">
      <c r="A1985" s="774"/>
      <c r="B1985" s="656" t="s">
        <v>3448</v>
      </c>
      <c r="C1985" s="776" t="s">
        <v>3449</v>
      </c>
      <c r="D1985" s="771"/>
      <c r="F1985" s="549"/>
      <c r="G1985" t="s">
        <v>191</v>
      </c>
    </row>
    <row r="1986" spans="1:7" ht="15" customHeight="1" x14ac:dyDescent="0.2">
      <c r="A1986" s="774"/>
      <c r="B1986" s="656" t="s">
        <v>3450</v>
      </c>
      <c r="C1986" s="776" t="s">
        <v>3451</v>
      </c>
      <c r="D1986" s="771"/>
      <c r="F1986" s="549"/>
      <c r="G1986" t="s">
        <v>191</v>
      </c>
    </row>
    <row r="1987" spans="1:7" ht="15" customHeight="1" x14ac:dyDescent="0.2">
      <c r="A1987" s="774"/>
      <c r="B1987" s="656" t="s">
        <v>7282</v>
      </c>
      <c r="C1987" s="776" t="s">
        <v>3452</v>
      </c>
      <c r="D1987" s="771"/>
      <c r="F1987" s="549"/>
      <c r="G1987" t="s">
        <v>191</v>
      </c>
    </row>
    <row r="1988" spans="1:7" ht="15" customHeight="1" x14ac:dyDescent="0.2">
      <c r="A1988" s="774"/>
      <c r="B1988" s="656" t="s">
        <v>7283</v>
      </c>
      <c r="C1988" s="776" t="s">
        <v>3453</v>
      </c>
      <c r="D1988" s="771"/>
      <c r="F1988" s="549"/>
      <c r="G1988" t="s">
        <v>191</v>
      </c>
    </row>
    <row r="1989" spans="1:7" ht="15" customHeight="1" x14ac:dyDescent="0.2">
      <c r="A1989" s="774"/>
      <c r="B1989" s="656" t="s">
        <v>7284</v>
      </c>
      <c r="C1989" s="776" t="s">
        <v>3454</v>
      </c>
      <c r="D1989" s="771"/>
      <c r="F1989" s="549"/>
      <c r="G1989" t="s">
        <v>191</v>
      </c>
    </row>
    <row r="1990" spans="1:7" ht="15" customHeight="1" x14ac:dyDescent="0.2">
      <c r="A1990" s="774"/>
      <c r="B1990" s="656" t="s">
        <v>3455</v>
      </c>
      <c r="C1990" s="776" t="s">
        <v>3456</v>
      </c>
      <c r="D1990" s="771"/>
      <c r="F1990" s="549"/>
      <c r="G1990" t="s">
        <v>191</v>
      </c>
    </row>
    <row r="1991" spans="1:7" ht="15" customHeight="1" x14ac:dyDescent="0.2">
      <c r="A1991" s="774"/>
      <c r="B1991" s="656" t="s">
        <v>3457</v>
      </c>
      <c r="C1991" s="776" t="s">
        <v>3458</v>
      </c>
      <c r="D1991" s="771"/>
      <c r="F1991" s="549"/>
      <c r="G1991" t="s">
        <v>191</v>
      </c>
    </row>
    <row r="1992" spans="1:7" ht="15" customHeight="1" x14ac:dyDescent="0.2">
      <c r="A1992" s="774"/>
      <c r="B1992" s="656" t="s">
        <v>3459</v>
      </c>
      <c r="C1992" s="776" t="s">
        <v>3460</v>
      </c>
      <c r="D1992" s="771"/>
      <c r="F1992" s="549"/>
      <c r="G1992" t="s">
        <v>191</v>
      </c>
    </row>
    <row r="1993" spans="1:7" ht="15" customHeight="1" x14ac:dyDescent="0.2">
      <c r="A1993" s="774"/>
      <c r="B1993" s="656" t="s">
        <v>3461</v>
      </c>
      <c r="C1993" s="770" t="s">
        <v>3462</v>
      </c>
      <c r="D1993" s="771"/>
      <c r="E1993" s="777"/>
      <c r="F1993" s="549"/>
      <c r="G1993" t="s">
        <v>191</v>
      </c>
    </row>
    <row r="1994" spans="1:7" ht="15" customHeight="1" x14ac:dyDescent="0.2">
      <c r="A1994" s="774"/>
      <c r="B1994" s="788" t="s">
        <v>3463</v>
      </c>
      <c r="C1994" s="760" t="s">
        <v>3464</v>
      </c>
      <c r="D1994" s="789"/>
      <c r="E1994" s="777"/>
      <c r="F1994" s="651"/>
      <c r="G1994" t="s">
        <v>191</v>
      </c>
    </row>
    <row r="1995" spans="1:7" ht="15" customHeight="1" x14ac:dyDescent="0.2">
      <c r="A1995" s="774"/>
      <c r="B1995" s="790" t="s">
        <v>7285</v>
      </c>
      <c r="C1995" s="791" t="s">
        <v>3465</v>
      </c>
      <c r="D1995" s="792"/>
      <c r="E1995" s="793"/>
      <c r="F1995" s="652"/>
      <c r="G1995" t="s">
        <v>191</v>
      </c>
    </row>
    <row r="1996" spans="1:7" ht="15" customHeight="1" x14ac:dyDescent="0.2">
      <c r="A1996" s="772" t="s">
        <v>3466</v>
      </c>
      <c r="B1996" s="656" t="s">
        <v>3467</v>
      </c>
      <c r="C1996" s="770" t="s">
        <v>3468</v>
      </c>
      <c r="D1996" s="771"/>
      <c r="E1996" s="777"/>
      <c r="F1996" s="549"/>
    </row>
    <row r="1997" spans="1:7" ht="15" customHeight="1" x14ac:dyDescent="0.2">
      <c r="A1997" s="774"/>
      <c r="B1997" s="656" t="s">
        <v>3469</v>
      </c>
      <c r="C1997" s="770" t="s">
        <v>3470</v>
      </c>
      <c r="D1997" s="771"/>
      <c r="F1997" s="549"/>
    </row>
    <row r="1998" spans="1:7" ht="15" customHeight="1" x14ac:dyDescent="0.2">
      <c r="A1998" s="774"/>
      <c r="B1998" s="656" t="s">
        <v>3471</v>
      </c>
      <c r="C1998" s="770" t="s">
        <v>3472</v>
      </c>
      <c r="D1998" s="771"/>
      <c r="F1998" s="549"/>
    </row>
    <row r="1999" spans="1:7" ht="15" customHeight="1" x14ac:dyDescent="0.2">
      <c r="A1999" s="774"/>
      <c r="B1999" s="656" t="s">
        <v>3473</v>
      </c>
      <c r="C1999" s="770" t="s">
        <v>3474</v>
      </c>
      <c r="D1999" s="771"/>
      <c r="F1999" s="549"/>
    </row>
    <row r="2000" spans="1:7" ht="15" customHeight="1" x14ac:dyDescent="0.2">
      <c r="A2000" s="774"/>
      <c r="B2000" s="656" t="s">
        <v>3475</v>
      </c>
      <c r="C2000" s="770" t="s">
        <v>3476</v>
      </c>
      <c r="D2000" s="771"/>
      <c r="F2000" s="549"/>
    </row>
    <row r="2001" spans="1:7" ht="15" customHeight="1" x14ac:dyDescent="0.2">
      <c r="A2001" s="774"/>
      <c r="B2001" s="656" t="s">
        <v>3477</v>
      </c>
      <c r="C2001" s="770" t="s">
        <v>3478</v>
      </c>
      <c r="D2001" s="771"/>
      <c r="F2001" s="549"/>
      <c r="G2001" t="s">
        <v>150</v>
      </c>
    </row>
    <row r="2002" spans="1:7" ht="15" customHeight="1" x14ac:dyDescent="0.2">
      <c r="A2002" s="774"/>
      <c r="B2002" s="656" t="s">
        <v>3479</v>
      </c>
      <c r="C2002" s="770" t="s">
        <v>3480</v>
      </c>
      <c r="D2002" s="771"/>
      <c r="F2002" s="549"/>
      <c r="G2002" t="s">
        <v>191</v>
      </c>
    </row>
    <row r="2003" spans="1:7" ht="15" customHeight="1" x14ac:dyDescent="0.2">
      <c r="A2003" s="774"/>
      <c r="B2003" s="656" t="s">
        <v>3481</v>
      </c>
      <c r="C2003" s="770" t="s">
        <v>3482</v>
      </c>
      <c r="D2003" s="771"/>
      <c r="F2003" s="549"/>
      <c r="G2003" t="s">
        <v>191</v>
      </c>
    </row>
    <row r="2004" spans="1:7" ht="15" customHeight="1" x14ac:dyDescent="0.2">
      <c r="A2004" s="774"/>
      <c r="B2004" s="656" t="s">
        <v>3483</v>
      </c>
      <c r="C2004" s="770" t="s">
        <v>3484</v>
      </c>
      <c r="D2004" s="771"/>
      <c r="F2004" s="549"/>
      <c r="G2004" t="s">
        <v>191</v>
      </c>
    </row>
    <row r="2005" spans="1:7" ht="15" customHeight="1" x14ac:dyDescent="0.2">
      <c r="A2005" s="774"/>
      <c r="B2005" s="656" t="s">
        <v>3485</v>
      </c>
      <c r="C2005" s="770" t="s">
        <v>3486</v>
      </c>
      <c r="D2005" s="771"/>
      <c r="F2005" s="549"/>
      <c r="G2005" t="s">
        <v>191</v>
      </c>
    </row>
    <row r="2006" spans="1:7" ht="15" customHeight="1" x14ac:dyDescent="0.2">
      <c r="A2006" s="774"/>
      <c r="B2006" s="656" t="s">
        <v>3487</v>
      </c>
      <c r="C2006" s="770" t="s">
        <v>3488</v>
      </c>
      <c r="D2006" s="771"/>
      <c r="F2006" s="549"/>
      <c r="G2006" t="s">
        <v>191</v>
      </c>
    </row>
    <row r="2007" spans="1:7" ht="15" customHeight="1" x14ac:dyDescent="0.2">
      <c r="A2007" s="774"/>
      <c r="B2007" s="656" t="s">
        <v>3489</v>
      </c>
      <c r="C2007" s="770" t="s">
        <v>3490</v>
      </c>
      <c r="D2007" s="771"/>
      <c r="F2007" s="549"/>
      <c r="G2007" t="s">
        <v>191</v>
      </c>
    </row>
    <row r="2008" spans="1:7" ht="15" customHeight="1" x14ac:dyDescent="0.2">
      <c r="A2008" s="774"/>
      <c r="B2008" s="656" t="s">
        <v>3491</v>
      </c>
      <c r="C2008" s="770" t="s">
        <v>3492</v>
      </c>
      <c r="D2008" s="771"/>
      <c r="F2008" s="549"/>
    </row>
    <row r="2009" spans="1:7" ht="15" customHeight="1" x14ac:dyDescent="0.2">
      <c r="A2009" s="774"/>
      <c r="B2009" s="656" t="s">
        <v>3493</v>
      </c>
      <c r="C2009" s="770" t="s">
        <v>3494</v>
      </c>
      <c r="D2009" s="771"/>
      <c r="F2009" s="549"/>
    </row>
    <row r="2010" spans="1:7" ht="15" customHeight="1" x14ac:dyDescent="0.2">
      <c r="A2010" s="774"/>
      <c r="B2010" s="656" t="s">
        <v>3495</v>
      </c>
      <c r="C2010" s="770" t="s">
        <v>3496</v>
      </c>
      <c r="D2010" s="771"/>
      <c r="F2010" s="549"/>
    </row>
    <row r="2011" spans="1:7" ht="15" customHeight="1" x14ac:dyDescent="0.2">
      <c r="A2011" s="774"/>
      <c r="B2011" s="656" t="s">
        <v>3497</v>
      </c>
      <c r="C2011" s="770" t="s">
        <v>3498</v>
      </c>
      <c r="D2011" s="771"/>
      <c r="F2011" s="549"/>
    </row>
    <row r="2012" spans="1:7" ht="15" customHeight="1" x14ac:dyDescent="0.2">
      <c r="A2012" s="774"/>
      <c r="B2012" s="656" t="s">
        <v>3499</v>
      </c>
      <c r="C2012" s="770" t="s">
        <v>3500</v>
      </c>
      <c r="D2012" s="771"/>
      <c r="F2012" s="549"/>
    </row>
    <row r="2013" spans="1:7" ht="15" customHeight="1" x14ac:dyDescent="0.2">
      <c r="A2013" s="774"/>
      <c r="B2013" s="656" t="s">
        <v>3501</v>
      </c>
      <c r="C2013" s="770" t="s">
        <v>3502</v>
      </c>
      <c r="D2013" s="771"/>
      <c r="F2013" s="549"/>
      <c r="G2013" t="s">
        <v>150</v>
      </c>
    </row>
    <row r="2014" spans="1:7" ht="15" customHeight="1" x14ac:dyDescent="0.2">
      <c r="A2014" s="774"/>
      <c r="B2014" s="656" t="s">
        <v>3503</v>
      </c>
      <c r="C2014" s="770" t="s">
        <v>3504</v>
      </c>
      <c r="D2014" s="771"/>
      <c r="F2014" s="549"/>
      <c r="G2014" t="s">
        <v>191</v>
      </c>
    </row>
    <row r="2015" spans="1:7" ht="15" customHeight="1" x14ac:dyDescent="0.2">
      <c r="A2015" s="774"/>
      <c r="B2015" s="656" t="s">
        <v>3505</v>
      </c>
      <c r="C2015" s="770" t="s">
        <v>3506</v>
      </c>
      <c r="D2015" s="771"/>
      <c r="F2015" s="549"/>
      <c r="G2015" t="s">
        <v>191</v>
      </c>
    </row>
    <row r="2016" spans="1:7" ht="15" customHeight="1" x14ac:dyDescent="0.2">
      <c r="A2016" s="774"/>
      <c r="B2016" s="656" t="s">
        <v>3507</v>
      </c>
      <c r="C2016" s="770" t="s">
        <v>3508</v>
      </c>
      <c r="D2016" s="771"/>
      <c r="F2016" s="549"/>
      <c r="G2016" t="s">
        <v>191</v>
      </c>
    </row>
    <row r="2017" spans="1:7" ht="15" customHeight="1" x14ac:dyDescent="0.2">
      <c r="A2017" s="774"/>
      <c r="B2017" s="656" t="s">
        <v>3509</v>
      </c>
      <c r="C2017" s="770" t="s">
        <v>3510</v>
      </c>
      <c r="D2017" s="771"/>
      <c r="F2017" s="549"/>
      <c r="G2017" t="s">
        <v>191</v>
      </c>
    </row>
    <row r="2018" spans="1:7" ht="15" customHeight="1" x14ac:dyDescent="0.2">
      <c r="A2018" s="774"/>
      <c r="B2018" s="656" t="s">
        <v>3511</v>
      </c>
      <c r="C2018" s="770" t="s">
        <v>3512</v>
      </c>
      <c r="D2018" s="771"/>
      <c r="F2018" s="549"/>
      <c r="G2018" t="s">
        <v>191</v>
      </c>
    </row>
    <row r="2019" spans="1:7" ht="15" customHeight="1" x14ac:dyDescent="0.2">
      <c r="A2019" s="774"/>
      <c r="B2019" s="656" t="s">
        <v>3513</v>
      </c>
      <c r="C2019" s="770" t="s">
        <v>3514</v>
      </c>
      <c r="D2019" s="771"/>
      <c r="F2019" s="549"/>
      <c r="G2019" t="s">
        <v>191</v>
      </c>
    </row>
    <row r="2020" spans="1:7" ht="15" customHeight="1" x14ac:dyDescent="0.2">
      <c r="A2020" s="774"/>
      <c r="B2020" s="656" t="s">
        <v>3515</v>
      </c>
      <c r="C2020" s="770" t="s">
        <v>3516</v>
      </c>
      <c r="D2020" s="771"/>
      <c r="F2020" s="549"/>
      <c r="G2020" t="s">
        <v>191</v>
      </c>
    </row>
    <row r="2021" spans="1:7" ht="15" customHeight="1" x14ac:dyDescent="0.2">
      <c r="A2021" s="774"/>
      <c r="B2021" s="656" t="s">
        <v>3517</v>
      </c>
      <c r="C2021" s="770" t="s">
        <v>3518</v>
      </c>
      <c r="D2021" s="771"/>
      <c r="F2021" s="549"/>
      <c r="G2021" t="s">
        <v>191</v>
      </c>
    </row>
    <row r="2022" spans="1:7" ht="15" customHeight="1" x14ac:dyDescent="0.2">
      <c r="A2022" s="774"/>
      <c r="B2022" s="531" t="s">
        <v>3519</v>
      </c>
      <c r="C2022" s="794" t="s">
        <v>3520</v>
      </c>
      <c r="D2022" s="771"/>
      <c r="F2022" s="549"/>
      <c r="G2022" t="s">
        <v>191</v>
      </c>
    </row>
    <row r="2023" spans="1:7" ht="15" customHeight="1" x14ac:dyDescent="0.2">
      <c r="A2023" s="795" t="s">
        <v>3521</v>
      </c>
      <c r="B2023" s="656" t="s">
        <v>3522</v>
      </c>
      <c r="C2023" s="770" t="s">
        <v>3523</v>
      </c>
      <c r="D2023" s="771"/>
      <c r="F2023" s="549"/>
      <c r="G2023" t="s">
        <v>150</v>
      </c>
    </row>
    <row r="2024" spans="1:7" ht="15" customHeight="1" x14ac:dyDescent="0.2">
      <c r="A2024" s="774"/>
      <c r="B2024" s="656" t="s">
        <v>3524</v>
      </c>
      <c r="C2024" s="770" t="s">
        <v>3525</v>
      </c>
      <c r="D2024" s="771"/>
      <c r="F2024" s="549"/>
      <c r="G2024" t="s">
        <v>191</v>
      </c>
    </row>
    <row r="2025" spans="1:7" ht="15" customHeight="1" x14ac:dyDescent="0.2">
      <c r="A2025" s="774"/>
      <c r="B2025" s="656" t="s">
        <v>3526</v>
      </c>
      <c r="C2025" s="770" t="s">
        <v>3527</v>
      </c>
      <c r="D2025" s="771"/>
      <c r="F2025" s="549"/>
      <c r="G2025" t="s">
        <v>191</v>
      </c>
    </row>
    <row r="2026" spans="1:7" ht="15" customHeight="1" x14ac:dyDescent="0.2">
      <c r="A2026" s="774"/>
      <c r="B2026" s="656" t="s">
        <v>3528</v>
      </c>
      <c r="C2026" s="770" t="s">
        <v>3529</v>
      </c>
      <c r="D2026" s="771"/>
      <c r="F2026" s="549"/>
      <c r="G2026" t="s">
        <v>191</v>
      </c>
    </row>
    <row r="2027" spans="1:7" ht="15" customHeight="1" x14ac:dyDescent="0.2">
      <c r="A2027" s="774"/>
      <c r="B2027" s="656" t="s">
        <v>3530</v>
      </c>
      <c r="C2027" s="770" t="s">
        <v>3531</v>
      </c>
      <c r="D2027" s="771"/>
      <c r="F2027" s="549"/>
      <c r="G2027" t="s">
        <v>191</v>
      </c>
    </row>
    <row r="2028" spans="1:7" ht="15" customHeight="1" x14ac:dyDescent="0.2">
      <c r="A2028" s="774"/>
      <c r="B2028" s="656" t="s">
        <v>3532</v>
      </c>
      <c r="C2028" s="770" t="s">
        <v>3533</v>
      </c>
      <c r="D2028" s="771"/>
      <c r="F2028" s="549"/>
      <c r="G2028" t="s">
        <v>191</v>
      </c>
    </row>
    <row r="2029" spans="1:7" ht="15" customHeight="1" x14ac:dyDescent="0.2">
      <c r="A2029" s="774"/>
      <c r="B2029" s="656" t="s">
        <v>3534</v>
      </c>
      <c r="C2029" s="770" t="s">
        <v>3535</v>
      </c>
      <c r="D2029" s="771"/>
      <c r="F2029" s="549"/>
      <c r="G2029" t="s">
        <v>191</v>
      </c>
    </row>
    <row r="2030" spans="1:7" ht="15" customHeight="1" x14ac:dyDescent="0.2">
      <c r="A2030" s="774"/>
      <c r="B2030" s="656" t="s">
        <v>3536</v>
      </c>
      <c r="C2030" s="770" t="s">
        <v>3537</v>
      </c>
      <c r="D2030" s="771"/>
      <c r="F2030" s="549"/>
      <c r="G2030" t="s">
        <v>191</v>
      </c>
    </row>
    <row r="2031" spans="1:7" ht="15" customHeight="1" x14ac:dyDescent="0.2">
      <c r="A2031" s="774"/>
      <c r="B2031" s="656" t="s">
        <v>3538</v>
      </c>
      <c r="C2031" s="770" t="s">
        <v>3539</v>
      </c>
      <c r="D2031" s="771"/>
      <c r="F2031" s="549"/>
      <c r="G2031" t="s">
        <v>191</v>
      </c>
    </row>
    <row r="2032" spans="1:7" ht="15" customHeight="1" x14ac:dyDescent="0.2">
      <c r="A2032" s="774"/>
      <c r="B2032" s="656" t="s">
        <v>3540</v>
      </c>
      <c r="C2032" s="770" t="s">
        <v>3541</v>
      </c>
      <c r="D2032" s="771"/>
      <c r="F2032" s="549"/>
      <c r="G2032" t="s">
        <v>191</v>
      </c>
    </row>
    <row r="2033" spans="1:7" ht="15" customHeight="1" x14ac:dyDescent="0.2">
      <c r="A2033" s="774"/>
      <c r="B2033" s="656" t="s">
        <v>3542</v>
      </c>
      <c r="C2033" s="770" t="s">
        <v>3543</v>
      </c>
      <c r="D2033" s="771"/>
      <c r="F2033" s="549"/>
      <c r="G2033" t="s">
        <v>191</v>
      </c>
    </row>
    <row r="2034" spans="1:7" ht="15" customHeight="1" x14ac:dyDescent="0.2">
      <c r="A2034" s="774"/>
      <c r="B2034" s="656" t="s">
        <v>3544</v>
      </c>
      <c r="C2034" s="770" t="s">
        <v>3545</v>
      </c>
      <c r="D2034" s="771"/>
      <c r="F2034" s="549"/>
      <c r="G2034" t="s">
        <v>191</v>
      </c>
    </row>
    <row r="2035" spans="1:7" ht="15" customHeight="1" x14ac:dyDescent="0.2">
      <c r="A2035" s="774"/>
      <c r="B2035" s="656" t="s">
        <v>3546</v>
      </c>
      <c r="C2035" s="770" t="s">
        <v>3547</v>
      </c>
      <c r="D2035" s="771"/>
      <c r="F2035" s="549"/>
      <c r="G2035" t="s">
        <v>191</v>
      </c>
    </row>
    <row r="2036" spans="1:7" ht="15" customHeight="1" x14ac:dyDescent="0.2">
      <c r="A2036" s="774"/>
      <c r="B2036" s="656" t="s">
        <v>3548</v>
      </c>
      <c r="C2036" s="770" t="s">
        <v>3549</v>
      </c>
      <c r="D2036" s="771"/>
      <c r="F2036" s="549"/>
      <c r="G2036" t="s">
        <v>191</v>
      </c>
    </row>
    <row r="2037" spans="1:7" ht="15" customHeight="1" x14ac:dyDescent="0.2">
      <c r="A2037" s="774"/>
      <c r="B2037" s="656" t="s">
        <v>3550</v>
      </c>
      <c r="C2037" s="770" t="s">
        <v>3551</v>
      </c>
      <c r="D2037" s="771"/>
      <c r="F2037" s="549"/>
      <c r="G2037" t="s">
        <v>191</v>
      </c>
    </row>
    <row r="2038" spans="1:7" ht="15" customHeight="1" x14ac:dyDescent="0.2">
      <c r="A2038" s="774"/>
      <c r="B2038" s="656" t="s">
        <v>3552</v>
      </c>
      <c r="C2038" s="770" t="s">
        <v>3553</v>
      </c>
      <c r="D2038" s="771"/>
      <c r="F2038" s="549"/>
      <c r="G2038" t="s">
        <v>191</v>
      </c>
    </row>
    <row r="2039" spans="1:7" ht="15" customHeight="1" x14ac:dyDescent="0.2">
      <c r="A2039" s="774"/>
      <c r="B2039" s="656" t="s">
        <v>3554</v>
      </c>
      <c r="C2039" s="770" t="s">
        <v>3555</v>
      </c>
      <c r="D2039" s="771"/>
      <c r="F2039" s="549"/>
      <c r="G2039" t="s">
        <v>191</v>
      </c>
    </row>
    <row r="2040" spans="1:7" ht="15" customHeight="1" x14ac:dyDescent="0.2">
      <c r="A2040" s="774"/>
      <c r="B2040" s="656" t="s">
        <v>3556</v>
      </c>
      <c r="C2040" s="770" t="s">
        <v>3557</v>
      </c>
      <c r="D2040" s="771"/>
      <c r="F2040" s="549"/>
      <c r="G2040" t="s">
        <v>191</v>
      </c>
    </row>
    <row r="2041" spans="1:7" ht="15" customHeight="1" x14ac:dyDescent="0.2">
      <c r="A2041" s="774"/>
      <c r="B2041" s="656" t="s">
        <v>3558</v>
      </c>
      <c r="C2041" s="770" t="s">
        <v>3559</v>
      </c>
      <c r="D2041" s="771"/>
      <c r="F2041" s="549"/>
      <c r="G2041" t="s">
        <v>191</v>
      </c>
    </row>
    <row r="2042" spans="1:7" ht="15" customHeight="1" x14ac:dyDescent="0.2">
      <c r="A2042" s="774"/>
      <c r="B2042" s="656" t="s">
        <v>3560</v>
      </c>
      <c r="C2042" s="770" t="s">
        <v>3561</v>
      </c>
      <c r="D2042" s="771"/>
      <c r="F2042" s="549"/>
      <c r="G2042" t="s">
        <v>191</v>
      </c>
    </row>
    <row r="2043" spans="1:7" ht="15" customHeight="1" x14ac:dyDescent="0.2">
      <c r="A2043" s="774"/>
      <c r="B2043" s="656" t="s">
        <v>3562</v>
      </c>
      <c r="C2043" s="770" t="s">
        <v>3563</v>
      </c>
      <c r="D2043" s="771"/>
      <c r="F2043" s="549"/>
      <c r="G2043" t="s">
        <v>191</v>
      </c>
    </row>
    <row r="2044" spans="1:7" ht="15" customHeight="1" x14ac:dyDescent="0.2">
      <c r="A2044" s="774"/>
      <c r="B2044" s="656" t="s">
        <v>3564</v>
      </c>
      <c r="C2044" s="770" t="s">
        <v>3565</v>
      </c>
      <c r="D2044" s="771"/>
      <c r="F2044" s="549"/>
      <c r="G2044" t="s">
        <v>191</v>
      </c>
    </row>
    <row r="2045" spans="1:7" ht="15" customHeight="1" x14ac:dyDescent="0.2">
      <c r="A2045" s="774"/>
      <c r="B2045" s="656" t="s">
        <v>3566</v>
      </c>
      <c r="C2045" s="770" t="s">
        <v>3567</v>
      </c>
      <c r="D2045" s="771"/>
      <c r="F2045" s="549"/>
      <c r="G2045" t="s">
        <v>191</v>
      </c>
    </row>
    <row r="2046" spans="1:7" ht="15" customHeight="1" x14ac:dyDescent="0.2">
      <c r="A2046" s="774"/>
      <c r="B2046" s="656" t="s">
        <v>3568</v>
      </c>
      <c r="C2046" s="770" t="s">
        <v>3569</v>
      </c>
      <c r="D2046" s="771"/>
      <c r="F2046" s="549"/>
      <c r="G2046" t="s">
        <v>191</v>
      </c>
    </row>
    <row r="2047" spans="1:7" ht="15" customHeight="1" x14ac:dyDescent="0.2">
      <c r="A2047" s="774"/>
      <c r="B2047" s="656" t="s">
        <v>3570</v>
      </c>
      <c r="C2047" s="770" t="s">
        <v>3571</v>
      </c>
      <c r="D2047" s="771"/>
      <c r="F2047" s="549"/>
      <c r="G2047" t="s">
        <v>191</v>
      </c>
    </row>
    <row r="2048" spans="1:7" ht="15" customHeight="1" x14ac:dyDescent="0.2">
      <c r="A2048" s="774"/>
      <c r="B2048" s="656" t="s">
        <v>3572</v>
      </c>
      <c r="C2048" s="770" t="s">
        <v>3573</v>
      </c>
      <c r="D2048" s="771"/>
      <c r="F2048" s="549"/>
      <c r="G2048" t="s">
        <v>191</v>
      </c>
    </row>
    <row r="2049" spans="1:7" ht="15" customHeight="1" x14ac:dyDescent="0.2">
      <c r="A2049" s="774"/>
      <c r="B2049" s="656" t="s">
        <v>3574</v>
      </c>
      <c r="C2049" s="770" t="s">
        <v>3575</v>
      </c>
      <c r="D2049" s="771"/>
      <c r="F2049" s="549"/>
      <c r="G2049" t="s">
        <v>191</v>
      </c>
    </row>
    <row r="2050" spans="1:7" ht="15" customHeight="1" x14ac:dyDescent="0.2">
      <c r="A2050" s="774"/>
      <c r="B2050" s="656" t="s">
        <v>3576</v>
      </c>
      <c r="C2050" s="770" t="s">
        <v>3577</v>
      </c>
      <c r="D2050" s="771"/>
      <c r="F2050" s="549"/>
      <c r="G2050" t="s">
        <v>191</v>
      </c>
    </row>
    <row r="2051" spans="1:7" ht="15" customHeight="1" x14ac:dyDescent="0.2">
      <c r="A2051" s="774"/>
      <c r="B2051" s="656" t="s">
        <v>3578</v>
      </c>
      <c r="C2051" s="770" t="s">
        <v>3579</v>
      </c>
      <c r="D2051" s="771"/>
      <c r="F2051" s="549"/>
      <c r="G2051" t="s">
        <v>191</v>
      </c>
    </row>
    <row r="2052" spans="1:7" ht="15" customHeight="1" x14ac:dyDescent="0.2">
      <c r="A2052" s="774"/>
      <c r="B2052" s="656" t="s">
        <v>3580</v>
      </c>
      <c r="C2052" s="770" t="s">
        <v>3581</v>
      </c>
      <c r="D2052" s="771"/>
      <c r="F2052" s="549"/>
      <c r="G2052" t="s">
        <v>191</v>
      </c>
    </row>
    <row r="2053" spans="1:7" ht="15" customHeight="1" x14ac:dyDescent="0.2">
      <c r="A2053" s="774"/>
      <c r="B2053" s="656" t="s">
        <v>3582</v>
      </c>
      <c r="C2053" s="770" t="s">
        <v>3583</v>
      </c>
      <c r="D2053" s="771"/>
      <c r="F2053" s="549"/>
      <c r="G2053" t="s">
        <v>191</v>
      </c>
    </row>
    <row r="2054" spans="1:7" ht="15" customHeight="1" x14ac:dyDescent="0.2">
      <c r="A2054" s="774"/>
      <c r="B2054" s="656" t="s">
        <v>3584</v>
      </c>
      <c r="C2054" s="770" t="s">
        <v>3585</v>
      </c>
      <c r="D2054" s="771"/>
      <c r="F2054" s="549"/>
      <c r="G2054" t="s">
        <v>191</v>
      </c>
    </row>
    <row r="2055" spans="1:7" ht="15" customHeight="1" x14ac:dyDescent="0.2">
      <c r="A2055" s="774"/>
      <c r="B2055" s="656" t="s">
        <v>3586</v>
      </c>
      <c r="C2055" s="770" t="s">
        <v>3587</v>
      </c>
      <c r="D2055" s="771"/>
      <c r="F2055" s="549"/>
      <c r="G2055" t="s">
        <v>191</v>
      </c>
    </row>
    <row r="2056" spans="1:7" ht="15" customHeight="1" x14ac:dyDescent="0.2">
      <c r="A2056" s="774"/>
      <c r="B2056" s="656" t="s">
        <v>3588</v>
      </c>
      <c r="C2056" s="770" t="s">
        <v>3589</v>
      </c>
      <c r="D2056" s="771"/>
      <c r="F2056" s="549"/>
      <c r="G2056" t="s">
        <v>191</v>
      </c>
    </row>
    <row r="2057" spans="1:7" ht="15" customHeight="1" x14ac:dyDescent="0.2">
      <c r="A2057" s="774"/>
      <c r="B2057" s="656" t="s">
        <v>3590</v>
      </c>
      <c r="C2057" s="770" t="s">
        <v>3591</v>
      </c>
      <c r="D2057" s="771"/>
      <c r="F2057" s="549"/>
      <c r="G2057" t="s">
        <v>191</v>
      </c>
    </row>
    <row r="2058" spans="1:7" ht="15" customHeight="1" x14ac:dyDescent="0.2">
      <c r="A2058" s="774"/>
      <c r="B2058" s="656" t="s">
        <v>3592</v>
      </c>
      <c r="C2058" s="770" t="s">
        <v>3593</v>
      </c>
      <c r="D2058" s="771"/>
      <c r="F2058" s="549"/>
      <c r="G2058" t="s">
        <v>191</v>
      </c>
    </row>
    <row r="2059" spans="1:7" ht="15" customHeight="1" x14ac:dyDescent="0.2">
      <c r="A2059" s="774"/>
      <c r="B2059" s="656" t="s">
        <v>3594</v>
      </c>
      <c r="C2059" s="770" t="s">
        <v>3595</v>
      </c>
      <c r="D2059" s="771"/>
      <c r="F2059" s="549"/>
      <c r="G2059" t="s">
        <v>191</v>
      </c>
    </row>
    <row r="2060" spans="1:7" ht="15" customHeight="1" x14ac:dyDescent="0.2">
      <c r="A2060" s="774"/>
      <c r="B2060" s="656" t="s">
        <v>3596</v>
      </c>
      <c r="C2060" s="770" t="s">
        <v>3597</v>
      </c>
      <c r="D2060" s="771"/>
      <c r="F2060" s="549"/>
      <c r="G2060" t="s">
        <v>191</v>
      </c>
    </row>
    <row r="2061" spans="1:7" ht="15" customHeight="1" x14ac:dyDescent="0.2">
      <c r="A2061" s="774"/>
      <c r="B2061" s="656" t="s">
        <v>3598</v>
      </c>
      <c r="C2061" s="770" t="s">
        <v>3599</v>
      </c>
      <c r="D2061" s="771"/>
      <c r="F2061" s="549"/>
      <c r="G2061" t="s">
        <v>191</v>
      </c>
    </row>
    <row r="2062" spans="1:7" ht="15" customHeight="1" x14ac:dyDescent="0.2">
      <c r="A2062" s="774"/>
      <c r="B2062" s="656" t="s">
        <v>3600</v>
      </c>
      <c r="C2062" s="770" t="s">
        <v>3601</v>
      </c>
      <c r="D2062" s="771"/>
      <c r="F2062" s="549"/>
      <c r="G2062" t="s">
        <v>191</v>
      </c>
    </row>
    <row r="2063" spans="1:7" ht="15" customHeight="1" x14ac:dyDescent="0.2">
      <c r="A2063" s="774"/>
      <c r="B2063" s="656" t="s">
        <v>3602</v>
      </c>
      <c r="C2063" s="770" t="s">
        <v>3603</v>
      </c>
      <c r="D2063" s="771"/>
      <c r="F2063" s="549"/>
      <c r="G2063" t="s">
        <v>191</v>
      </c>
    </row>
    <row r="2064" spans="1:7" ht="15" customHeight="1" x14ac:dyDescent="0.2">
      <c r="A2064" s="774"/>
      <c r="B2064" s="656" t="s">
        <v>3604</v>
      </c>
      <c r="C2064" s="770" t="s">
        <v>3605</v>
      </c>
      <c r="D2064" s="771"/>
      <c r="F2064" s="549"/>
      <c r="G2064" t="s">
        <v>191</v>
      </c>
    </row>
    <row r="2065" spans="1:7" ht="15" customHeight="1" x14ac:dyDescent="0.2">
      <c r="A2065" s="774"/>
      <c r="B2065" s="656" t="s">
        <v>3606</v>
      </c>
      <c r="C2065" s="770" t="s">
        <v>3607</v>
      </c>
      <c r="D2065" s="771"/>
      <c r="F2065" s="549"/>
      <c r="G2065" t="s">
        <v>191</v>
      </c>
    </row>
    <row r="2066" spans="1:7" ht="15" customHeight="1" x14ac:dyDescent="0.2">
      <c r="A2066" s="774"/>
      <c r="B2066" s="656" t="s">
        <v>3608</v>
      </c>
      <c r="C2066" s="770" t="s">
        <v>3609</v>
      </c>
      <c r="D2066" s="771"/>
      <c r="F2066" s="549"/>
      <c r="G2066" t="s">
        <v>191</v>
      </c>
    </row>
    <row r="2067" spans="1:7" ht="15" customHeight="1" x14ac:dyDescent="0.2">
      <c r="A2067" s="774"/>
      <c r="B2067" s="656" t="s">
        <v>3610</v>
      </c>
      <c r="C2067" s="770" t="s">
        <v>3611</v>
      </c>
      <c r="D2067" s="771"/>
      <c r="F2067" s="549"/>
      <c r="G2067" t="s">
        <v>191</v>
      </c>
    </row>
    <row r="2068" spans="1:7" ht="15" customHeight="1" x14ac:dyDescent="0.2">
      <c r="A2068" s="774"/>
      <c r="B2068" s="656" t="s">
        <v>3612</v>
      </c>
      <c r="C2068" s="770" t="s">
        <v>3613</v>
      </c>
      <c r="D2068" s="771"/>
      <c r="F2068" s="549"/>
      <c r="G2068" t="s">
        <v>191</v>
      </c>
    </row>
    <row r="2069" spans="1:7" ht="15" customHeight="1" x14ac:dyDescent="0.2">
      <c r="A2069" s="774"/>
      <c r="B2069" s="656" t="s">
        <v>3614</v>
      </c>
      <c r="C2069" s="770" t="s">
        <v>3615</v>
      </c>
      <c r="D2069" s="771"/>
      <c r="F2069" s="549"/>
      <c r="G2069" t="s">
        <v>191</v>
      </c>
    </row>
    <row r="2070" spans="1:7" ht="15" customHeight="1" x14ac:dyDescent="0.2">
      <c r="A2070" s="774"/>
      <c r="B2070" s="656" t="s">
        <v>3616</v>
      </c>
      <c r="C2070" s="770" t="s">
        <v>3617</v>
      </c>
      <c r="D2070" s="771"/>
      <c r="F2070" s="549"/>
      <c r="G2070" t="s">
        <v>191</v>
      </c>
    </row>
    <row r="2071" spans="1:7" ht="15" customHeight="1" x14ac:dyDescent="0.2">
      <c r="A2071" s="774"/>
      <c r="B2071" s="656" t="s">
        <v>3618</v>
      </c>
      <c r="C2071" s="770" t="s">
        <v>3619</v>
      </c>
      <c r="D2071" s="771"/>
      <c r="F2071" s="549"/>
      <c r="G2071" t="s">
        <v>191</v>
      </c>
    </row>
    <row r="2072" spans="1:7" ht="15" customHeight="1" x14ac:dyDescent="0.2">
      <c r="A2072" s="774"/>
      <c r="B2072" s="656" t="s">
        <v>3620</v>
      </c>
      <c r="C2072" s="770" t="s">
        <v>3621</v>
      </c>
      <c r="D2072" s="771"/>
      <c r="F2072" s="549"/>
      <c r="G2072" t="s">
        <v>191</v>
      </c>
    </row>
    <row r="2073" spans="1:7" ht="15" customHeight="1" x14ac:dyDescent="0.2">
      <c r="A2073" s="774"/>
      <c r="B2073" s="656" t="s">
        <v>3622</v>
      </c>
      <c r="C2073" s="770" t="s">
        <v>3623</v>
      </c>
      <c r="D2073" s="771"/>
      <c r="F2073" s="549"/>
      <c r="G2073" t="s">
        <v>191</v>
      </c>
    </row>
    <row r="2074" spans="1:7" ht="15" customHeight="1" x14ac:dyDescent="0.2">
      <c r="A2074" s="774"/>
      <c r="B2074" s="656" t="s">
        <v>3624</v>
      </c>
      <c r="C2074" s="770" t="s">
        <v>3625</v>
      </c>
      <c r="D2074" s="771"/>
      <c r="F2074" s="549"/>
      <c r="G2074" t="s">
        <v>191</v>
      </c>
    </row>
    <row r="2075" spans="1:7" ht="15" customHeight="1" x14ac:dyDescent="0.2">
      <c r="A2075" s="774"/>
      <c r="B2075" s="656" t="s">
        <v>3626</v>
      </c>
      <c r="C2075" s="770" t="s">
        <v>3627</v>
      </c>
      <c r="D2075" s="771"/>
      <c r="F2075" s="549"/>
      <c r="G2075" t="s">
        <v>191</v>
      </c>
    </row>
    <row r="2076" spans="1:7" ht="15" customHeight="1" x14ac:dyDescent="0.2">
      <c r="A2076" s="774"/>
      <c r="B2076" s="656" t="s">
        <v>3628</v>
      </c>
      <c r="C2076" s="770" t="s">
        <v>3629</v>
      </c>
      <c r="D2076" s="771"/>
      <c r="F2076" s="549"/>
      <c r="G2076" t="s">
        <v>191</v>
      </c>
    </row>
    <row r="2077" spans="1:7" ht="15" customHeight="1" x14ac:dyDescent="0.2">
      <c r="A2077" s="774"/>
      <c r="B2077" s="656" t="s">
        <v>3630</v>
      </c>
      <c r="C2077" s="770" t="s">
        <v>3631</v>
      </c>
      <c r="D2077" s="771"/>
      <c r="F2077" s="549"/>
      <c r="G2077" t="s">
        <v>191</v>
      </c>
    </row>
    <row r="2078" spans="1:7" ht="15" customHeight="1" x14ac:dyDescent="0.2">
      <c r="A2078" s="774"/>
      <c r="B2078" s="656" t="s">
        <v>3632</v>
      </c>
      <c r="C2078" s="770" t="s">
        <v>3633</v>
      </c>
      <c r="D2078" s="771"/>
      <c r="F2078" s="549"/>
      <c r="G2078" t="s">
        <v>191</v>
      </c>
    </row>
    <row r="2079" spans="1:7" ht="15" customHeight="1" x14ac:dyDescent="0.2">
      <c r="A2079" s="774"/>
      <c r="B2079" s="656" t="s">
        <v>3634</v>
      </c>
      <c r="C2079" s="770" t="s">
        <v>3635</v>
      </c>
      <c r="D2079" s="771"/>
      <c r="F2079" s="549"/>
      <c r="G2079" t="s">
        <v>191</v>
      </c>
    </row>
    <row r="2080" spans="1:7" ht="15" customHeight="1" x14ac:dyDescent="0.2">
      <c r="A2080" s="774"/>
      <c r="B2080" s="656" t="s">
        <v>3636</v>
      </c>
      <c r="C2080" s="770" t="s">
        <v>3637</v>
      </c>
      <c r="D2080" s="771"/>
      <c r="F2080" s="549"/>
      <c r="G2080" t="s">
        <v>191</v>
      </c>
    </row>
    <row r="2081" spans="1:7" ht="15" customHeight="1" x14ac:dyDescent="0.2">
      <c r="A2081" s="774"/>
      <c r="B2081" s="656" t="s">
        <v>3638</v>
      </c>
      <c r="C2081" s="770" t="s">
        <v>3639</v>
      </c>
      <c r="D2081" s="771"/>
      <c r="F2081" s="549"/>
      <c r="G2081" t="s">
        <v>191</v>
      </c>
    </row>
    <row r="2082" spans="1:7" ht="15" customHeight="1" x14ac:dyDescent="0.2">
      <c r="A2082" s="774"/>
      <c r="B2082" s="656" t="s">
        <v>3640</v>
      </c>
      <c r="C2082" s="770" t="s">
        <v>3641</v>
      </c>
      <c r="D2082" s="771"/>
      <c r="F2082" s="549"/>
      <c r="G2082" t="s">
        <v>191</v>
      </c>
    </row>
    <row r="2083" spans="1:7" ht="15" customHeight="1" x14ac:dyDescent="0.2">
      <c r="A2083" s="774"/>
      <c r="B2083" s="656" t="s">
        <v>3642</v>
      </c>
      <c r="C2083" s="770" t="s">
        <v>3643</v>
      </c>
      <c r="D2083" s="771"/>
      <c r="F2083" s="549"/>
      <c r="G2083" t="s">
        <v>191</v>
      </c>
    </row>
    <row r="2084" spans="1:7" ht="15" customHeight="1" x14ac:dyDescent="0.2">
      <c r="A2084" s="774"/>
      <c r="B2084" s="656" t="s">
        <v>3644</v>
      </c>
      <c r="C2084" s="770" t="s">
        <v>3645</v>
      </c>
      <c r="D2084" s="771"/>
      <c r="F2084" s="549"/>
      <c r="G2084" t="s">
        <v>191</v>
      </c>
    </row>
    <row r="2085" spans="1:7" ht="15" customHeight="1" x14ac:dyDescent="0.2">
      <c r="A2085" s="774"/>
      <c r="B2085" s="656" t="s">
        <v>3646</v>
      </c>
      <c r="C2085" s="770" t="s">
        <v>3647</v>
      </c>
      <c r="D2085" s="771"/>
      <c r="F2085" s="549"/>
      <c r="G2085" t="s">
        <v>191</v>
      </c>
    </row>
    <row r="2086" spans="1:7" ht="14.25" customHeight="1" x14ac:dyDescent="0.2">
      <c r="A2086" s="774"/>
      <c r="B2086" s="656" t="s">
        <v>3648</v>
      </c>
      <c r="C2086" s="770" t="s">
        <v>3649</v>
      </c>
      <c r="D2086" s="771"/>
      <c r="F2086" s="549"/>
      <c r="G2086" t="s">
        <v>191</v>
      </c>
    </row>
    <row r="2087" spans="1:7" ht="15" customHeight="1" x14ac:dyDescent="0.2">
      <c r="A2087" s="774"/>
      <c r="B2087" s="656" t="s">
        <v>3650</v>
      </c>
      <c r="C2087" s="770" t="s">
        <v>3651</v>
      </c>
      <c r="D2087" s="771"/>
      <c r="F2087" s="549"/>
      <c r="G2087" t="s">
        <v>191</v>
      </c>
    </row>
    <row r="2088" spans="1:7" ht="15" customHeight="1" x14ac:dyDescent="0.2">
      <c r="A2088" s="774"/>
      <c r="B2088" s="656" t="s">
        <v>3652</v>
      </c>
      <c r="C2088" s="770" t="s">
        <v>3653</v>
      </c>
      <c r="D2088" s="771"/>
      <c r="F2088" s="549"/>
      <c r="G2088" t="s">
        <v>191</v>
      </c>
    </row>
    <row r="2089" spans="1:7" ht="15" customHeight="1" x14ac:dyDescent="0.2">
      <c r="A2089" s="774"/>
      <c r="B2089" s="656" t="s">
        <v>3654</v>
      </c>
      <c r="C2089" s="770" t="s">
        <v>3655</v>
      </c>
      <c r="D2089" s="771"/>
      <c r="F2089" s="549"/>
      <c r="G2089" t="s">
        <v>191</v>
      </c>
    </row>
    <row r="2090" spans="1:7" ht="14.25" customHeight="1" x14ac:dyDescent="0.2">
      <c r="A2090" s="774"/>
      <c r="B2090" s="656" t="s">
        <v>3656</v>
      </c>
      <c r="C2090" s="770" t="s">
        <v>3657</v>
      </c>
      <c r="D2090" s="771"/>
      <c r="F2090" s="549"/>
      <c r="G2090" t="s">
        <v>191</v>
      </c>
    </row>
    <row r="2091" spans="1:7" ht="15" customHeight="1" x14ac:dyDescent="0.2">
      <c r="A2091" s="774"/>
      <c r="B2091" s="656" t="s">
        <v>3658</v>
      </c>
      <c r="C2091" s="770" t="s">
        <v>3659</v>
      </c>
      <c r="D2091" s="771"/>
      <c r="F2091" s="549"/>
      <c r="G2091" t="s">
        <v>191</v>
      </c>
    </row>
    <row r="2092" spans="1:7" ht="15" customHeight="1" x14ac:dyDescent="0.2">
      <c r="A2092" s="774"/>
      <c r="B2092" s="656" t="s">
        <v>3660</v>
      </c>
      <c r="C2092" s="770" t="s">
        <v>3661</v>
      </c>
      <c r="D2092" s="771"/>
      <c r="F2092" s="549"/>
      <c r="G2092" t="s">
        <v>191</v>
      </c>
    </row>
    <row r="2093" spans="1:7" ht="15" customHeight="1" x14ac:dyDescent="0.2">
      <c r="A2093" s="774"/>
      <c r="B2093" s="656" t="s">
        <v>3662</v>
      </c>
      <c r="C2093" s="770" t="s">
        <v>3663</v>
      </c>
      <c r="D2093" s="771"/>
      <c r="F2093" s="549"/>
      <c r="G2093" t="s">
        <v>191</v>
      </c>
    </row>
    <row r="2094" spans="1:7" ht="14.25" customHeight="1" x14ac:dyDescent="0.2">
      <c r="A2094" s="774"/>
      <c r="B2094" s="656" t="s">
        <v>3664</v>
      </c>
      <c r="C2094" s="770" t="s">
        <v>3665</v>
      </c>
      <c r="D2094" s="771"/>
      <c r="F2094" s="549"/>
      <c r="G2094" t="s">
        <v>191</v>
      </c>
    </row>
    <row r="2095" spans="1:7" ht="15" customHeight="1" x14ac:dyDescent="0.2">
      <c r="A2095" s="774"/>
      <c r="B2095" s="656" t="s">
        <v>3668</v>
      </c>
      <c r="C2095" s="770" t="s">
        <v>3669</v>
      </c>
      <c r="D2095" s="771"/>
      <c r="F2095" s="549"/>
      <c r="G2095" t="s">
        <v>191</v>
      </c>
    </row>
    <row r="2096" spans="1:7" ht="15" customHeight="1" x14ac:dyDescent="0.2">
      <c r="A2096" s="774"/>
      <c r="B2096" s="656" t="s">
        <v>3672</v>
      </c>
      <c r="C2096" s="770" t="s">
        <v>3673</v>
      </c>
      <c r="D2096" s="771"/>
      <c r="F2096" s="549"/>
      <c r="G2096" t="s">
        <v>191</v>
      </c>
    </row>
    <row r="2097" spans="1:7" ht="15" customHeight="1" x14ac:dyDescent="0.2">
      <c r="A2097" s="774"/>
      <c r="B2097" s="656" t="s">
        <v>3674</v>
      </c>
      <c r="C2097" s="770" t="s">
        <v>3675</v>
      </c>
      <c r="D2097" s="771"/>
      <c r="F2097" s="549"/>
      <c r="G2097" t="s">
        <v>191</v>
      </c>
    </row>
    <row r="2098" spans="1:7" ht="14.25" customHeight="1" x14ac:dyDescent="0.2">
      <c r="A2098" s="774"/>
      <c r="B2098" s="656" t="s">
        <v>3666</v>
      </c>
      <c r="C2098" s="770" t="s">
        <v>3667</v>
      </c>
      <c r="D2098" s="771"/>
      <c r="F2098" s="549"/>
    </row>
    <row r="2099" spans="1:7" ht="15" customHeight="1" x14ac:dyDescent="0.2">
      <c r="A2099" s="774"/>
      <c r="B2099" s="656" t="s">
        <v>3670</v>
      </c>
      <c r="C2099" s="770" t="s">
        <v>3671</v>
      </c>
      <c r="D2099" s="771"/>
      <c r="F2099" s="549"/>
    </row>
    <row r="2100" spans="1:7" ht="15" customHeight="1" x14ac:dyDescent="0.2">
      <c r="A2100" s="774"/>
      <c r="B2100" s="656" t="s">
        <v>3676</v>
      </c>
      <c r="C2100" s="770" t="s">
        <v>3677</v>
      </c>
      <c r="D2100" s="771"/>
      <c r="F2100" s="549"/>
    </row>
    <row r="2101" spans="1:7" ht="15" customHeight="1" x14ac:dyDescent="0.2">
      <c r="A2101" s="774"/>
      <c r="B2101" s="656" t="s">
        <v>3678</v>
      </c>
      <c r="C2101" s="770" t="s">
        <v>3679</v>
      </c>
      <c r="D2101" s="771"/>
      <c r="F2101" s="549"/>
    </row>
    <row r="2102" spans="1:7" ht="14.25" customHeight="1" x14ac:dyDescent="0.2">
      <c r="A2102" s="774"/>
      <c r="B2102" s="656" t="s">
        <v>7286</v>
      </c>
      <c r="C2102" s="770" t="s">
        <v>6956</v>
      </c>
      <c r="D2102" s="771"/>
      <c r="F2102" s="549"/>
    </row>
    <row r="2103" spans="1:7" ht="15" customHeight="1" x14ac:dyDescent="0.2">
      <c r="A2103" s="774"/>
      <c r="B2103" s="656" t="s">
        <v>7287</v>
      </c>
      <c r="C2103" s="770" t="s">
        <v>6957</v>
      </c>
      <c r="D2103" s="771"/>
      <c r="F2103" s="549"/>
    </row>
    <row r="2104" spans="1:7" ht="15" customHeight="1" x14ac:dyDescent="0.2">
      <c r="A2104" s="774"/>
      <c r="B2104" s="656" t="s">
        <v>7288</v>
      </c>
      <c r="C2104" s="770" t="s">
        <v>6958</v>
      </c>
      <c r="D2104" s="771"/>
      <c r="F2104" s="549"/>
    </row>
    <row r="2105" spans="1:7" ht="15" customHeight="1" x14ac:dyDescent="0.2">
      <c r="A2105" s="774"/>
      <c r="B2105" s="656" t="s">
        <v>7289</v>
      </c>
      <c r="C2105" s="770" t="s">
        <v>6959</v>
      </c>
      <c r="D2105" s="771"/>
      <c r="F2105" s="549"/>
    </row>
    <row r="2106" spans="1:7" ht="15" customHeight="1" x14ac:dyDescent="0.2">
      <c r="A2106" s="774"/>
      <c r="B2106" s="656" t="s">
        <v>3680</v>
      </c>
      <c r="C2106" s="770" t="s">
        <v>3681</v>
      </c>
      <c r="D2106" s="771"/>
      <c r="F2106" s="549"/>
      <c r="G2106" t="s">
        <v>191</v>
      </c>
    </row>
    <row r="2107" spans="1:7" ht="15" customHeight="1" x14ac:dyDescent="0.2">
      <c r="A2107" s="774"/>
      <c r="B2107" s="656" t="s">
        <v>3682</v>
      </c>
      <c r="C2107" s="770" t="s">
        <v>3683</v>
      </c>
      <c r="D2107" s="771"/>
      <c r="F2107" s="549"/>
      <c r="G2107" t="s">
        <v>191</v>
      </c>
    </row>
    <row r="2108" spans="1:7" ht="15" customHeight="1" x14ac:dyDescent="0.2">
      <c r="A2108" s="774"/>
      <c r="B2108" s="656" t="s">
        <v>3684</v>
      </c>
      <c r="C2108" s="770" t="s">
        <v>3685</v>
      </c>
      <c r="D2108" s="771"/>
      <c r="F2108" s="549"/>
      <c r="G2108" t="s">
        <v>191</v>
      </c>
    </row>
    <row r="2109" spans="1:7" ht="15" customHeight="1" x14ac:dyDescent="0.2">
      <c r="A2109" s="774"/>
      <c r="B2109" s="656" t="s">
        <v>3686</v>
      </c>
      <c r="C2109" s="770" t="s">
        <v>3687</v>
      </c>
      <c r="D2109" s="771"/>
      <c r="F2109" s="549"/>
      <c r="G2109" t="s">
        <v>191</v>
      </c>
    </row>
    <row r="2110" spans="1:7" ht="15" customHeight="1" x14ac:dyDescent="0.2">
      <c r="A2110" s="774"/>
      <c r="B2110" s="656" t="s">
        <v>3688</v>
      </c>
      <c r="C2110" s="770" t="s">
        <v>3689</v>
      </c>
      <c r="D2110" s="771"/>
      <c r="F2110" s="549"/>
      <c r="G2110" t="s">
        <v>191</v>
      </c>
    </row>
    <row r="2111" spans="1:7" ht="15" customHeight="1" x14ac:dyDescent="0.2">
      <c r="A2111" s="774"/>
      <c r="B2111" s="656" t="s">
        <v>3690</v>
      </c>
      <c r="C2111" s="770" t="s">
        <v>3691</v>
      </c>
      <c r="D2111" s="771"/>
      <c r="F2111" s="549"/>
      <c r="G2111" t="s">
        <v>191</v>
      </c>
    </row>
    <row r="2112" spans="1:7" ht="15" customHeight="1" x14ac:dyDescent="0.2">
      <c r="A2112" s="774"/>
      <c r="B2112" s="656" t="s">
        <v>3692</v>
      </c>
      <c r="C2112" s="770" t="s">
        <v>3693</v>
      </c>
      <c r="D2112" s="771"/>
      <c r="F2112" s="549"/>
      <c r="G2112" t="s">
        <v>191</v>
      </c>
    </row>
    <row r="2113" spans="1:11" ht="15" customHeight="1" x14ac:dyDescent="0.2">
      <c r="A2113" s="774"/>
      <c r="B2113" s="656" t="s">
        <v>3694</v>
      </c>
      <c r="C2113" s="770" t="s">
        <v>3695</v>
      </c>
      <c r="D2113" s="771"/>
      <c r="F2113" s="549"/>
      <c r="G2113" t="s">
        <v>191</v>
      </c>
    </row>
    <row r="2114" spans="1:11" ht="15" customHeight="1" x14ac:dyDescent="0.2">
      <c r="A2114" s="774"/>
      <c r="B2114" s="656" t="s">
        <v>3696</v>
      </c>
      <c r="C2114" s="770" t="s">
        <v>3697</v>
      </c>
      <c r="D2114" s="771"/>
      <c r="F2114" s="549"/>
      <c r="G2114" t="s">
        <v>191</v>
      </c>
    </row>
    <row r="2115" spans="1:11" ht="15" customHeight="1" x14ac:dyDescent="0.2">
      <c r="A2115" s="774"/>
      <c r="B2115" s="656" t="s">
        <v>3698</v>
      </c>
      <c r="C2115" s="770" t="s">
        <v>3699</v>
      </c>
      <c r="D2115" s="771"/>
      <c r="F2115" s="549"/>
    </row>
    <row r="2116" spans="1:11" ht="15" customHeight="1" x14ac:dyDescent="0.2">
      <c r="A2116" s="781"/>
      <c r="B2116" s="778" t="s">
        <v>7290</v>
      </c>
      <c r="C2116" s="770" t="s">
        <v>6972</v>
      </c>
      <c r="D2116" s="782"/>
      <c r="F2116" s="549"/>
    </row>
    <row r="2117" spans="1:11" ht="15" customHeight="1" x14ac:dyDescent="0.2">
      <c r="A2117" s="774"/>
      <c r="B2117" s="656" t="s">
        <v>3700</v>
      </c>
      <c r="C2117" s="770" t="s">
        <v>3701</v>
      </c>
      <c r="D2117" s="771"/>
      <c r="F2117" s="549"/>
      <c r="G2117" t="s">
        <v>191</v>
      </c>
    </row>
    <row r="2118" spans="1:11" ht="15" customHeight="1" x14ac:dyDescent="0.2">
      <c r="A2118" s="774"/>
      <c r="B2118" s="656" t="s">
        <v>3702</v>
      </c>
      <c r="C2118" s="770" t="s">
        <v>3703</v>
      </c>
      <c r="D2118" s="771"/>
      <c r="F2118" s="549"/>
      <c r="G2118" t="s">
        <v>191</v>
      </c>
      <c r="K2118" t="s">
        <v>3704</v>
      </c>
    </row>
    <row r="2119" spans="1:11" ht="15" customHeight="1" x14ac:dyDescent="0.2">
      <c r="A2119" s="774"/>
      <c r="B2119" s="656" t="s">
        <v>3705</v>
      </c>
      <c r="C2119" s="770" t="s">
        <v>3706</v>
      </c>
      <c r="D2119" s="771"/>
      <c r="F2119" s="549"/>
      <c r="G2119" t="s">
        <v>191</v>
      </c>
    </row>
    <row r="2120" spans="1:11" ht="15" customHeight="1" x14ac:dyDescent="0.2">
      <c r="A2120" s="774"/>
      <c r="B2120" s="656" t="s">
        <v>3707</v>
      </c>
      <c r="C2120" s="770" t="s">
        <v>3708</v>
      </c>
      <c r="D2120" s="771"/>
      <c r="F2120" s="549"/>
      <c r="G2120" t="s">
        <v>191</v>
      </c>
    </row>
    <row r="2121" spans="1:11" ht="15" customHeight="1" x14ac:dyDescent="0.2">
      <c r="A2121" s="774"/>
      <c r="B2121" s="656" t="s">
        <v>3709</v>
      </c>
      <c r="C2121" s="770" t="s">
        <v>3710</v>
      </c>
      <c r="D2121" s="771"/>
      <c r="F2121" s="549"/>
      <c r="G2121" t="s">
        <v>191</v>
      </c>
    </row>
    <row r="2122" spans="1:11" ht="15" customHeight="1" x14ac:dyDescent="0.2">
      <c r="A2122" s="774"/>
      <c r="B2122" s="656" t="s">
        <v>3711</v>
      </c>
      <c r="C2122" s="770" t="s">
        <v>3712</v>
      </c>
      <c r="D2122" s="771"/>
      <c r="F2122" s="549"/>
      <c r="G2122" t="s">
        <v>191</v>
      </c>
    </row>
    <row r="2123" spans="1:11" ht="15" customHeight="1" x14ac:dyDescent="0.2">
      <c r="A2123" s="774"/>
      <c r="B2123" s="656" t="s">
        <v>3713</v>
      </c>
      <c r="C2123" s="770" t="s">
        <v>3714</v>
      </c>
      <c r="D2123" s="771"/>
      <c r="F2123" s="549"/>
      <c r="G2123" t="s">
        <v>191</v>
      </c>
    </row>
    <row r="2124" spans="1:11" ht="15" customHeight="1" x14ac:dyDescent="0.2">
      <c r="A2124" s="774"/>
      <c r="B2124" s="656" t="s">
        <v>3715</v>
      </c>
      <c r="C2124" s="770" t="s">
        <v>3716</v>
      </c>
      <c r="D2124" s="771"/>
      <c r="F2124" s="549"/>
      <c r="G2124" t="s">
        <v>191</v>
      </c>
    </row>
    <row r="2125" spans="1:11" ht="15" customHeight="1" x14ac:dyDescent="0.2">
      <c r="A2125" s="774"/>
      <c r="B2125" s="656" t="s">
        <v>3717</v>
      </c>
      <c r="C2125" s="770" t="s">
        <v>3718</v>
      </c>
      <c r="D2125" s="771"/>
      <c r="F2125" s="549"/>
      <c r="G2125" t="s">
        <v>191</v>
      </c>
    </row>
    <row r="2126" spans="1:11" ht="15" customHeight="1" x14ac:dyDescent="0.2">
      <c r="A2126" s="774"/>
      <c r="B2126" s="656" t="s">
        <v>3719</v>
      </c>
      <c r="C2126" s="770" t="s">
        <v>3720</v>
      </c>
      <c r="D2126" s="771"/>
      <c r="F2126" s="549"/>
      <c r="G2126" t="s">
        <v>191</v>
      </c>
    </row>
    <row r="2127" spans="1:11" ht="15" customHeight="1" x14ac:dyDescent="0.2">
      <c r="A2127" s="774"/>
      <c r="B2127" s="656" t="s">
        <v>3721</v>
      </c>
      <c r="C2127" s="770" t="s">
        <v>3722</v>
      </c>
      <c r="D2127" s="771"/>
      <c r="F2127" s="549"/>
      <c r="G2127" t="s">
        <v>191</v>
      </c>
    </row>
    <row r="2128" spans="1:11" ht="15" customHeight="1" x14ac:dyDescent="0.2">
      <c r="A2128" s="774"/>
      <c r="B2128" s="656" t="s">
        <v>3723</v>
      </c>
      <c r="C2128" s="770" t="s">
        <v>3724</v>
      </c>
      <c r="D2128" s="771"/>
      <c r="F2128" s="549"/>
      <c r="G2128" t="s">
        <v>191</v>
      </c>
    </row>
    <row r="2129" spans="1:7" ht="15" customHeight="1" x14ac:dyDescent="0.2">
      <c r="A2129" s="774"/>
      <c r="B2129" s="656" t="s">
        <v>3725</v>
      </c>
      <c r="C2129" s="770" t="s">
        <v>3726</v>
      </c>
      <c r="D2129" s="771"/>
      <c r="F2129" s="549"/>
      <c r="G2129" t="s">
        <v>191</v>
      </c>
    </row>
    <row r="2130" spans="1:7" ht="15" customHeight="1" x14ac:dyDescent="0.2">
      <c r="A2130" s="774"/>
      <c r="B2130" s="656" t="s">
        <v>3727</v>
      </c>
      <c r="C2130" s="770" t="s">
        <v>3728</v>
      </c>
      <c r="D2130" s="771"/>
      <c r="F2130" s="549"/>
      <c r="G2130" t="s">
        <v>191</v>
      </c>
    </row>
    <row r="2131" spans="1:7" ht="15" customHeight="1" x14ac:dyDescent="0.2">
      <c r="A2131" s="774"/>
      <c r="B2131" s="656" t="s">
        <v>3729</v>
      </c>
      <c r="C2131" s="770" t="s">
        <v>3730</v>
      </c>
      <c r="D2131" s="771"/>
      <c r="F2131" s="549"/>
      <c r="G2131" t="s">
        <v>191</v>
      </c>
    </row>
    <row r="2132" spans="1:7" ht="15" customHeight="1" x14ac:dyDescent="0.2">
      <c r="A2132" s="774"/>
      <c r="B2132" s="656" t="s">
        <v>3731</v>
      </c>
      <c r="C2132" s="770" t="s">
        <v>3732</v>
      </c>
      <c r="D2132" s="771"/>
      <c r="F2132" s="549"/>
      <c r="G2132" t="s">
        <v>191</v>
      </c>
    </row>
    <row r="2133" spans="1:7" ht="15" customHeight="1" x14ac:dyDescent="0.2">
      <c r="A2133" s="774"/>
      <c r="B2133" s="656" t="s">
        <v>3733</v>
      </c>
      <c r="C2133" s="770" t="s">
        <v>3734</v>
      </c>
      <c r="D2133" s="771"/>
      <c r="F2133" s="549"/>
      <c r="G2133" t="s">
        <v>191</v>
      </c>
    </row>
    <row r="2134" spans="1:7" ht="15" customHeight="1" x14ac:dyDescent="0.2">
      <c r="A2134" s="774"/>
      <c r="B2134" s="656" t="s">
        <v>3735</v>
      </c>
      <c r="C2134" s="770" t="s">
        <v>3736</v>
      </c>
      <c r="D2134" s="771"/>
      <c r="F2134" s="549"/>
      <c r="G2134" t="s">
        <v>191</v>
      </c>
    </row>
    <row r="2135" spans="1:7" ht="15" customHeight="1" x14ac:dyDescent="0.2">
      <c r="A2135" s="774"/>
      <c r="B2135" s="656" t="s">
        <v>3737</v>
      </c>
      <c r="C2135" s="770" t="s">
        <v>3738</v>
      </c>
      <c r="D2135" s="771"/>
      <c r="F2135" s="549"/>
      <c r="G2135" t="s">
        <v>191</v>
      </c>
    </row>
    <row r="2136" spans="1:7" ht="15" customHeight="1" x14ac:dyDescent="0.2">
      <c r="A2136" s="774"/>
      <c r="B2136" s="656" t="s">
        <v>3739</v>
      </c>
      <c r="C2136" s="770" t="s">
        <v>3740</v>
      </c>
      <c r="D2136" s="771"/>
      <c r="F2136" s="549"/>
      <c r="G2136" t="s">
        <v>191</v>
      </c>
    </row>
    <row r="2137" spans="1:7" ht="15" customHeight="1" x14ac:dyDescent="0.2">
      <c r="A2137" s="774"/>
      <c r="B2137" s="656" t="s">
        <v>3741</v>
      </c>
      <c r="C2137" s="770" t="s">
        <v>3742</v>
      </c>
      <c r="D2137" s="771"/>
      <c r="F2137" s="549"/>
      <c r="G2137" t="s">
        <v>191</v>
      </c>
    </row>
    <row r="2138" spans="1:7" ht="15" customHeight="1" x14ac:dyDescent="0.2">
      <c r="A2138" s="774"/>
      <c r="B2138" s="656" t="s">
        <v>3743</v>
      </c>
      <c r="C2138" s="770" t="s">
        <v>3744</v>
      </c>
      <c r="D2138" s="771"/>
      <c r="F2138" s="549"/>
      <c r="G2138" t="s">
        <v>191</v>
      </c>
    </row>
    <row r="2139" spans="1:7" ht="15" customHeight="1" x14ac:dyDescent="0.2">
      <c r="A2139" s="774"/>
      <c r="B2139" s="656" t="s">
        <v>3745</v>
      </c>
      <c r="C2139" s="770" t="s">
        <v>3746</v>
      </c>
      <c r="D2139" s="771"/>
      <c r="F2139" s="549"/>
      <c r="G2139" t="s">
        <v>191</v>
      </c>
    </row>
    <row r="2140" spans="1:7" ht="15" customHeight="1" x14ac:dyDescent="0.2">
      <c r="A2140" s="774"/>
      <c r="B2140" s="656" t="s">
        <v>3747</v>
      </c>
      <c r="C2140" s="770" t="s">
        <v>3748</v>
      </c>
      <c r="D2140" s="771"/>
      <c r="F2140" s="549"/>
      <c r="G2140" t="s">
        <v>191</v>
      </c>
    </row>
    <row r="2141" spans="1:7" ht="15" customHeight="1" x14ac:dyDescent="0.2">
      <c r="A2141" s="774"/>
      <c r="B2141" s="656" t="s">
        <v>3749</v>
      </c>
      <c r="C2141" s="770" t="s">
        <v>3750</v>
      </c>
      <c r="D2141" s="771"/>
      <c r="F2141" s="549"/>
    </row>
    <row r="2142" spans="1:7" ht="15" customHeight="1" x14ac:dyDescent="0.2">
      <c r="A2142" s="774"/>
      <c r="B2142" s="656" t="s">
        <v>3751</v>
      </c>
      <c r="C2142" s="770" t="s">
        <v>3752</v>
      </c>
      <c r="D2142" s="771"/>
      <c r="F2142" s="549"/>
    </row>
    <row r="2143" spans="1:7" ht="15" customHeight="1" x14ac:dyDescent="0.2">
      <c r="A2143" s="774"/>
      <c r="B2143" s="656" t="s">
        <v>3753</v>
      </c>
      <c r="C2143" s="770" t="s">
        <v>3754</v>
      </c>
      <c r="D2143" s="771"/>
      <c r="F2143" s="549"/>
    </row>
    <row r="2144" spans="1:7" ht="15" customHeight="1" x14ac:dyDescent="0.2">
      <c r="A2144" s="774"/>
      <c r="B2144" s="656" t="s">
        <v>3755</v>
      </c>
      <c r="C2144" s="770" t="s">
        <v>3756</v>
      </c>
      <c r="D2144" s="771"/>
      <c r="F2144" s="549"/>
    </row>
    <row r="2145" spans="1:7" ht="15" customHeight="1" x14ac:dyDescent="0.2">
      <c r="A2145" s="781"/>
      <c r="B2145" s="778" t="s">
        <v>7291</v>
      </c>
      <c r="C2145" s="770" t="s">
        <v>6973</v>
      </c>
      <c r="D2145" s="782"/>
      <c r="F2145" s="549"/>
    </row>
    <row r="2146" spans="1:7" ht="15" customHeight="1" x14ac:dyDescent="0.2">
      <c r="A2146" s="781"/>
      <c r="B2146" s="778" t="s">
        <v>7292</v>
      </c>
      <c r="C2146" s="770" t="s">
        <v>6974</v>
      </c>
      <c r="D2146" s="782"/>
      <c r="F2146" s="549"/>
    </row>
    <row r="2147" spans="1:7" ht="15" customHeight="1" x14ac:dyDescent="0.2">
      <c r="A2147" s="781"/>
      <c r="B2147" s="778" t="s">
        <v>7293</v>
      </c>
      <c r="C2147" s="770" t="s">
        <v>6975</v>
      </c>
      <c r="D2147" s="782"/>
      <c r="F2147" s="549"/>
    </row>
    <row r="2148" spans="1:7" ht="15" customHeight="1" x14ac:dyDescent="0.2">
      <c r="A2148" s="781"/>
      <c r="B2148" s="778" t="s">
        <v>7294</v>
      </c>
      <c r="C2148" s="770" t="s">
        <v>6976</v>
      </c>
      <c r="D2148" s="782"/>
      <c r="F2148" s="549"/>
    </row>
    <row r="2149" spans="1:7" ht="15" customHeight="1" x14ac:dyDescent="0.2">
      <c r="A2149" s="774"/>
      <c r="B2149" s="656" t="s">
        <v>3757</v>
      </c>
      <c r="C2149" s="770" t="s">
        <v>3758</v>
      </c>
      <c r="D2149" s="771"/>
      <c r="F2149" s="549"/>
      <c r="G2149" t="s">
        <v>191</v>
      </c>
    </row>
    <row r="2150" spans="1:7" ht="15" customHeight="1" x14ac:dyDescent="0.2">
      <c r="A2150" s="774"/>
      <c r="B2150" s="656" t="s">
        <v>3759</v>
      </c>
      <c r="C2150" s="770" t="s">
        <v>3760</v>
      </c>
      <c r="D2150" s="771"/>
      <c r="F2150" s="549"/>
      <c r="G2150" t="s">
        <v>191</v>
      </c>
    </row>
    <row r="2151" spans="1:7" ht="15" customHeight="1" x14ac:dyDescent="0.2">
      <c r="A2151" s="774"/>
      <c r="B2151" s="656" t="s">
        <v>3761</v>
      </c>
      <c r="C2151" s="770" t="s">
        <v>3762</v>
      </c>
      <c r="D2151" s="771"/>
      <c r="F2151" s="549"/>
      <c r="G2151" t="s">
        <v>191</v>
      </c>
    </row>
    <row r="2152" spans="1:7" ht="15" customHeight="1" x14ac:dyDescent="0.2">
      <c r="A2152" s="774"/>
      <c r="B2152" s="656" t="s">
        <v>3763</v>
      </c>
      <c r="C2152" s="770" t="s">
        <v>3764</v>
      </c>
      <c r="D2152" s="771"/>
      <c r="F2152" s="549"/>
      <c r="G2152" t="s">
        <v>191</v>
      </c>
    </row>
    <row r="2153" spans="1:7" ht="15" customHeight="1" x14ac:dyDescent="0.2">
      <c r="A2153" s="774"/>
      <c r="B2153" s="656" t="s">
        <v>3765</v>
      </c>
      <c r="C2153" s="770" t="s">
        <v>3766</v>
      </c>
      <c r="D2153" s="771"/>
      <c r="F2153" s="549"/>
      <c r="G2153" t="s">
        <v>191</v>
      </c>
    </row>
    <row r="2154" spans="1:7" ht="15" customHeight="1" x14ac:dyDescent="0.2">
      <c r="A2154" s="774"/>
      <c r="B2154" s="656" t="s">
        <v>3767</v>
      </c>
      <c r="C2154" s="770" t="s">
        <v>3768</v>
      </c>
      <c r="D2154" s="771"/>
      <c r="F2154" s="549"/>
      <c r="G2154" t="s">
        <v>191</v>
      </c>
    </row>
    <row r="2155" spans="1:7" ht="15" customHeight="1" x14ac:dyDescent="0.2">
      <c r="A2155" s="774"/>
      <c r="B2155" s="656" t="s">
        <v>3769</v>
      </c>
      <c r="C2155" s="770" t="s">
        <v>3770</v>
      </c>
      <c r="D2155" s="771"/>
      <c r="F2155" s="549"/>
      <c r="G2155" t="s">
        <v>191</v>
      </c>
    </row>
    <row r="2156" spans="1:7" ht="15" customHeight="1" x14ac:dyDescent="0.2">
      <c r="A2156" s="774"/>
      <c r="B2156" s="656" t="s">
        <v>3771</v>
      </c>
      <c r="C2156" s="770" t="s">
        <v>3772</v>
      </c>
      <c r="D2156" s="771"/>
      <c r="F2156" s="549"/>
    </row>
    <row r="2157" spans="1:7" ht="15" customHeight="1" x14ac:dyDescent="0.2">
      <c r="A2157" s="781"/>
      <c r="B2157" s="778" t="s">
        <v>7295</v>
      </c>
      <c r="C2157" s="770" t="s">
        <v>6977</v>
      </c>
      <c r="D2157" s="782"/>
      <c r="F2157" s="549"/>
    </row>
    <row r="2158" spans="1:7" ht="15" customHeight="1" x14ac:dyDescent="0.2">
      <c r="A2158" s="774"/>
      <c r="B2158" s="656" t="s">
        <v>3773</v>
      </c>
      <c r="C2158" s="770" t="s">
        <v>3774</v>
      </c>
      <c r="D2158" s="771"/>
      <c r="F2158" s="549"/>
      <c r="G2158" t="s">
        <v>191</v>
      </c>
    </row>
    <row r="2159" spans="1:7" ht="15" customHeight="1" x14ac:dyDescent="0.2">
      <c r="A2159" s="774"/>
      <c r="B2159" s="656" t="s">
        <v>3775</v>
      </c>
      <c r="C2159" s="770" t="s">
        <v>3776</v>
      </c>
      <c r="D2159" s="771"/>
      <c r="F2159" s="549"/>
      <c r="G2159" t="s">
        <v>191</v>
      </c>
    </row>
    <row r="2160" spans="1:7" ht="15" customHeight="1" x14ac:dyDescent="0.2">
      <c r="A2160" s="774"/>
      <c r="B2160" s="656" t="s">
        <v>3777</v>
      </c>
      <c r="C2160" s="770" t="s">
        <v>3778</v>
      </c>
      <c r="D2160" s="771"/>
      <c r="F2160" s="549"/>
      <c r="G2160" t="s">
        <v>191</v>
      </c>
    </row>
    <row r="2161" spans="1:7" ht="15" customHeight="1" x14ac:dyDescent="0.2">
      <c r="A2161" s="774"/>
      <c r="B2161" s="656" t="s">
        <v>3779</v>
      </c>
      <c r="C2161" s="770" t="s">
        <v>3780</v>
      </c>
      <c r="D2161" s="771"/>
      <c r="F2161" s="549"/>
      <c r="G2161" t="s">
        <v>191</v>
      </c>
    </row>
    <row r="2162" spans="1:7" ht="15" customHeight="1" x14ac:dyDescent="0.2">
      <c r="A2162" s="774"/>
      <c r="B2162" s="656" t="s">
        <v>3781</v>
      </c>
      <c r="C2162" s="770" t="s">
        <v>3782</v>
      </c>
      <c r="D2162" s="771"/>
      <c r="F2162" s="549"/>
      <c r="G2162" t="s">
        <v>191</v>
      </c>
    </row>
    <row r="2163" spans="1:7" ht="15" customHeight="1" x14ac:dyDescent="0.2">
      <c r="A2163" s="774"/>
      <c r="B2163" s="656" t="s">
        <v>3783</v>
      </c>
      <c r="C2163" s="770" t="s">
        <v>3784</v>
      </c>
      <c r="D2163" s="771"/>
      <c r="F2163" s="549"/>
    </row>
    <row r="2164" spans="1:7" ht="15" customHeight="1" x14ac:dyDescent="0.2">
      <c r="A2164" s="781"/>
      <c r="B2164" s="778" t="s">
        <v>7296</v>
      </c>
      <c r="C2164" s="770" t="s">
        <v>6979</v>
      </c>
      <c r="D2164" s="782"/>
      <c r="F2164" s="549"/>
    </row>
    <row r="2165" spans="1:7" ht="15" customHeight="1" x14ac:dyDescent="0.2">
      <c r="A2165" s="774"/>
      <c r="B2165" s="656" t="s">
        <v>3785</v>
      </c>
      <c r="C2165" s="770" t="s">
        <v>3786</v>
      </c>
      <c r="D2165" s="771"/>
      <c r="F2165" s="549"/>
      <c r="G2165" t="s">
        <v>191</v>
      </c>
    </row>
    <row r="2166" spans="1:7" ht="15" customHeight="1" x14ac:dyDescent="0.2">
      <c r="A2166" s="774"/>
      <c r="B2166" s="656" t="s">
        <v>3787</v>
      </c>
      <c r="C2166" s="770" t="s">
        <v>3788</v>
      </c>
      <c r="D2166" s="771"/>
      <c r="F2166" s="549"/>
      <c r="G2166" t="s">
        <v>191</v>
      </c>
    </row>
    <row r="2167" spans="1:7" ht="15" customHeight="1" x14ac:dyDescent="0.2">
      <c r="A2167" s="774"/>
      <c r="B2167" s="656" t="s">
        <v>3789</v>
      </c>
      <c r="C2167" s="770" t="s">
        <v>3790</v>
      </c>
      <c r="D2167" s="771"/>
      <c r="F2167" s="549"/>
      <c r="G2167" t="s">
        <v>191</v>
      </c>
    </row>
    <row r="2168" spans="1:7" ht="15" customHeight="1" x14ac:dyDescent="0.2">
      <c r="A2168" s="774"/>
      <c r="B2168" s="656" t="s">
        <v>3791</v>
      </c>
      <c r="C2168" s="770" t="s">
        <v>3792</v>
      </c>
      <c r="D2168" s="771"/>
      <c r="F2168" s="549"/>
      <c r="G2168" t="s">
        <v>191</v>
      </c>
    </row>
    <row r="2169" spans="1:7" ht="15" customHeight="1" x14ac:dyDescent="0.2">
      <c r="A2169" s="774"/>
      <c r="B2169" s="656" t="s">
        <v>3793</v>
      </c>
      <c r="C2169" s="770" t="s">
        <v>3794</v>
      </c>
      <c r="D2169" s="771"/>
      <c r="F2169" s="549"/>
      <c r="G2169" t="s">
        <v>191</v>
      </c>
    </row>
    <row r="2170" spans="1:7" ht="15" customHeight="1" x14ac:dyDescent="0.2">
      <c r="A2170" s="774"/>
      <c r="B2170" s="656" t="s">
        <v>3795</v>
      </c>
      <c r="C2170" s="770" t="s">
        <v>3796</v>
      </c>
      <c r="D2170" s="771"/>
      <c r="F2170" s="549"/>
    </row>
    <row r="2171" spans="1:7" ht="15" customHeight="1" x14ac:dyDescent="0.2">
      <c r="A2171" s="781"/>
      <c r="B2171" s="778" t="s">
        <v>7297</v>
      </c>
      <c r="C2171" s="770" t="s">
        <v>6980</v>
      </c>
      <c r="D2171" s="782"/>
      <c r="F2171" s="549"/>
    </row>
    <row r="2172" spans="1:7" ht="15" customHeight="1" x14ac:dyDescent="0.2">
      <c r="A2172" s="774"/>
      <c r="B2172" s="656" t="s">
        <v>3797</v>
      </c>
      <c r="C2172" s="770" t="s">
        <v>3798</v>
      </c>
      <c r="D2172" s="771"/>
      <c r="F2172" s="549"/>
      <c r="G2172" t="s">
        <v>191</v>
      </c>
    </row>
    <row r="2173" spans="1:7" ht="15" customHeight="1" x14ac:dyDescent="0.2">
      <c r="A2173" s="774"/>
      <c r="B2173" s="656" t="s">
        <v>3799</v>
      </c>
      <c r="C2173" s="770" t="s">
        <v>3800</v>
      </c>
      <c r="D2173" s="771"/>
      <c r="F2173" s="549"/>
      <c r="G2173" t="s">
        <v>191</v>
      </c>
    </row>
    <row r="2174" spans="1:7" ht="15" customHeight="1" x14ac:dyDescent="0.2">
      <c r="A2174" s="774"/>
      <c r="B2174" s="656" t="s">
        <v>3801</v>
      </c>
      <c r="C2174" s="770" t="s">
        <v>3802</v>
      </c>
      <c r="D2174" s="771"/>
      <c r="F2174" s="549"/>
      <c r="G2174" t="s">
        <v>191</v>
      </c>
    </row>
    <row r="2175" spans="1:7" ht="15" customHeight="1" x14ac:dyDescent="0.2">
      <c r="A2175" s="774"/>
      <c r="B2175" s="656" t="s">
        <v>3803</v>
      </c>
      <c r="C2175" s="770" t="s">
        <v>3804</v>
      </c>
      <c r="D2175" s="771"/>
      <c r="F2175" s="549"/>
      <c r="G2175" t="s">
        <v>191</v>
      </c>
    </row>
    <row r="2176" spans="1:7" ht="15" customHeight="1" x14ac:dyDescent="0.2">
      <c r="A2176" s="774"/>
      <c r="B2176" s="656" t="s">
        <v>3805</v>
      </c>
      <c r="C2176" s="770" t="s">
        <v>3806</v>
      </c>
      <c r="D2176" s="771"/>
      <c r="F2176" s="549"/>
      <c r="G2176" t="s">
        <v>191</v>
      </c>
    </row>
    <row r="2177" spans="1:7" ht="15" customHeight="1" x14ac:dyDescent="0.2">
      <c r="A2177" s="774"/>
      <c r="B2177" s="656" t="s">
        <v>3807</v>
      </c>
      <c r="C2177" s="770" t="s">
        <v>3808</v>
      </c>
      <c r="D2177" s="771"/>
      <c r="F2177" s="549"/>
    </row>
    <row r="2178" spans="1:7" ht="15" customHeight="1" x14ac:dyDescent="0.2">
      <c r="A2178" s="781"/>
      <c r="B2178" s="778" t="s">
        <v>7298</v>
      </c>
      <c r="C2178" s="770" t="s">
        <v>6981</v>
      </c>
      <c r="D2178" s="782"/>
      <c r="F2178" s="549"/>
    </row>
    <row r="2179" spans="1:7" ht="15" customHeight="1" x14ac:dyDescent="0.2">
      <c r="A2179" s="774"/>
      <c r="B2179" s="656" t="s">
        <v>3809</v>
      </c>
      <c r="C2179" s="770" t="s">
        <v>3810</v>
      </c>
      <c r="D2179" s="771"/>
      <c r="F2179" s="549"/>
      <c r="G2179" t="s">
        <v>191</v>
      </c>
    </row>
    <row r="2180" spans="1:7" ht="15" customHeight="1" x14ac:dyDescent="0.2">
      <c r="A2180" s="774"/>
      <c r="B2180" s="656" t="s">
        <v>3811</v>
      </c>
      <c r="C2180" s="770" t="s">
        <v>3812</v>
      </c>
      <c r="D2180" s="771"/>
      <c r="F2180" s="549"/>
      <c r="G2180" t="s">
        <v>191</v>
      </c>
    </row>
    <row r="2181" spans="1:7" ht="15" customHeight="1" x14ac:dyDescent="0.2">
      <c r="A2181" s="774"/>
      <c r="B2181" s="656" t="s">
        <v>3813</v>
      </c>
      <c r="C2181" s="770" t="s">
        <v>3814</v>
      </c>
      <c r="D2181" s="771"/>
      <c r="F2181" s="549"/>
      <c r="G2181" t="s">
        <v>191</v>
      </c>
    </row>
    <row r="2182" spans="1:7" ht="15" customHeight="1" x14ac:dyDescent="0.2">
      <c r="A2182" s="774"/>
      <c r="B2182" s="656" t="s">
        <v>3815</v>
      </c>
      <c r="C2182" s="770" t="s">
        <v>3816</v>
      </c>
      <c r="D2182" s="771"/>
      <c r="F2182" s="549"/>
      <c r="G2182" t="s">
        <v>191</v>
      </c>
    </row>
    <row r="2183" spans="1:7" ht="15" customHeight="1" x14ac:dyDescent="0.2">
      <c r="A2183" s="774"/>
      <c r="B2183" s="656" t="s">
        <v>3817</v>
      </c>
      <c r="C2183" s="770" t="s">
        <v>3818</v>
      </c>
      <c r="D2183" s="771"/>
      <c r="F2183" s="549"/>
    </row>
    <row r="2184" spans="1:7" ht="15" customHeight="1" x14ac:dyDescent="0.2">
      <c r="A2184" s="781"/>
      <c r="B2184" s="778" t="s">
        <v>7299</v>
      </c>
      <c r="C2184" s="770" t="s">
        <v>6982</v>
      </c>
      <c r="D2184" s="782"/>
      <c r="F2184" s="549"/>
    </row>
    <row r="2185" spans="1:7" ht="15" customHeight="1" x14ac:dyDescent="0.2">
      <c r="A2185" s="774"/>
      <c r="B2185" s="656" t="s">
        <v>3819</v>
      </c>
      <c r="C2185" s="770" t="s">
        <v>3820</v>
      </c>
      <c r="D2185" s="771"/>
      <c r="F2185" s="549"/>
      <c r="G2185" t="s">
        <v>191</v>
      </c>
    </row>
    <row r="2186" spans="1:7" ht="15" customHeight="1" x14ac:dyDescent="0.2">
      <c r="A2186" s="774"/>
      <c r="B2186" s="656" t="s">
        <v>3821</v>
      </c>
      <c r="C2186" s="770" t="s">
        <v>3822</v>
      </c>
      <c r="D2186" s="771"/>
      <c r="F2186" s="549"/>
      <c r="G2186" t="s">
        <v>191</v>
      </c>
    </row>
    <row r="2187" spans="1:7" ht="15" customHeight="1" x14ac:dyDescent="0.2">
      <c r="A2187" s="774"/>
      <c r="B2187" s="656" t="s">
        <v>3823</v>
      </c>
      <c r="C2187" s="770" t="s">
        <v>3824</v>
      </c>
      <c r="D2187" s="771"/>
      <c r="F2187" s="549"/>
      <c r="G2187" t="s">
        <v>191</v>
      </c>
    </row>
    <row r="2188" spans="1:7" ht="15" customHeight="1" x14ac:dyDescent="0.2">
      <c r="A2188" s="774"/>
      <c r="B2188" s="656" t="s">
        <v>3825</v>
      </c>
      <c r="C2188" s="770" t="s">
        <v>3826</v>
      </c>
      <c r="D2188" s="771"/>
      <c r="F2188" s="549"/>
      <c r="G2188" t="s">
        <v>191</v>
      </c>
    </row>
    <row r="2189" spans="1:7" ht="15" customHeight="1" x14ac:dyDescent="0.2">
      <c r="A2189" s="774"/>
      <c r="B2189" s="656" t="s">
        <v>3827</v>
      </c>
      <c r="C2189" s="770" t="s">
        <v>3828</v>
      </c>
      <c r="D2189" s="771"/>
      <c r="F2189" s="549"/>
    </row>
    <row r="2190" spans="1:7" ht="15" customHeight="1" x14ac:dyDescent="0.2">
      <c r="A2190" s="781"/>
      <c r="B2190" s="778" t="s">
        <v>7300</v>
      </c>
      <c r="C2190" s="770" t="s">
        <v>6983</v>
      </c>
      <c r="D2190" s="782"/>
      <c r="F2190" s="549"/>
    </row>
    <row r="2191" spans="1:7" ht="15" customHeight="1" x14ac:dyDescent="0.2">
      <c r="A2191" s="774"/>
      <c r="B2191" s="656" t="s">
        <v>3829</v>
      </c>
      <c r="C2191" s="770" t="s">
        <v>3830</v>
      </c>
      <c r="D2191" s="771"/>
      <c r="F2191" s="549"/>
      <c r="G2191" t="s">
        <v>191</v>
      </c>
    </row>
    <row r="2192" spans="1:7" ht="15" customHeight="1" x14ac:dyDescent="0.2">
      <c r="A2192" s="774"/>
      <c r="B2192" s="656" t="s">
        <v>3831</v>
      </c>
      <c r="C2192" s="770" t="s">
        <v>3832</v>
      </c>
      <c r="D2192" s="771"/>
      <c r="F2192" s="549"/>
      <c r="G2192" t="s">
        <v>191</v>
      </c>
    </row>
    <row r="2193" spans="1:7" ht="15" customHeight="1" x14ac:dyDescent="0.2">
      <c r="A2193" s="774"/>
      <c r="B2193" s="656" t="s">
        <v>3833</v>
      </c>
      <c r="C2193" s="770" t="s">
        <v>3834</v>
      </c>
      <c r="D2193" s="771"/>
      <c r="F2193" s="549"/>
      <c r="G2193" t="s">
        <v>191</v>
      </c>
    </row>
    <row r="2194" spans="1:7" ht="15" customHeight="1" x14ac:dyDescent="0.2">
      <c r="A2194" s="774"/>
      <c r="B2194" s="656" t="s">
        <v>3835</v>
      </c>
      <c r="C2194" s="770" t="s">
        <v>3836</v>
      </c>
      <c r="D2194" s="771"/>
      <c r="F2194" s="549"/>
      <c r="G2194" t="s">
        <v>191</v>
      </c>
    </row>
    <row r="2195" spans="1:7" ht="15" customHeight="1" x14ac:dyDescent="0.2">
      <c r="A2195" s="774"/>
      <c r="B2195" s="656" t="s">
        <v>3837</v>
      </c>
      <c r="C2195" s="770" t="s">
        <v>3838</v>
      </c>
      <c r="D2195" s="771"/>
      <c r="F2195" s="549"/>
    </row>
    <row r="2196" spans="1:7" ht="15" customHeight="1" x14ac:dyDescent="0.2">
      <c r="A2196" s="781"/>
      <c r="B2196" s="778" t="s">
        <v>7301</v>
      </c>
      <c r="C2196" s="770" t="s">
        <v>6984</v>
      </c>
      <c r="D2196" s="782"/>
      <c r="F2196" s="549"/>
    </row>
    <row r="2197" spans="1:7" ht="15" customHeight="1" x14ac:dyDescent="0.2">
      <c r="A2197" s="774"/>
      <c r="B2197" s="656" t="s">
        <v>3839</v>
      </c>
      <c r="C2197" s="770" t="s">
        <v>3840</v>
      </c>
      <c r="D2197" s="771"/>
      <c r="F2197" s="549"/>
      <c r="G2197" t="s">
        <v>191</v>
      </c>
    </row>
    <row r="2198" spans="1:7" ht="15" customHeight="1" x14ac:dyDescent="0.2">
      <c r="A2198" s="774"/>
      <c r="B2198" s="656" t="s">
        <v>3841</v>
      </c>
      <c r="C2198" s="770" t="s">
        <v>3842</v>
      </c>
      <c r="D2198" s="771"/>
      <c r="F2198" s="549"/>
      <c r="G2198" t="s">
        <v>191</v>
      </c>
    </row>
    <row r="2199" spans="1:7" ht="15" customHeight="1" x14ac:dyDescent="0.2">
      <c r="A2199" s="774"/>
      <c r="B2199" s="656" t="s">
        <v>3843</v>
      </c>
      <c r="C2199" s="770" t="s">
        <v>3844</v>
      </c>
      <c r="D2199" s="771"/>
      <c r="F2199" s="549"/>
      <c r="G2199" t="s">
        <v>191</v>
      </c>
    </row>
    <row r="2200" spans="1:7" ht="15" customHeight="1" x14ac:dyDescent="0.2">
      <c r="A2200" s="774"/>
      <c r="B2200" s="656" t="s">
        <v>3845</v>
      </c>
      <c r="C2200" s="770" t="s">
        <v>3846</v>
      </c>
      <c r="D2200" s="771"/>
      <c r="F2200" s="549"/>
      <c r="G2200" t="s">
        <v>191</v>
      </c>
    </row>
    <row r="2201" spans="1:7" ht="15" customHeight="1" x14ac:dyDescent="0.2">
      <c r="A2201" s="774"/>
      <c r="B2201" s="656" t="s">
        <v>3847</v>
      </c>
      <c r="C2201" s="770" t="s">
        <v>3848</v>
      </c>
      <c r="D2201" s="771"/>
      <c r="F2201" s="549"/>
    </row>
    <row r="2202" spans="1:7" ht="15" customHeight="1" x14ac:dyDescent="0.2">
      <c r="A2202" s="781"/>
      <c r="B2202" s="778" t="s">
        <v>7302</v>
      </c>
      <c r="C2202" s="770" t="s">
        <v>6985</v>
      </c>
      <c r="D2202" s="782"/>
      <c r="F2202" s="549"/>
    </row>
    <row r="2203" spans="1:7" ht="15" customHeight="1" x14ac:dyDescent="0.2">
      <c r="A2203" s="774"/>
      <c r="B2203" s="656" t="s">
        <v>3849</v>
      </c>
      <c r="C2203" s="770" t="s">
        <v>3850</v>
      </c>
      <c r="D2203" s="771"/>
      <c r="F2203" s="549"/>
    </row>
    <row r="2204" spans="1:7" ht="15" customHeight="1" x14ac:dyDescent="0.2">
      <c r="A2204" s="774"/>
      <c r="B2204" s="656" t="s">
        <v>3851</v>
      </c>
      <c r="C2204" s="770" t="s">
        <v>3852</v>
      </c>
      <c r="D2204" s="771"/>
      <c r="F2204" s="549"/>
    </row>
    <row r="2205" spans="1:7" ht="15" customHeight="1" x14ac:dyDescent="0.2">
      <c r="A2205" s="774"/>
      <c r="B2205" s="656" t="s">
        <v>3853</v>
      </c>
      <c r="C2205" s="770" t="s">
        <v>3854</v>
      </c>
      <c r="D2205" s="771"/>
      <c r="F2205" s="549"/>
    </row>
    <row r="2206" spans="1:7" ht="15" customHeight="1" x14ac:dyDescent="0.2">
      <c r="A2206" s="774"/>
      <c r="B2206" s="656" t="s">
        <v>3855</v>
      </c>
      <c r="C2206" s="770" t="s">
        <v>3856</v>
      </c>
      <c r="D2206" s="771"/>
      <c r="F2206" s="549"/>
    </row>
    <row r="2207" spans="1:7" ht="15" customHeight="1" x14ac:dyDescent="0.2">
      <c r="A2207" s="774"/>
      <c r="B2207" s="656" t="s">
        <v>3857</v>
      </c>
      <c r="C2207" s="770" t="s">
        <v>3858</v>
      </c>
      <c r="D2207" s="771"/>
      <c r="F2207" s="549"/>
    </row>
    <row r="2208" spans="1:7" ht="15" customHeight="1" x14ac:dyDescent="0.2">
      <c r="A2208" s="774"/>
      <c r="B2208" s="656" t="s">
        <v>3859</v>
      </c>
      <c r="C2208" s="770" t="s">
        <v>3860</v>
      </c>
      <c r="D2208" s="771"/>
      <c r="F2208" s="549"/>
    </row>
    <row r="2209" spans="1:6" ht="15" customHeight="1" x14ac:dyDescent="0.2">
      <c r="A2209" s="774"/>
      <c r="B2209" s="656" t="s">
        <v>3861</v>
      </c>
      <c r="C2209" s="770" t="s">
        <v>3862</v>
      </c>
      <c r="D2209" s="771"/>
      <c r="F2209" s="549"/>
    </row>
    <row r="2210" spans="1:6" ht="15" customHeight="1" x14ac:dyDescent="0.2">
      <c r="A2210" s="774"/>
      <c r="B2210" s="656" t="s">
        <v>3863</v>
      </c>
      <c r="C2210" s="770" t="s">
        <v>3864</v>
      </c>
      <c r="D2210" s="771"/>
      <c r="F2210" s="549"/>
    </row>
    <row r="2211" spans="1:6" ht="15" customHeight="1" x14ac:dyDescent="0.2">
      <c r="A2211" s="774"/>
      <c r="B2211" s="656" t="s">
        <v>3865</v>
      </c>
      <c r="C2211" s="770" t="s">
        <v>3866</v>
      </c>
      <c r="D2211" s="771"/>
      <c r="F2211" s="549"/>
    </row>
    <row r="2212" spans="1:6" ht="15" customHeight="1" x14ac:dyDescent="0.2">
      <c r="A2212" s="774"/>
      <c r="B2212" s="656" t="s">
        <v>3867</v>
      </c>
      <c r="C2212" s="770" t="s">
        <v>3868</v>
      </c>
      <c r="D2212" s="771"/>
      <c r="F2212" s="549"/>
    </row>
    <row r="2213" spans="1:6" ht="15" customHeight="1" x14ac:dyDescent="0.2">
      <c r="A2213" s="774"/>
      <c r="B2213" s="656" t="s">
        <v>3869</v>
      </c>
      <c r="C2213" s="770" t="s">
        <v>3870</v>
      </c>
      <c r="D2213" s="771"/>
      <c r="F2213" s="549"/>
    </row>
    <row r="2214" spans="1:6" ht="15" customHeight="1" x14ac:dyDescent="0.2">
      <c r="A2214" s="774"/>
      <c r="B2214" s="656" t="s">
        <v>3871</v>
      </c>
      <c r="C2214" s="770" t="s">
        <v>3872</v>
      </c>
      <c r="D2214" s="771"/>
      <c r="F2214" s="549"/>
    </row>
    <row r="2215" spans="1:6" ht="15" customHeight="1" x14ac:dyDescent="0.2">
      <c r="A2215" s="774"/>
      <c r="B2215" s="656" t="s">
        <v>3873</v>
      </c>
      <c r="C2215" s="770" t="s">
        <v>3874</v>
      </c>
      <c r="D2215" s="771"/>
      <c r="F2215" s="549"/>
    </row>
    <row r="2216" spans="1:6" ht="15" customHeight="1" x14ac:dyDescent="0.2">
      <c r="A2216" s="774"/>
      <c r="B2216" s="656" t="s">
        <v>3875</v>
      </c>
      <c r="C2216" s="770" t="s">
        <v>3876</v>
      </c>
      <c r="D2216" s="771"/>
      <c r="F2216" s="549"/>
    </row>
    <row r="2217" spans="1:6" ht="15" customHeight="1" x14ac:dyDescent="0.2">
      <c r="A2217" s="774"/>
      <c r="B2217" s="656" t="s">
        <v>3877</v>
      </c>
      <c r="C2217" s="770" t="s">
        <v>3878</v>
      </c>
      <c r="D2217" s="771"/>
      <c r="F2217" s="549"/>
    </row>
    <row r="2218" spans="1:6" ht="15" customHeight="1" x14ac:dyDescent="0.2">
      <c r="A2218" s="774"/>
      <c r="B2218" s="656" t="s">
        <v>3879</v>
      </c>
      <c r="C2218" s="770" t="s">
        <v>3880</v>
      </c>
      <c r="D2218" s="771"/>
      <c r="F2218" s="549"/>
    </row>
    <row r="2219" spans="1:6" ht="15" customHeight="1" x14ac:dyDescent="0.2">
      <c r="A2219" s="774"/>
      <c r="B2219" s="656" t="s">
        <v>3881</v>
      </c>
      <c r="C2219" s="770" t="s">
        <v>3882</v>
      </c>
      <c r="D2219" s="771"/>
      <c r="F2219" s="549"/>
    </row>
    <row r="2220" spans="1:6" ht="15" customHeight="1" x14ac:dyDescent="0.2">
      <c r="A2220" s="774"/>
      <c r="B2220" s="656" t="s">
        <v>3883</v>
      </c>
      <c r="C2220" s="770" t="s">
        <v>3884</v>
      </c>
      <c r="D2220" s="771"/>
      <c r="F2220" s="549"/>
    </row>
    <row r="2221" spans="1:6" ht="15" customHeight="1" x14ac:dyDescent="0.2">
      <c r="A2221" s="774"/>
      <c r="B2221" s="656" t="s">
        <v>3885</v>
      </c>
      <c r="C2221" s="770" t="s">
        <v>3886</v>
      </c>
      <c r="D2221" s="771"/>
      <c r="F2221" s="549"/>
    </row>
    <row r="2222" spans="1:6" ht="15" customHeight="1" x14ac:dyDescent="0.2">
      <c r="A2222" s="774"/>
      <c r="B2222" s="656" t="s">
        <v>3887</v>
      </c>
      <c r="C2222" s="770" t="s">
        <v>3888</v>
      </c>
      <c r="D2222" s="771"/>
      <c r="F2222" s="549"/>
    </row>
    <row r="2223" spans="1:6" ht="15" customHeight="1" x14ac:dyDescent="0.2">
      <c r="A2223" s="774"/>
      <c r="B2223" s="656" t="s">
        <v>3889</v>
      </c>
      <c r="C2223" s="770" t="s">
        <v>3890</v>
      </c>
      <c r="D2223" s="771"/>
      <c r="F2223" s="549"/>
    </row>
    <row r="2224" spans="1:6" ht="15" customHeight="1" x14ac:dyDescent="0.2">
      <c r="A2224" s="774"/>
      <c r="B2224" s="656" t="s">
        <v>3891</v>
      </c>
      <c r="C2224" s="770" t="s">
        <v>3892</v>
      </c>
      <c r="D2224" s="771"/>
      <c r="F2224" s="549"/>
    </row>
    <row r="2225" spans="1:6" ht="15" customHeight="1" x14ac:dyDescent="0.2">
      <c r="A2225" s="774"/>
      <c r="B2225" s="656" t="s">
        <v>3893</v>
      </c>
      <c r="C2225" s="770" t="s">
        <v>3894</v>
      </c>
      <c r="D2225" s="771"/>
      <c r="F2225" s="549"/>
    </row>
    <row r="2226" spans="1:6" ht="15" customHeight="1" x14ac:dyDescent="0.2">
      <c r="A2226" s="774"/>
      <c r="B2226" s="656" t="s">
        <v>3895</v>
      </c>
      <c r="C2226" s="770" t="s">
        <v>3896</v>
      </c>
      <c r="D2226" s="771"/>
      <c r="F2226" s="549"/>
    </row>
    <row r="2227" spans="1:6" ht="15" customHeight="1" x14ac:dyDescent="0.2">
      <c r="A2227" s="774"/>
      <c r="B2227" s="656" t="s">
        <v>3897</v>
      </c>
      <c r="C2227" s="770" t="s">
        <v>3898</v>
      </c>
      <c r="D2227" s="771"/>
      <c r="F2227" s="549"/>
    </row>
    <row r="2228" spans="1:6" ht="15" customHeight="1" x14ac:dyDescent="0.2">
      <c r="A2228" s="774"/>
      <c r="B2228" s="656" t="s">
        <v>3899</v>
      </c>
      <c r="C2228" s="770" t="s">
        <v>3900</v>
      </c>
      <c r="D2228" s="771"/>
      <c r="F2228" s="549"/>
    </row>
    <row r="2229" spans="1:6" ht="15" customHeight="1" x14ac:dyDescent="0.2">
      <c r="A2229" s="774"/>
      <c r="B2229" s="656" t="s">
        <v>3901</v>
      </c>
      <c r="C2229" s="770" t="s">
        <v>3902</v>
      </c>
      <c r="D2229" s="771"/>
      <c r="F2229" s="549"/>
    </row>
    <row r="2230" spans="1:6" ht="15" customHeight="1" x14ac:dyDescent="0.2">
      <c r="A2230" s="774"/>
      <c r="B2230" s="656" t="s">
        <v>3903</v>
      </c>
      <c r="C2230" s="770" t="s">
        <v>3904</v>
      </c>
      <c r="D2230" s="771"/>
      <c r="F2230" s="549"/>
    </row>
    <row r="2231" spans="1:6" ht="15" customHeight="1" x14ac:dyDescent="0.2">
      <c r="A2231" s="774"/>
      <c r="B2231" s="656" t="s">
        <v>3905</v>
      </c>
      <c r="C2231" s="770" t="s">
        <v>3906</v>
      </c>
      <c r="D2231" s="771"/>
      <c r="F2231" s="549"/>
    </row>
    <row r="2232" spans="1:6" ht="15" customHeight="1" x14ac:dyDescent="0.2">
      <c r="A2232" s="774"/>
      <c r="B2232" s="656" t="s">
        <v>3907</v>
      </c>
      <c r="C2232" s="770" t="s">
        <v>3908</v>
      </c>
      <c r="D2232" s="771"/>
      <c r="F2232" s="549"/>
    </row>
    <row r="2233" spans="1:6" ht="15" customHeight="1" x14ac:dyDescent="0.2">
      <c r="A2233" s="774"/>
      <c r="B2233" s="656" t="s">
        <v>3909</v>
      </c>
      <c r="C2233" s="770" t="s">
        <v>3910</v>
      </c>
      <c r="D2233" s="771"/>
      <c r="F2233" s="549"/>
    </row>
    <row r="2234" spans="1:6" ht="15" customHeight="1" x14ac:dyDescent="0.2">
      <c r="A2234" s="774"/>
      <c r="B2234" s="656" t="s">
        <v>3911</v>
      </c>
      <c r="C2234" s="770" t="s">
        <v>3912</v>
      </c>
      <c r="D2234" s="771"/>
      <c r="F2234" s="549"/>
    </row>
    <row r="2235" spans="1:6" ht="15" customHeight="1" x14ac:dyDescent="0.2">
      <c r="A2235" s="774"/>
      <c r="B2235" s="656" t="s">
        <v>3913</v>
      </c>
      <c r="C2235" s="770" t="s">
        <v>3914</v>
      </c>
      <c r="D2235" s="771"/>
      <c r="F2235" s="549"/>
    </row>
    <row r="2236" spans="1:6" ht="15" customHeight="1" x14ac:dyDescent="0.2">
      <c r="A2236" s="774"/>
      <c r="B2236" s="656" t="s">
        <v>3915</v>
      </c>
      <c r="C2236" s="770" t="s">
        <v>3916</v>
      </c>
      <c r="D2236" s="771"/>
      <c r="F2236" s="549"/>
    </row>
    <row r="2237" spans="1:6" ht="15" customHeight="1" x14ac:dyDescent="0.2">
      <c r="A2237" s="774"/>
      <c r="B2237" s="656" t="s">
        <v>3917</v>
      </c>
      <c r="C2237" s="770" t="s">
        <v>3918</v>
      </c>
      <c r="D2237" s="771"/>
      <c r="F2237" s="549"/>
    </row>
    <row r="2238" spans="1:6" ht="15" customHeight="1" x14ac:dyDescent="0.2">
      <c r="A2238" s="774"/>
      <c r="B2238" s="656" t="s">
        <v>3919</v>
      </c>
      <c r="C2238" s="770" t="s">
        <v>3920</v>
      </c>
      <c r="D2238" s="771"/>
      <c r="F2238" s="549"/>
    </row>
    <row r="2239" spans="1:6" ht="15" customHeight="1" x14ac:dyDescent="0.2">
      <c r="A2239" s="774"/>
      <c r="B2239" s="656" t="s">
        <v>3921</v>
      </c>
      <c r="C2239" s="770" t="s">
        <v>3922</v>
      </c>
      <c r="D2239" s="771"/>
      <c r="F2239" s="549"/>
    </row>
    <row r="2240" spans="1:6" ht="15" customHeight="1" x14ac:dyDescent="0.2">
      <c r="A2240" s="774"/>
      <c r="B2240" s="656" t="s">
        <v>3923</v>
      </c>
      <c r="C2240" s="770" t="s">
        <v>3924</v>
      </c>
      <c r="D2240" s="771"/>
      <c r="F2240" s="549"/>
    </row>
    <row r="2241" spans="1:6" ht="15" customHeight="1" x14ac:dyDescent="0.2">
      <c r="A2241" s="774"/>
      <c r="B2241" s="656" t="s">
        <v>3925</v>
      </c>
      <c r="C2241" s="770" t="s">
        <v>3926</v>
      </c>
      <c r="D2241" s="771"/>
      <c r="F2241" s="549"/>
    </row>
    <row r="2242" spans="1:6" ht="15" customHeight="1" x14ac:dyDescent="0.2">
      <c r="A2242" s="774"/>
      <c r="B2242" s="656" t="s">
        <v>3927</v>
      </c>
      <c r="C2242" s="770" t="s">
        <v>3928</v>
      </c>
      <c r="D2242" s="771"/>
      <c r="F2242" s="549"/>
    </row>
    <row r="2243" spans="1:6" ht="15" customHeight="1" x14ac:dyDescent="0.2">
      <c r="A2243" s="774"/>
      <c r="B2243" s="656" t="s">
        <v>3929</v>
      </c>
      <c r="C2243" s="770" t="s">
        <v>3930</v>
      </c>
      <c r="D2243" s="771"/>
      <c r="F2243" s="549"/>
    </row>
    <row r="2244" spans="1:6" ht="15" customHeight="1" x14ac:dyDescent="0.2">
      <c r="A2244" s="774"/>
      <c r="B2244" s="656" t="s">
        <v>3931</v>
      </c>
      <c r="C2244" s="770" t="s">
        <v>3932</v>
      </c>
      <c r="D2244" s="771"/>
      <c r="F2244" s="549"/>
    </row>
    <row r="2245" spans="1:6" ht="15" customHeight="1" x14ac:dyDescent="0.2">
      <c r="A2245" s="774"/>
      <c r="B2245" s="656" t="s">
        <v>3933</v>
      </c>
      <c r="C2245" s="770" t="s">
        <v>3934</v>
      </c>
      <c r="D2245" s="771"/>
      <c r="F2245" s="549"/>
    </row>
    <row r="2246" spans="1:6" ht="15" customHeight="1" x14ac:dyDescent="0.2">
      <c r="A2246" s="774"/>
      <c r="B2246" s="656" t="s">
        <v>3935</v>
      </c>
      <c r="C2246" s="770" t="s">
        <v>3936</v>
      </c>
      <c r="D2246" s="771"/>
      <c r="F2246" s="549"/>
    </row>
    <row r="2247" spans="1:6" ht="15" customHeight="1" x14ac:dyDescent="0.2">
      <c r="A2247" s="774"/>
      <c r="B2247" s="656" t="s">
        <v>3937</v>
      </c>
      <c r="C2247" s="770" t="s">
        <v>3938</v>
      </c>
      <c r="D2247" s="771"/>
      <c r="F2247" s="549"/>
    </row>
    <row r="2248" spans="1:6" ht="15" customHeight="1" x14ac:dyDescent="0.2">
      <c r="A2248" s="774"/>
      <c r="B2248" s="656" t="s">
        <v>3939</v>
      </c>
      <c r="C2248" s="770" t="s">
        <v>3940</v>
      </c>
      <c r="D2248" s="771"/>
      <c r="F2248" s="549"/>
    </row>
    <row r="2249" spans="1:6" ht="15" customHeight="1" x14ac:dyDescent="0.2">
      <c r="A2249" s="774"/>
      <c r="B2249" s="656" t="s">
        <v>3941</v>
      </c>
      <c r="C2249" s="770" t="s">
        <v>3942</v>
      </c>
      <c r="D2249" s="771"/>
      <c r="F2249" s="549"/>
    </row>
    <row r="2250" spans="1:6" ht="15" customHeight="1" x14ac:dyDescent="0.2">
      <c r="A2250" s="774"/>
      <c r="B2250" s="656" t="s">
        <v>3943</v>
      </c>
      <c r="C2250" s="770" t="s">
        <v>3944</v>
      </c>
      <c r="D2250" s="771"/>
      <c r="F2250" s="549"/>
    </row>
    <row r="2251" spans="1:6" ht="15" customHeight="1" x14ac:dyDescent="0.2">
      <c r="A2251" s="781"/>
      <c r="B2251" s="778" t="s">
        <v>7303</v>
      </c>
      <c r="C2251" s="770" t="s">
        <v>6960</v>
      </c>
      <c r="D2251" s="782"/>
      <c r="F2251" s="549"/>
    </row>
    <row r="2252" spans="1:6" ht="15" customHeight="1" x14ac:dyDescent="0.2">
      <c r="A2252" s="781"/>
      <c r="B2252" s="778" t="s">
        <v>7304</v>
      </c>
      <c r="C2252" s="770" t="s">
        <v>6961</v>
      </c>
      <c r="D2252" s="782"/>
      <c r="F2252" s="549"/>
    </row>
    <row r="2253" spans="1:6" ht="15" customHeight="1" x14ac:dyDescent="0.2">
      <c r="A2253" s="781"/>
      <c r="B2253" s="778" t="s">
        <v>7305</v>
      </c>
      <c r="C2253" s="770" t="s">
        <v>6962</v>
      </c>
      <c r="D2253" s="782"/>
      <c r="F2253" s="549"/>
    </row>
    <row r="2254" spans="1:6" ht="15" customHeight="1" x14ac:dyDescent="0.2">
      <c r="A2254" s="781"/>
      <c r="B2254" s="778" t="s">
        <v>7306</v>
      </c>
      <c r="C2254" s="770" t="s">
        <v>6968</v>
      </c>
      <c r="D2254" s="782"/>
      <c r="F2254" s="549"/>
    </row>
    <row r="2255" spans="1:6" ht="15" customHeight="1" x14ac:dyDescent="0.2">
      <c r="A2255" s="781"/>
      <c r="B2255" s="778" t="s">
        <v>7307</v>
      </c>
      <c r="C2255" s="770" t="s">
        <v>6963</v>
      </c>
      <c r="D2255" s="782"/>
      <c r="F2255" s="549"/>
    </row>
    <row r="2256" spans="1:6" ht="15" customHeight="1" x14ac:dyDescent="0.2">
      <c r="A2256" s="781"/>
      <c r="B2256" s="778" t="s">
        <v>7308</v>
      </c>
      <c r="C2256" s="770" t="s">
        <v>6964</v>
      </c>
      <c r="D2256" s="782"/>
      <c r="F2256" s="549"/>
    </row>
    <row r="2257" spans="1:6" ht="15" customHeight="1" x14ac:dyDescent="0.2">
      <c r="A2257" s="781"/>
      <c r="B2257" s="778" t="s">
        <v>7309</v>
      </c>
      <c r="C2257" s="770" t="s">
        <v>6965</v>
      </c>
      <c r="D2257" s="782"/>
      <c r="F2257" s="549"/>
    </row>
    <row r="2258" spans="1:6" ht="15" customHeight="1" x14ac:dyDescent="0.2">
      <c r="A2258" s="781"/>
      <c r="B2258" s="778" t="s">
        <v>7310</v>
      </c>
      <c r="C2258" s="770" t="s">
        <v>6966</v>
      </c>
      <c r="D2258" s="782"/>
      <c r="F2258" s="549"/>
    </row>
    <row r="2259" spans="1:6" ht="15" customHeight="1" x14ac:dyDescent="0.2">
      <c r="A2259" s="781"/>
      <c r="B2259" s="778" t="s">
        <v>7311</v>
      </c>
      <c r="C2259" s="770" t="s">
        <v>6967</v>
      </c>
      <c r="D2259" s="782"/>
      <c r="F2259" s="549"/>
    </row>
    <row r="2260" spans="1:6" ht="15" customHeight="1" x14ac:dyDescent="0.2">
      <c r="A2260" s="781"/>
      <c r="B2260" s="778" t="s">
        <v>7312</v>
      </c>
      <c r="C2260" s="770" t="s">
        <v>7005</v>
      </c>
      <c r="D2260" s="782"/>
      <c r="F2260" s="549"/>
    </row>
    <row r="2261" spans="1:6" ht="15" customHeight="1" x14ac:dyDescent="0.2">
      <c r="A2261" s="781"/>
      <c r="B2261" s="778" t="s">
        <v>7313</v>
      </c>
      <c r="C2261" s="770" t="s">
        <v>7006</v>
      </c>
      <c r="D2261" s="782"/>
      <c r="F2261" s="549"/>
    </row>
    <row r="2262" spans="1:6" ht="15" customHeight="1" x14ac:dyDescent="0.2">
      <c r="A2262" s="781"/>
      <c r="B2262" s="778" t="s">
        <v>7314</v>
      </c>
      <c r="C2262" s="770" t="s">
        <v>7007</v>
      </c>
      <c r="D2262" s="782"/>
      <c r="F2262" s="549"/>
    </row>
    <row r="2263" spans="1:6" ht="15" customHeight="1" x14ac:dyDescent="0.2">
      <c r="A2263" s="781"/>
      <c r="B2263" s="778" t="s">
        <v>7315</v>
      </c>
      <c r="C2263" s="770" t="s">
        <v>7008</v>
      </c>
      <c r="D2263" s="782"/>
      <c r="F2263" s="549"/>
    </row>
    <row r="2264" spans="1:6" ht="15" customHeight="1" x14ac:dyDescent="0.2">
      <c r="A2264" s="781"/>
      <c r="B2264" s="778" t="s">
        <v>7316</v>
      </c>
      <c r="C2264" s="770" t="s">
        <v>7009</v>
      </c>
      <c r="D2264" s="782"/>
      <c r="F2264" s="549"/>
    </row>
    <row r="2265" spans="1:6" ht="15" customHeight="1" x14ac:dyDescent="0.2">
      <c r="A2265" s="774"/>
      <c r="B2265" s="656" t="s">
        <v>3945</v>
      </c>
      <c r="C2265" s="770" t="s">
        <v>3946</v>
      </c>
      <c r="D2265" s="771"/>
      <c r="F2265" s="549"/>
    </row>
    <row r="2266" spans="1:6" ht="15" customHeight="1" x14ac:dyDescent="0.2">
      <c r="A2266" s="774"/>
      <c r="B2266" s="656" t="s">
        <v>3947</v>
      </c>
      <c r="C2266" s="770" t="s">
        <v>3948</v>
      </c>
      <c r="D2266" s="771"/>
      <c r="F2266" s="549"/>
    </row>
    <row r="2267" spans="1:6" ht="15" customHeight="1" x14ac:dyDescent="0.2">
      <c r="A2267" s="774"/>
      <c r="B2267" s="656" t="s">
        <v>3949</v>
      </c>
      <c r="C2267" s="770" t="s">
        <v>3950</v>
      </c>
      <c r="D2267" s="771"/>
      <c r="F2267" s="549"/>
    </row>
    <row r="2268" spans="1:6" ht="15" customHeight="1" x14ac:dyDescent="0.2">
      <c r="A2268" s="774"/>
      <c r="B2268" s="656" t="s">
        <v>3951</v>
      </c>
      <c r="C2268" s="770" t="s">
        <v>3952</v>
      </c>
      <c r="D2268" s="771"/>
      <c r="F2268" s="549"/>
    </row>
    <row r="2269" spans="1:6" ht="15" customHeight="1" x14ac:dyDescent="0.2">
      <c r="A2269" s="774"/>
      <c r="B2269" s="656" t="s">
        <v>3953</v>
      </c>
      <c r="C2269" s="770" t="s">
        <v>3954</v>
      </c>
      <c r="D2269" s="771"/>
      <c r="F2269" s="549"/>
    </row>
    <row r="2270" spans="1:6" ht="15" customHeight="1" x14ac:dyDescent="0.2">
      <c r="A2270" s="774"/>
      <c r="B2270" s="656" t="s">
        <v>3955</v>
      </c>
      <c r="C2270" s="770" t="s">
        <v>3956</v>
      </c>
      <c r="D2270" s="771"/>
      <c r="F2270" s="549"/>
    </row>
    <row r="2271" spans="1:6" ht="15" customHeight="1" x14ac:dyDescent="0.2">
      <c r="A2271" s="774"/>
      <c r="B2271" s="656" t="s">
        <v>3957</v>
      </c>
      <c r="C2271" s="770" t="s">
        <v>3958</v>
      </c>
      <c r="D2271" s="771"/>
      <c r="F2271" s="549"/>
    </row>
    <row r="2272" spans="1:6" ht="15" customHeight="1" x14ac:dyDescent="0.2">
      <c r="A2272" s="774"/>
      <c r="B2272" s="656" t="s">
        <v>3959</v>
      </c>
      <c r="C2272" s="770" t="s">
        <v>3960</v>
      </c>
      <c r="D2272" s="771"/>
      <c r="F2272" s="549"/>
    </row>
    <row r="2273" spans="1:6" ht="15" customHeight="1" x14ac:dyDescent="0.2">
      <c r="A2273" s="774"/>
      <c r="B2273" s="656" t="s">
        <v>3961</v>
      </c>
      <c r="C2273" s="770" t="s">
        <v>3962</v>
      </c>
      <c r="D2273" s="771"/>
      <c r="F2273" s="549"/>
    </row>
    <row r="2274" spans="1:6" ht="15" customHeight="1" x14ac:dyDescent="0.2">
      <c r="A2274" s="774"/>
      <c r="B2274" s="656" t="s">
        <v>3963</v>
      </c>
      <c r="C2274" s="770" t="s">
        <v>3964</v>
      </c>
      <c r="D2274" s="771"/>
      <c r="F2274" s="549"/>
    </row>
    <row r="2275" spans="1:6" ht="15" customHeight="1" x14ac:dyDescent="0.2">
      <c r="A2275" s="774"/>
      <c r="B2275" s="656" t="s">
        <v>3965</v>
      </c>
      <c r="C2275" s="770" t="s">
        <v>3966</v>
      </c>
      <c r="D2275" s="771"/>
      <c r="F2275" s="549"/>
    </row>
    <row r="2276" spans="1:6" ht="15" customHeight="1" x14ac:dyDescent="0.2">
      <c r="A2276" s="774"/>
      <c r="B2276" s="656" t="s">
        <v>3967</v>
      </c>
      <c r="C2276" s="770" t="s">
        <v>3968</v>
      </c>
      <c r="D2276" s="771"/>
      <c r="F2276" s="549"/>
    </row>
    <row r="2277" spans="1:6" ht="15" customHeight="1" x14ac:dyDescent="0.2">
      <c r="A2277" s="774"/>
      <c r="B2277" s="656" t="s">
        <v>3969</v>
      </c>
      <c r="C2277" s="770" t="s">
        <v>3970</v>
      </c>
      <c r="D2277" s="771"/>
      <c r="F2277" s="549"/>
    </row>
    <row r="2278" spans="1:6" ht="15" customHeight="1" x14ac:dyDescent="0.2">
      <c r="A2278" s="774"/>
      <c r="B2278" s="656" t="s">
        <v>3971</v>
      </c>
      <c r="C2278" s="770" t="s">
        <v>3972</v>
      </c>
      <c r="D2278" s="771"/>
      <c r="F2278" s="549"/>
    </row>
    <row r="2279" spans="1:6" ht="15" customHeight="1" x14ac:dyDescent="0.2">
      <c r="A2279" s="774"/>
      <c r="B2279" s="656" t="s">
        <v>3973</v>
      </c>
      <c r="C2279" s="770" t="s">
        <v>3974</v>
      </c>
      <c r="D2279" s="771"/>
      <c r="F2279" s="549"/>
    </row>
    <row r="2280" spans="1:6" ht="15" customHeight="1" x14ac:dyDescent="0.2">
      <c r="A2280" s="774"/>
      <c r="B2280" s="656" t="s">
        <v>3975</v>
      </c>
      <c r="C2280" s="770" t="s">
        <v>3976</v>
      </c>
      <c r="D2280" s="771"/>
      <c r="F2280" s="549"/>
    </row>
    <row r="2281" spans="1:6" ht="15" customHeight="1" x14ac:dyDescent="0.2">
      <c r="A2281" s="774"/>
      <c r="B2281" s="656" t="s">
        <v>3977</v>
      </c>
      <c r="C2281" s="770" t="s">
        <v>3978</v>
      </c>
      <c r="D2281" s="771"/>
      <c r="F2281" s="549"/>
    </row>
    <row r="2282" spans="1:6" ht="15" customHeight="1" x14ac:dyDescent="0.2">
      <c r="A2282" s="774"/>
      <c r="B2282" s="656" t="s">
        <v>3979</v>
      </c>
      <c r="C2282" s="770" t="s">
        <v>3980</v>
      </c>
      <c r="D2282" s="771"/>
      <c r="F2282" s="549"/>
    </row>
    <row r="2283" spans="1:6" ht="15" customHeight="1" x14ac:dyDescent="0.2">
      <c r="A2283" s="774"/>
      <c r="B2283" s="656" t="s">
        <v>3981</v>
      </c>
      <c r="C2283" s="770" t="s">
        <v>3982</v>
      </c>
      <c r="D2283" s="771"/>
      <c r="F2283" s="549"/>
    </row>
    <row r="2284" spans="1:6" ht="15" customHeight="1" x14ac:dyDescent="0.2">
      <c r="A2284" s="774"/>
      <c r="B2284" s="656" t="s">
        <v>3983</v>
      </c>
      <c r="C2284" s="770" t="s">
        <v>3984</v>
      </c>
      <c r="D2284" s="771"/>
      <c r="F2284" s="549"/>
    </row>
    <row r="2285" spans="1:6" ht="15" customHeight="1" x14ac:dyDescent="0.2">
      <c r="A2285" s="774"/>
      <c r="B2285" s="656" t="s">
        <v>3985</v>
      </c>
      <c r="C2285" s="770" t="s">
        <v>3986</v>
      </c>
      <c r="D2285" s="771"/>
      <c r="F2285" s="549"/>
    </row>
    <row r="2286" spans="1:6" ht="15" customHeight="1" x14ac:dyDescent="0.2">
      <c r="A2286" s="774"/>
      <c r="B2286" s="656" t="s">
        <v>3987</v>
      </c>
      <c r="C2286" s="770" t="s">
        <v>3988</v>
      </c>
      <c r="D2286" s="771"/>
      <c r="F2286" s="549"/>
    </row>
    <row r="2287" spans="1:6" ht="15" customHeight="1" x14ac:dyDescent="0.2">
      <c r="A2287" s="774"/>
      <c r="B2287" s="656" t="s">
        <v>3989</v>
      </c>
      <c r="C2287" s="770" t="s">
        <v>3990</v>
      </c>
      <c r="D2287" s="771"/>
      <c r="F2287" s="549"/>
    </row>
    <row r="2288" spans="1:6" ht="15" customHeight="1" x14ac:dyDescent="0.2">
      <c r="A2288" s="774"/>
      <c r="B2288" s="656" t="s">
        <v>3991</v>
      </c>
      <c r="C2288" s="770" t="s">
        <v>3992</v>
      </c>
      <c r="D2288" s="771"/>
      <c r="F2288" s="549"/>
    </row>
    <row r="2289" spans="1:6" ht="15" customHeight="1" x14ac:dyDescent="0.2">
      <c r="A2289" s="774"/>
      <c r="B2289" s="656" t="s">
        <v>3993</v>
      </c>
      <c r="C2289" s="770" t="s">
        <v>3994</v>
      </c>
      <c r="D2289" s="771"/>
      <c r="F2289" s="549"/>
    </row>
    <row r="2290" spans="1:6" ht="15" customHeight="1" x14ac:dyDescent="0.2">
      <c r="A2290" s="774"/>
      <c r="B2290" s="656" t="s">
        <v>3995</v>
      </c>
      <c r="C2290" s="770" t="s">
        <v>3996</v>
      </c>
      <c r="D2290" s="771"/>
      <c r="F2290" s="549"/>
    </row>
    <row r="2291" spans="1:6" ht="15" customHeight="1" x14ac:dyDescent="0.2">
      <c r="A2291" s="774"/>
      <c r="B2291" s="656" t="s">
        <v>3997</v>
      </c>
      <c r="C2291" s="770" t="s">
        <v>3998</v>
      </c>
      <c r="D2291" s="771"/>
      <c r="F2291" s="549"/>
    </row>
    <row r="2292" spans="1:6" ht="15" customHeight="1" x14ac:dyDescent="0.2">
      <c r="A2292" s="774"/>
      <c r="B2292" s="656" t="s">
        <v>3999</v>
      </c>
      <c r="C2292" s="770" t="s">
        <v>4000</v>
      </c>
      <c r="D2292" s="771"/>
      <c r="F2292" s="549"/>
    </row>
    <row r="2293" spans="1:6" ht="15" customHeight="1" x14ac:dyDescent="0.2">
      <c r="A2293" s="774"/>
      <c r="B2293" s="656" t="s">
        <v>4001</v>
      </c>
      <c r="C2293" s="770" t="s">
        <v>4002</v>
      </c>
      <c r="D2293" s="771"/>
      <c r="F2293" s="549"/>
    </row>
    <row r="2294" spans="1:6" ht="15" customHeight="1" x14ac:dyDescent="0.2">
      <c r="A2294" s="774"/>
      <c r="B2294" s="656" t="s">
        <v>4003</v>
      </c>
      <c r="C2294" s="770" t="s">
        <v>4004</v>
      </c>
      <c r="D2294" s="771"/>
      <c r="F2294" s="549"/>
    </row>
    <row r="2295" spans="1:6" ht="15" customHeight="1" x14ac:dyDescent="0.2">
      <c r="A2295" s="781"/>
      <c r="B2295" s="778" t="s">
        <v>7317</v>
      </c>
      <c r="C2295" s="770" t="s">
        <v>6969</v>
      </c>
      <c r="D2295" s="782"/>
      <c r="F2295" s="549"/>
    </row>
    <row r="2296" spans="1:6" ht="15" customHeight="1" x14ac:dyDescent="0.2">
      <c r="A2296" s="774"/>
      <c r="B2296" s="656" t="s">
        <v>4005</v>
      </c>
      <c r="C2296" s="770" t="s">
        <v>4006</v>
      </c>
      <c r="D2296" s="771"/>
      <c r="F2296" s="549"/>
    </row>
    <row r="2297" spans="1:6" ht="15" customHeight="1" x14ac:dyDescent="0.2">
      <c r="A2297" s="774"/>
      <c r="B2297" s="656" t="s">
        <v>4007</v>
      </c>
      <c r="C2297" s="770" t="s">
        <v>4008</v>
      </c>
      <c r="D2297" s="771"/>
      <c r="F2297" s="549"/>
    </row>
    <row r="2298" spans="1:6" ht="15" customHeight="1" x14ac:dyDescent="0.2">
      <c r="A2298" s="774"/>
      <c r="B2298" s="656" t="s">
        <v>4009</v>
      </c>
      <c r="C2298" s="770" t="s">
        <v>4010</v>
      </c>
      <c r="D2298" s="771"/>
      <c r="F2298" s="549"/>
    </row>
    <row r="2299" spans="1:6" ht="15" customHeight="1" x14ac:dyDescent="0.2">
      <c r="A2299" s="774"/>
      <c r="B2299" s="656" t="s">
        <v>4011</v>
      </c>
      <c r="C2299" s="770" t="s">
        <v>4012</v>
      </c>
      <c r="D2299" s="771"/>
      <c r="F2299" s="549"/>
    </row>
    <row r="2300" spans="1:6" ht="15" customHeight="1" x14ac:dyDescent="0.2">
      <c r="A2300" s="774"/>
      <c r="B2300" s="656" t="s">
        <v>4013</v>
      </c>
      <c r="C2300" s="770" t="s">
        <v>4014</v>
      </c>
      <c r="D2300" s="771"/>
      <c r="F2300" s="549"/>
    </row>
    <row r="2301" spans="1:6" ht="15" customHeight="1" x14ac:dyDescent="0.2">
      <c r="A2301" s="774"/>
      <c r="B2301" s="656" t="s">
        <v>4015</v>
      </c>
      <c r="C2301" s="770" t="s">
        <v>4016</v>
      </c>
      <c r="D2301" s="771"/>
      <c r="F2301" s="549"/>
    </row>
    <row r="2302" spans="1:6" ht="15" customHeight="1" x14ac:dyDescent="0.2">
      <c r="A2302" s="774"/>
      <c r="B2302" s="656" t="s">
        <v>4017</v>
      </c>
      <c r="C2302" s="770" t="s">
        <v>4018</v>
      </c>
      <c r="D2302" s="771"/>
      <c r="F2302" s="549"/>
    </row>
    <row r="2303" spans="1:6" ht="15" customHeight="1" x14ac:dyDescent="0.2">
      <c r="A2303" s="781"/>
      <c r="B2303" s="778" t="s">
        <v>7318</v>
      </c>
      <c r="C2303" s="770" t="s">
        <v>6978</v>
      </c>
      <c r="D2303" s="782"/>
      <c r="F2303" s="549"/>
    </row>
    <row r="2304" spans="1:6" ht="15" customHeight="1" x14ac:dyDescent="0.2">
      <c r="A2304" s="774"/>
      <c r="B2304" s="656" t="s">
        <v>4019</v>
      </c>
      <c r="C2304" s="770" t="s">
        <v>4020</v>
      </c>
      <c r="D2304" s="771"/>
      <c r="F2304" s="549"/>
    </row>
    <row r="2305" spans="1:7" ht="15" customHeight="1" x14ac:dyDescent="0.2">
      <c r="A2305" s="774"/>
      <c r="B2305" s="656" t="s">
        <v>4021</v>
      </c>
      <c r="C2305" s="770" t="s">
        <v>4022</v>
      </c>
      <c r="D2305" s="771"/>
      <c r="F2305" s="549"/>
    </row>
    <row r="2306" spans="1:7" ht="15" customHeight="1" x14ac:dyDescent="0.2">
      <c r="A2306" s="774"/>
      <c r="B2306" s="656" t="s">
        <v>4023</v>
      </c>
      <c r="C2306" s="770" t="s">
        <v>4024</v>
      </c>
      <c r="D2306" s="771"/>
      <c r="F2306" s="549"/>
    </row>
    <row r="2307" spans="1:7" ht="15" customHeight="1" x14ac:dyDescent="0.2">
      <c r="A2307" s="774"/>
      <c r="B2307" s="656" t="s">
        <v>4025</v>
      </c>
      <c r="C2307" s="770" t="s">
        <v>4026</v>
      </c>
      <c r="D2307" s="771"/>
      <c r="F2307" s="549"/>
    </row>
    <row r="2308" spans="1:7" ht="15" customHeight="1" x14ac:dyDescent="0.2">
      <c r="A2308" s="774"/>
      <c r="B2308" s="656" t="s">
        <v>4027</v>
      </c>
      <c r="C2308" s="770" t="s">
        <v>4028</v>
      </c>
      <c r="D2308" s="771"/>
      <c r="F2308" s="549"/>
    </row>
    <row r="2309" spans="1:7" ht="15" customHeight="1" x14ac:dyDescent="0.2">
      <c r="A2309" s="774"/>
      <c r="B2309" s="656" t="s">
        <v>4029</v>
      </c>
      <c r="C2309" s="770" t="s">
        <v>4030</v>
      </c>
      <c r="D2309" s="771"/>
      <c r="F2309" s="549"/>
    </row>
    <row r="2310" spans="1:7" ht="15" customHeight="1" x14ac:dyDescent="0.2">
      <c r="A2310" s="774"/>
      <c r="B2310" s="656" t="s">
        <v>4031</v>
      </c>
      <c r="C2310" s="770" t="s">
        <v>4032</v>
      </c>
      <c r="D2310" s="771"/>
      <c r="F2310" s="549"/>
    </row>
    <row r="2311" spans="1:7" ht="15" customHeight="1" x14ac:dyDescent="0.2">
      <c r="A2311" s="774"/>
      <c r="B2311" s="656" t="s">
        <v>4033</v>
      </c>
      <c r="C2311" s="770" t="s">
        <v>4034</v>
      </c>
      <c r="D2311" s="771"/>
      <c r="F2311" s="549"/>
    </row>
    <row r="2312" spans="1:7" ht="15" customHeight="1" x14ac:dyDescent="0.2">
      <c r="A2312" s="774"/>
      <c r="B2312" s="656" t="s">
        <v>4035</v>
      </c>
      <c r="C2312" s="770" t="s">
        <v>4036</v>
      </c>
      <c r="D2312" s="771"/>
      <c r="F2312" s="549"/>
    </row>
    <row r="2313" spans="1:7" ht="15" customHeight="1" x14ac:dyDescent="0.2">
      <c r="A2313" s="774"/>
      <c r="B2313" s="656" t="s">
        <v>4037</v>
      </c>
      <c r="C2313" s="770" t="s">
        <v>4038</v>
      </c>
      <c r="D2313" s="771"/>
      <c r="F2313" s="549"/>
    </row>
    <row r="2314" spans="1:7" ht="15" customHeight="1" x14ac:dyDescent="0.2">
      <c r="A2314" s="781"/>
      <c r="B2314" s="778" t="s">
        <v>7345</v>
      </c>
      <c r="C2314" s="770" t="s">
        <v>6971</v>
      </c>
      <c r="D2314" s="782"/>
      <c r="F2314" s="549"/>
    </row>
    <row r="2315" spans="1:7" ht="15" customHeight="1" x14ac:dyDescent="0.2">
      <c r="A2315" s="774"/>
      <c r="B2315" s="656" t="s">
        <v>4039</v>
      </c>
      <c r="C2315" s="770" t="s">
        <v>4040</v>
      </c>
      <c r="D2315" s="771"/>
      <c r="F2315" s="549"/>
      <c r="G2315" t="s">
        <v>150</v>
      </c>
    </row>
    <row r="2316" spans="1:7" ht="15" customHeight="1" x14ac:dyDescent="0.2">
      <c r="A2316" s="774"/>
      <c r="B2316" s="656" t="s">
        <v>4041</v>
      </c>
      <c r="C2316" s="770" t="s">
        <v>4042</v>
      </c>
      <c r="D2316" s="771"/>
      <c r="F2316" s="549"/>
      <c r="G2316" t="s">
        <v>191</v>
      </c>
    </row>
    <row r="2317" spans="1:7" ht="15" customHeight="1" x14ac:dyDescent="0.2">
      <c r="A2317" s="774"/>
      <c r="B2317" s="656" t="s">
        <v>4043</v>
      </c>
      <c r="C2317" s="770" t="s">
        <v>4044</v>
      </c>
      <c r="D2317" s="771"/>
      <c r="F2317" s="549"/>
      <c r="G2317" t="s">
        <v>191</v>
      </c>
    </row>
    <row r="2318" spans="1:7" ht="15" customHeight="1" x14ac:dyDescent="0.2">
      <c r="A2318" s="774"/>
      <c r="B2318" s="656" t="s">
        <v>4045</v>
      </c>
      <c r="C2318" s="770" t="s">
        <v>4046</v>
      </c>
      <c r="D2318" s="771"/>
      <c r="F2318" s="549"/>
      <c r="G2318" t="s">
        <v>191</v>
      </c>
    </row>
    <row r="2319" spans="1:7" ht="15" customHeight="1" x14ac:dyDescent="0.2">
      <c r="A2319" s="774"/>
      <c r="B2319" s="656" t="s">
        <v>4047</v>
      </c>
      <c r="C2319" s="770" t="s">
        <v>4048</v>
      </c>
      <c r="D2319" s="771"/>
      <c r="F2319" s="549"/>
      <c r="G2319" t="s">
        <v>191</v>
      </c>
    </row>
    <row r="2320" spans="1:7" ht="15" customHeight="1" x14ac:dyDescent="0.2">
      <c r="A2320" s="774"/>
      <c r="B2320" s="656" t="s">
        <v>4049</v>
      </c>
      <c r="C2320" s="770" t="s">
        <v>4050</v>
      </c>
      <c r="D2320" s="771"/>
      <c r="F2320" s="549"/>
      <c r="G2320" t="s">
        <v>191</v>
      </c>
    </row>
    <row r="2321" spans="1:7" ht="15" customHeight="1" x14ac:dyDescent="0.2">
      <c r="A2321" s="774"/>
      <c r="B2321" s="656" t="s">
        <v>4051</v>
      </c>
      <c r="C2321" s="770" t="s">
        <v>4052</v>
      </c>
      <c r="D2321" s="771"/>
      <c r="F2321" s="549"/>
      <c r="G2321" t="s">
        <v>191</v>
      </c>
    </row>
    <row r="2322" spans="1:7" ht="15" customHeight="1" x14ac:dyDescent="0.2">
      <c r="A2322" s="774"/>
      <c r="B2322" s="656" t="s">
        <v>4053</v>
      </c>
      <c r="C2322" s="770" t="s">
        <v>4054</v>
      </c>
      <c r="D2322" s="771"/>
      <c r="F2322" s="549"/>
    </row>
    <row r="2323" spans="1:7" ht="15" customHeight="1" x14ac:dyDescent="0.2">
      <c r="A2323" s="781"/>
      <c r="B2323" s="778" t="s">
        <v>7319</v>
      </c>
      <c r="C2323" s="770" t="s">
        <v>6986</v>
      </c>
      <c r="D2323" s="782"/>
      <c r="F2323" s="549"/>
    </row>
    <row r="2324" spans="1:7" ht="15" customHeight="1" x14ac:dyDescent="0.2">
      <c r="A2324" s="774"/>
      <c r="B2324" s="656" t="s">
        <v>4055</v>
      </c>
      <c r="C2324" s="770" t="s">
        <v>4056</v>
      </c>
      <c r="D2324" s="771"/>
      <c r="F2324" s="549"/>
      <c r="G2324" t="s">
        <v>191</v>
      </c>
    </row>
    <row r="2325" spans="1:7" ht="15" customHeight="1" x14ac:dyDescent="0.2">
      <c r="A2325" s="774"/>
      <c r="B2325" s="656" t="s">
        <v>4057</v>
      </c>
      <c r="C2325" s="770" t="s">
        <v>4058</v>
      </c>
      <c r="D2325" s="771"/>
      <c r="F2325" s="549"/>
      <c r="G2325" t="s">
        <v>191</v>
      </c>
    </row>
    <row r="2326" spans="1:7" ht="15" customHeight="1" x14ac:dyDescent="0.2">
      <c r="A2326" s="774"/>
      <c r="B2326" s="656" t="s">
        <v>4059</v>
      </c>
      <c r="C2326" s="770" t="s">
        <v>4060</v>
      </c>
      <c r="D2326" s="771"/>
      <c r="F2326" s="549"/>
      <c r="G2326" t="s">
        <v>191</v>
      </c>
    </row>
    <row r="2327" spans="1:7" ht="15" customHeight="1" x14ac:dyDescent="0.2">
      <c r="A2327" s="774"/>
      <c r="B2327" s="656" t="s">
        <v>4061</v>
      </c>
      <c r="C2327" s="770" t="s">
        <v>4062</v>
      </c>
      <c r="D2327" s="771"/>
      <c r="F2327" s="549"/>
      <c r="G2327" t="s">
        <v>191</v>
      </c>
    </row>
    <row r="2328" spans="1:7" ht="15" customHeight="1" x14ac:dyDescent="0.2">
      <c r="A2328" s="774"/>
      <c r="B2328" s="656" t="s">
        <v>4063</v>
      </c>
      <c r="C2328" s="770" t="s">
        <v>4064</v>
      </c>
      <c r="D2328" s="771"/>
      <c r="F2328" s="549"/>
      <c r="G2328" t="s">
        <v>191</v>
      </c>
    </row>
    <row r="2329" spans="1:7" ht="15" customHeight="1" x14ac:dyDescent="0.2">
      <c r="A2329" s="774"/>
      <c r="B2329" s="656" t="s">
        <v>4065</v>
      </c>
      <c r="C2329" s="770" t="s">
        <v>4066</v>
      </c>
      <c r="D2329" s="771"/>
      <c r="F2329" s="549"/>
      <c r="G2329" t="s">
        <v>191</v>
      </c>
    </row>
    <row r="2330" spans="1:7" ht="15" customHeight="1" x14ac:dyDescent="0.2">
      <c r="A2330" s="774"/>
      <c r="B2330" s="656" t="s">
        <v>4067</v>
      </c>
      <c r="C2330" s="770" t="s">
        <v>4068</v>
      </c>
      <c r="D2330" s="771"/>
      <c r="F2330" s="549"/>
      <c r="G2330" t="s">
        <v>191</v>
      </c>
    </row>
    <row r="2331" spans="1:7" ht="15" customHeight="1" x14ac:dyDescent="0.2">
      <c r="A2331" s="774"/>
      <c r="B2331" s="656" t="s">
        <v>4069</v>
      </c>
      <c r="C2331" s="770" t="s">
        <v>4070</v>
      </c>
      <c r="D2331" s="771"/>
      <c r="F2331" s="549"/>
      <c r="G2331" t="s">
        <v>191</v>
      </c>
    </row>
    <row r="2332" spans="1:7" ht="15" customHeight="1" x14ac:dyDescent="0.2">
      <c r="A2332" s="774"/>
      <c r="B2332" s="656" t="s">
        <v>4071</v>
      </c>
      <c r="C2332" s="770" t="s">
        <v>4072</v>
      </c>
      <c r="D2332" s="771"/>
      <c r="F2332" s="549"/>
      <c r="G2332" t="s">
        <v>191</v>
      </c>
    </row>
    <row r="2333" spans="1:7" ht="15" customHeight="1" x14ac:dyDescent="0.2">
      <c r="A2333" s="774"/>
      <c r="B2333" s="656" t="s">
        <v>4073</v>
      </c>
      <c r="C2333" s="770" t="s">
        <v>4074</v>
      </c>
      <c r="D2333" s="771"/>
      <c r="F2333" s="549"/>
      <c r="G2333" t="s">
        <v>191</v>
      </c>
    </row>
    <row r="2334" spans="1:7" ht="15" customHeight="1" x14ac:dyDescent="0.2">
      <c r="A2334" s="774"/>
      <c r="B2334" s="656" t="s">
        <v>4075</v>
      </c>
      <c r="C2334" s="770" t="s">
        <v>4076</v>
      </c>
      <c r="D2334" s="771"/>
      <c r="F2334" s="549"/>
      <c r="G2334" t="s">
        <v>191</v>
      </c>
    </row>
    <row r="2335" spans="1:7" ht="15" customHeight="1" x14ac:dyDescent="0.2">
      <c r="A2335" s="774"/>
      <c r="B2335" s="656" t="s">
        <v>4077</v>
      </c>
      <c r="C2335" s="770" t="s">
        <v>4078</v>
      </c>
      <c r="D2335" s="771"/>
      <c r="F2335" s="549"/>
      <c r="G2335" t="s">
        <v>191</v>
      </c>
    </row>
    <row r="2336" spans="1:7" ht="15" customHeight="1" x14ac:dyDescent="0.2">
      <c r="A2336" s="774"/>
      <c r="B2336" s="656" t="s">
        <v>4079</v>
      </c>
      <c r="C2336" s="770" t="s">
        <v>4080</v>
      </c>
      <c r="D2336" s="771"/>
      <c r="F2336" s="549"/>
      <c r="G2336" t="s">
        <v>191</v>
      </c>
    </row>
    <row r="2337" spans="1:7" ht="15" customHeight="1" x14ac:dyDescent="0.2">
      <c r="A2337" s="774"/>
      <c r="B2337" s="656" t="s">
        <v>4081</v>
      </c>
      <c r="C2337" s="770" t="s">
        <v>4082</v>
      </c>
      <c r="D2337" s="771"/>
      <c r="F2337" s="549"/>
      <c r="G2337" t="s">
        <v>191</v>
      </c>
    </row>
    <row r="2338" spans="1:7" ht="15" customHeight="1" x14ac:dyDescent="0.2">
      <c r="A2338" s="774"/>
      <c r="B2338" s="656" t="s">
        <v>4083</v>
      </c>
      <c r="C2338" s="770" t="s">
        <v>4084</v>
      </c>
      <c r="D2338" s="771"/>
      <c r="F2338" s="549"/>
      <c r="G2338" t="s">
        <v>191</v>
      </c>
    </row>
    <row r="2339" spans="1:7" ht="15" customHeight="1" x14ac:dyDescent="0.2">
      <c r="A2339" s="774"/>
      <c r="B2339" s="656" t="s">
        <v>4085</v>
      </c>
      <c r="C2339" s="770" t="s">
        <v>4086</v>
      </c>
      <c r="D2339" s="771"/>
      <c r="F2339" s="549"/>
      <c r="G2339" t="s">
        <v>191</v>
      </c>
    </row>
    <row r="2340" spans="1:7" ht="15" customHeight="1" x14ac:dyDescent="0.2">
      <c r="A2340" s="774"/>
      <c r="B2340" s="656" t="s">
        <v>4087</v>
      </c>
      <c r="C2340" s="770" t="s">
        <v>4088</v>
      </c>
      <c r="D2340" s="771"/>
      <c r="F2340" s="549"/>
      <c r="G2340" t="s">
        <v>191</v>
      </c>
    </row>
    <row r="2341" spans="1:7" ht="15" customHeight="1" x14ac:dyDescent="0.2">
      <c r="A2341" s="774"/>
      <c r="B2341" s="656" t="s">
        <v>4089</v>
      </c>
      <c r="C2341" s="770" t="s">
        <v>4090</v>
      </c>
      <c r="D2341" s="771"/>
      <c r="F2341" s="549"/>
      <c r="G2341" t="s">
        <v>191</v>
      </c>
    </row>
    <row r="2342" spans="1:7" ht="15" customHeight="1" x14ac:dyDescent="0.2">
      <c r="A2342" s="774"/>
      <c r="B2342" s="656" t="s">
        <v>4091</v>
      </c>
      <c r="C2342" s="770" t="s">
        <v>4092</v>
      </c>
      <c r="D2342" s="771"/>
      <c r="F2342" s="549"/>
    </row>
    <row r="2343" spans="1:7" ht="15" customHeight="1" x14ac:dyDescent="0.2">
      <c r="A2343" s="774"/>
      <c r="B2343" s="656" t="s">
        <v>4093</v>
      </c>
      <c r="C2343" s="770" t="s">
        <v>4094</v>
      </c>
      <c r="D2343" s="771"/>
      <c r="F2343" s="549"/>
    </row>
    <row r="2344" spans="1:7" ht="15" customHeight="1" x14ac:dyDescent="0.2">
      <c r="A2344" s="781"/>
      <c r="B2344" s="778" t="s">
        <v>7320</v>
      </c>
      <c r="C2344" s="770" t="s">
        <v>6987</v>
      </c>
      <c r="D2344" s="782"/>
      <c r="F2344" s="549"/>
    </row>
    <row r="2345" spans="1:7" ht="15" customHeight="1" x14ac:dyDescent="0.2">
      <c r="A2345" s="774"/>
      <c r="B2345" s="656" t="s">
        <v>4095</v>
      </c>
      <c r="C2345" s="770" t="s">
        <v>4096</v>
      </c>
      <c r="D2345" s="771"/>
      <c r="F2345" s="549"/>
    </row>
    <row r="2346" spans="1:7" ht="15" customHeight="1" x14ac:dyDescent="0.2">
      <c r="A2346" s="774"/>
      <c r="B2346" s="656" t="s">
        <v>4097</v>
      </c>
      <c r="C2346" s="770" t="s">
        <v>4098</v>
      </c>
      <c r="D2346" s="771"/>
      <c r="F2346" s="549"/>
    </row>
    <row r="2347" spans="1:7" ht="15" customHeight="1" x14ac:dyDescent="0.2">
      <c r="A2347" s="774"/>
      <c r="B2347" s="656" t="s">
        <v>4097</v>
      </c>
      <c r="C2347" s="770" t="s">
        <v>6989</v>
      </c>
      <c r="D2347" s="771"/>
      <c r="F2347" s="549"/>
    </row>
    <row r="2348" spans="1:7" ht="15" customHeight="1" x14ac:dyDescent="0.2">
      <c r="A2348" s="774"/>
      <c r="B2348" s="656" t="s">
        <v>4099</v>
      </c>
      <c r="C2348" s="770" t="s">
        <v>6990</v>
      </c>
      <c r="D2348" s="771"/>
      <c r="F2348" s="549"/>
    </row>
    <row r="2349" spans="1:7" ht="15" customHeight="1" x14ac:dyDescent="0.2">
      <c r="A2349" s="774"/>
      <c r="B2349" s="656" t="s">
        <v>4100</v>
      </c>
      <c r="C2349" s="770" t="s">
        <v>6991</v>
      </c>
      <c r="D2349" s="771"/>
      <c r="F2349" s="549"/>
    </row>
    <row r="2350" spans="1:7" ht="15" customHeight="1" x14ac:dyDescent="0.2">
      <c r="A2350" s="774"/>
      <c r="B2350" s="656" t="s">
        <v>7346</v>
      </c>
      <c r="C2350" s="770" t="s">
        <v>6992</v>
      </c>
      <c r="D2350" s="771"/>
      <c r="F2350" s="549"/>
    </row>
    <row r="2351" spans="1:7" ht="15" customHeight="1" x14ac:dyDescent="0.2">
      <c r="A2351" s="774"/>
      <c r="B2351" s="656" t="s">
        <v>7347</v>
      </c>
      <c r="C2351" s="770" t="s">
        <v>6993</v>
      </c>
      <c r="D2351" s="771"/>
      <c r="F2351" s="549"/>
    </row>
    <row r="2352" spans="1:7" ht="15" customHeight="1" x14ac:dyDescent="0.2">
      <c r="A2352" s="774"/>
      <c r="B2352" s="656" t="s">
        <v>7348</v>
      </c>
      <c r="C2352" s="770" t="s">
        <v>6994</v>
      </c>
      <c r="D2352" s="771"/>
      <c r="F2352" s="549"/>
    </row>
    <row r="2353" spans="1:7" ht="15" customHeight="1" x14ac:dyDescent="0.2">
      <c r="A2353" s="774"/>
      <c r="B2353" s="656" t="s">
        <v>4101</v>
      </c>
      <c r="C2353" s="770" t="s">
        <v>6988</v>
      </c>
      <c r="D2353" s="771"/>
      <c r="F2353" s="549"/>
    </row>
    <row r="2354" spans="1:7" ht="15" customHeight="1" x14ac:dyDescent="0.2">
      <c r="A2354" s="774"/>
      <c r="B2354" s="656" t="s">
        <v>4102</v>
      </c>
      <c r="C2354" s="770" t="s">
        <v>6997</v>
      </c>
      <c r="D2354" s="771"/>
      <c r="F2354" s="549"/>
    </row>
    <row r="2355" spans="1:7" ht="15" customHeight="1" x14ac:dyDescent="0.2">
      <c r="A2355" s="781"/>
      <c r="B2355" s="778" t="s">
        <v>7321</v>
      </c>
      <c r="C2355" s="770" t="s">
        <v>6996</v>
      </c>
      <c r="D2355" s="782"/>
      <c r="F2355" s="549"/>
    </row>
    <row r="2356" spans="1:7" ht="15" customHeight="1" x14ac:dyDescent="0.2">
      <c r="A2356" s="774"/>
      <c r="B2356" s="656" t="s">
        <v>4103</v>
      </c>
      <c r="C2356" s="770" t="s">
        <v>6995</v>
      </c>
      <c r="D2356" s="771"/>
      <c r="F2356" s="549"/>
    </row>
    <row r="2357" spans="1:7" ht="15" customHeight="1" x14ac:dyDescent="0.2">
      <c r="A2357" s="774"/>
      <c r="B2357" s="656" t="s">
        <v>7324</v>
      </c>
      <c r="C2357" s="770" t="s">
        <v>6998</v>
      </c>
      <c r="D2357" s="771"/>
      <c r="F2357" s="549"/>
    </row>
    <row r="2358" spans="1:7" ht="15" customHeight="1" x14ac:dyDescent="0.2">
      <c r="A2358" s="774"/>
      <c r="B2358" s="656" t="s">
        <v>7322</v>
      </c>
      <c r="C2358" s="770" t="s">
        <v>6999</v>
      </c>
      <c r="D2358" s="771"/>
      <c r="F2358" s="549"/>
    </row>
    <row r="2359" spans="1:7" ht="15" customHeight="1" x14ac:dyDescent="0.2">
      <c r="A2359" s="781"/>
      <c r="B2359" s="778" t="s">
        <v>7323</v>
      </c>
      <c r="C2359" s="770" t="s">
        <v>7000</v>
      </c>
      <c r="D2359" s="782"/>
      <c r="F2359" s="549"/>
    </row>
    <row r="2360" spans="1:7" ht="15" customHeight="1" x14ac:dyDescent="0.2">
      <c r="A2360" s="774"/>
      <c r="B2360" s="656" t="s">
        <v>7325</v>
      </c>
      <c r="C2360" s="770" t="s">
        <v>7001</v>
      </c>
      <c r="D2360" s="771"/>
      <c r="F2360" s="549"/>
    </row>
    <row r="2361" spans="1:7" ht="15" customHeight="1" x14ac:dyDescent="0.2">
      <c r="A2361" s="774"/>
      <c r="B2361" s="656" t="s">
        <v>4104</v>
      </c>
      <c r="C2361" s="770" t="s">
        <v>4105</v>
      </c>
      <c r="D2361" s="771"/>
      <c r="F2361" s="549"/>
    </row>
    <row r="2362" spans="1:7" ht="15" customHeight="1" x14ac:dyDescent="0.2">
      <c r="A2362" s="774"/>
      <c r="B2362" s="656" t="s">
        <v>4106</v>
      </c>
      <c r="C2362" s="770" t="s">
        <v>4107</v>
      </c>
      <c r="D2362" s="771"/>
      <c r="F2362" s="549"/>
    </row>
    <row r="2363" spans="1:7" ht="15" customHeight="1" x14ac:dyDescent="0.2">
      <c r="A2363" s="774"/>
      <c r="B2363" s="656" t="s">
        <v>4108</v>
      </c>
      <c r="C2363" s="770" t="s">
        <v>4109</v>
      </c>
      <c r="D2363" s="771"/>
      <c r="F2363" s="549"/>
      <c r="G2363" t="s">
        <v>150</v>
      </c>
    </row>
    <row r="2364" spans="1:7" ht="15" customHeight="1" x14ac:dyDescent="0.2">
      <c r="A2364" s="774"/>
      <c r="B2364" s="656" t="s">
        <v>4110</v>
      </c>
      <c r="C2364" s="770" t="s">
        <v>4111</v>
      </c>
      <c r="D2364" s="771"/>
      <c r="F2364" s="549"/>
      <c r="G2364" t="s">
        <v>191</v>
      </c>
    </row>
    <row r="2365" spans="1:7" ht="15" customHeight="1" x14ac:dyDescent="0.2">
      <c r="A2365" s="774"/>
      <c r="B2365" s="656" t="s">
        <v>4112</v>
      </c>
      <c r="C2365" s="770" t="s">
        <v>4113</v>
      </c>
      <c r="D2365" s="771"/>
      <c r="F2365" s="549"/>
      <c r="G2365" t="s">
        <v>191</v>
      </c>
    </row>
    <row r="2366" spans="1:7" ht="15" customHeight="1" x14ac:dyDescent="0.2">
      <c r="A2366" s="774"/>
      <c r="B2366" s="656" t="s">
        <v>4114</v>
      </c>
      <c r="C2366" s="770" t="s">
        <v>4115</v>
      </c>
      <c r="D2366" s="771"/>
      <c r="F2366" s="549"/>
    </row>
    <row r="2367" spans="1:7" ht="15" customHeight="1" x14ac:dyDescent="0.2">
      <c r="A2367" s="774"/>
      <c r="B2367" s="656" t="s">
        <v>4116</v>
      </c>
      <c r="C2367" s="770" t="s">
        <v>4117</v>
      </c>
      <c r="D2367" s="771"/>
      <c r="F2367" s="549"/>
    </row>
    <row r="2368" spans="1:7" ht="15" customHeight="1" x14ac:dyDescent="0.2">
      <c r="A2368" s="774"/>
      <c r="B2368" s="656" t="s">
        <v>4118</v>
      </c>
      <c r="C2368" s="770" t="s">
        <v>4119</v>
      </c>
      <c r="D2368" s="771"/>
      <c r="F2368" s="549"/>
      <c r="G2368" t="s">
        <v>150</v>
      </c>
    </row>
    <row r="2369" spans="1:7" ht="15" customHeight="1" x14ac:dyDescent="0.2">
      <c r="A2369" s="774"/>
      <c r="B2369" s="656" t="s">
        <v>4120</v>
      </c>
      <c r="C2369" s="770" t="s">
        <v>4121</v>
      </c>
      <c r="D2369" s="771"/>
      <c r="F2369" s="549"/>
      <c r="G2369" t="s">
        <v>191</v>
      </c>
    </row>
    <row r="2370" spans="1:7" ht="15" customHeight="1" x14ac:dyDescent="0.2">
      <c r="A2370" s="774"/>
      <c r="B2370" s="656" t="s">
        <v>4122</v>
      </c>
      <c r="C2370" s="770" t="s">
        <v>4123</v>
      </c>
      <c r="D2370" s="771"/>
      <c r="F2370" s="549"/>
      <c r="G2370" t="s">
        <v>191</v>
      </c>
    </row>
    <row r="2371" spans="1:7" ht="15" customHeight="1" x14ac:dyDescent="0.2">
      <c r="A2371" s="774"/>
      <c r="B2371" s="656" t="s">
        <v>4124</v>
      </c>
      <c r="C2371" s="770" t="s">
        <v>4125</v>
      </c>
      <c r="D2371" s="771"/>
      <c r="F2371" s="549"/>
    </row>
    <row r="2372" spans="1:7" ht="15" customHeight="1" x14ac:dyDescent="0.2">
      <c r="A2372" s="774"/>
      <c r="B2372" s="656" t="s">
        <v>4126</v>
      </c>
      <c r="C2372" s="770" t="s">
        <v>4127</v>
      </c>
      <c r="D2372" s="771"/>
      <c r="F2372" s="549"/>
    </row>
    <row r="2373" spans="1:7" ht="15" customHeight="1" x14ac:dyDescent="0.2">
      <c r="A2373" s="774"/>
      <c r="B2373" s="656" t="s">
        <v>4128</v>
      </c>
      <c r="C2373" s="770" t="s">
        <v>4129</v>
      </c>
      <c r="D2373" s="771"/>
      <c r="F2373" s="549"/>
      <c r="G2373" t="s">
        <v>150</v>
      </c>
    </row>
    <row r="2374" spans="1:7" ht="15" customHeight="1" x14ac:dyDescent="0.2">
      <c r="A2374" s="774"/>
      <c r="B2374" s="656" t="s">
        <v>4130</v>
      </c>
      <c r="C2374" s="770" t="s">
        <v>4131</v>
      </c>
      <c r="D2374" s="771"/>
      <c r="F2374" s="549"/>
      <c r="G2374" t="s">
        <v>191</v>
      </c>
    </row>
    <row r="2375" spans="1:7" ht="15" customHeight="1" x14ac:dyDescent="0.2">
      <c r="A2375" s="774"/>
      <c r="B2375" s="656" t="s">
        <v>4132</v>
      </c>
      <c r="C2375" s="770" t="s">
        <v>4133</v>
      </c>
      <c r="D2375" s="771"/>
      <c r="F2375" s="549"/>
      <c r="G2375" t="s">
        <v>191</v>
      </c>
    </row>
    <row r="2376" spans="1:7" ht="15" customHeight="1" x14ac:dyDescent="0.2">
      <c r="A2376" s="774"/>
      <c r="B2376" s="656" t="s">
        <v>4134</v>
      </c>
      <c r="C2376" s="770" t="s">
        <v>4135</v>
      </c>
      <c r="D2376" s="771"/>
      <c r="F2376" s="549"/>
      <c r="G2376" t="s">
        <v>191</v>
      </c>
    </row>
    <row r="2377" spans="1:7" ht="15" customHeight="1" x14ac:dyDescent="0.2">
      <c r="A2377" s="774"/>
      <c r="B2377" s="656" t="s">
        <v>4136</v>
      </c>
      <c r="C2377" s="770" t="s">
        <v>4137</v>
      </c>
      <c r="D2377" s="771"/>
      <c r="F2377" s="549"/>
      <c r="G2377" t="s">
        <v>191</v>
      </c>
    </row>
    <row r="2378" spans="1:7" ht="15" customHeight="1" x14ac:dyDescent="0.2">
      <c r="A2378" s="774"/>
      <c r="B2378" s="656" t="s">
        <v>4138</v>
      </c>
      <c r="C2378" s="770" t="s">
        <v>4139</v>
      </c>
      <c r="D2378" s="771"/>
      <c r="F2378" s="549"/>
      <c r="G2378" t="s">
        <v>191</v>
      </c>
    </row>
    <row r="2379" spans="1:7" ht="15" customHeight="1" x14ac:dyDescent="0.2">
      <c r="A2379" s="774"/>
      <c r="B2379" s="656" t="s">
        <v>4140</v>
      </c>
      <c r="C2379" s="770" t="s">
        <v>4141</v>
      </c>
      <c r="D2379" s="771"/>
      <c r="F2379" s="549"/>
      <c r="G2379" t="s">
        <v>191</v>
      </c>
    </row>
    <row r="2380" spans="1:7" ht="15" customHeight="1" x14ac:dyDescent="0.2">
      <c r="A2380" s="774"/>
      <c r="B2380" s="656" t="s">
        <v>4142</v>
      </c>
      <c r="C2380" s="770" t="s">
        <v>4143</v>
      </c>
      <c r="D2380" s="771"/>
      <c r="F2380" s="549"/>
      <c r="G2380" t="s">
        <v>191</v>
      </c>
    </row>
    <row r="2381" spans="1:7" ht="15" customHeight="1" x14ac:dyDescent="0.2">
      <c r="A2381" s="774"/>
      <c r="B2381" s="656" t="s">
        <v>4144</v>
      </c>
      <c r="C2381" s="770" t="s">
        <v>4145</v>
      </c>
      <c r="D2381" s="771"/>
      <c r="F2381" s="549"/>
      <c r="G2381" t="s">
        <v>191</v>
      </c>
    </row>
    <row r="2382" spans="1:7" ht="15" customHeight="1" x14ac:dyDescent="0.2">
      <c r="A2382" s="774"/>
      <c r="B2382" s="656" t="s">
        <v>4146</v>
      </c>
      <c r="C2382" s="770" t="s">
        <v>4147</v>
      </c>
      <c r="D2382" s="771"/>
      <c r="F2382" s="549"/>
      <c r="G2382" t="s">
        <v>191</v>
      </c>
    </row>
    <row r="2383" spans="1:7" ht="15" customHeight="1" x14ac:dyDescent="0.2">
      <c r="A2383" s="774"/>
      <c r="B2383" s="656" t="s">
        <v>4148</v>
      </c>
      <c r="C2383" s="770" t="s">
        <v>4149</v>
      </c>
      <c r="D2383" s="771"/>
      <c r="F2383" s="549"/>
      <c r="G2383" t="s">
        <v>191</v>
      </c>
    </row>
    <row r="2384" spans="1:7" ht="15" customHeight="1" x14ac:dyDescent="0.2">
      <c r="A2384" s="774"/>
      <c r="B2384" s="656" t="s">
        <v>4150</v>
      </c>
      <c r="C2384" s="770" t="s">
        <v>4151</v>
      </c>
      <c r="D2384" s="771"/>
      <c r="F2384" s="549"/>
      <c r="G2384" t="s">
        <v>191</v>
      </c>
    </row>
    <row r="2385" spans="1:7" ht="15" customHeight="1" x14ac:dyDescent="0.2">
      <c r="A2385" s="774"/>
      <c r="B2385" s="656" t="s">
        <v>4152</v>
      </c>
      <c r="C2385" s="770" t="s">
        <v>4153</v>
      </c>
      <c r="D2385" s="771"/>
      <c r="F2385" s="549"/>
      <c r="G2385" t="s">
        <v>191</v>
      </c>
    </row>
    <row r="2386" spans="1:7" ht="15" customHeight="1" x14ac:dyDescent="0.2">
      <c r="A2386" s="774"/>
      <c r="B2386" s="656" t="s">
        <v>4154</v>
      </c>
      <c r="C2386" s="770" t="s">
        <v>4155</v>
      </c>
      <c r="D2386" s="771"/>
      <c r="F2386" s="549"/>
      <c r="G2386" t="s">
        <v>191</v>
      </c>
    </row>
    <row r="2387" spans="1:7" ht="15" customHeight="1" x14ac:dyDescent="0.2">
      <c r="A2387" s="774"/>
      <c r="B2387" s="656" t="s">
        <v>4156</v>
      </c>
      <c r="C2387" s="770" t="s">
        <v>4157</v>
      </c>
      <c r="D2387" s="771"/>
      <c r="F2387" s="549"/>
      <c r="G2387" t="s">
        <v>191</v>
      </c>
    </row>
    <row r="2388" spans="1:7" ht="15" customHeight="1" x14ac:dyDescent="0.2">
      <c r="A2388" s="774"/>
      <c r="B2388" s="656" t="s">
        <v>4158</v>
      </c>
      <c r="C2388" s="770" t="s">
        <v>4159</v>
      </c>
      <c r="D2388" s="771"/>
      <c r="F2388" s="549"/>
      <c r="G2388" t="s">
        <v>191</v>
      </c>
    </row>
    <row r="2389" spans="1:7" ht="15" customHeight="1" x14ac:dyDescent="0.2">
      <c r="A2389" s="774"/>
      <c r="B2389" s="656" t="s">
        <v>4160</v>
      </c>
      <c r="C2389" s="770" t="s">
        <v>4161</v>
      </c>
      <c r="D2389" s="771"/>
      <c r="F2389" s="549"/>
      <c r="G2389" t="s">
        <v>191</v>
      </c>
    </row>
    <row r="2390" spans="1:7" ht="15" customHeight="1" x14ac:dyDescent="0.2">
      <c r="A2390" s="774"/>
      <c r="B2390" s="656" t="s">
        <v>4162</v>
      </c>
      <c r="C2390" s="770" t="s">
        <v>4163</v>
      </c>
      <c r="D2390" s="771"/>
      <c r="F2390" s="549"/>
      <c r="G2390" t="s">
        <v>191</v>
      </c>
    </row>
    <row r="2391" spans="1:7" ht="15" customHeight="1" x14ac:dyDescent="0.2">
      <c r="A2391" s="774"/>
      <c r="B2391" s="656" t="s">
        <v>4164</v>
      </c>
      <c r="C2391" s="770" t="s">
        <v>4165</v>
      </c>
      <c r="D2391" s="771"/>
      <c r="F2391" s="549"/>
      <c r="G2391" t="s">
        <v>191</v>
      </c>
    </row>
    <row r="2392" spans="1:7" ht="15" customHeight="1" x14ac:dyDescent="0.2">
      <c r="A2392" s="774"/>
      <c r="B2392" s="656" t="s">
        <v>4166</v>
      </c>
      <c r="C2392" s="770" t="s">
        <v>4167</v>
      </c>
      <c r="D2392" s="771"/>
      <c r="F2392" s="549"/>
      <c r="G2392" t="s">
        <v>191</v>
      </c>
    </row>
    <row r="2393" spans="1:7" ht="15" customHeight="1" x14ac:dyDescent="0.2">
      <c r="A2393" s="774"/>
      <c r="B2393" s="656" t="s">
        <v>4168</v>
      </c>
      <c r="C2393" s="770" t="s">
        <v>4169</v>
      </c>
      <c r="D2393" s="771"/>
      <c r="F2393" s="549"/>
      <c r="G2393" t="s">
        <v>191</v>
      </c>
    </row>
    <row r="2394" spans="1:7" ht="15" customHeight="1" x14ac:dyDescent="0.2">
      <c r="A2394" s="774"/>
      <c r="B2394" s="656" t="s">
        <v>4170</v>
      </c>
      <c r="C2394" s="770" t="s">
        <v>4171</v>
      </c>
      <c r="D2394" s="771"/>
      <c r="F2394" s="549"/>
      <c r="G2394" t="s">
        <v>191</v>
      </c>
    </row>
    <row r="2395" spans="1:7" ht="15" customHeight="1" x14ac:dyDescent="0.2">
      <c r="A2395" s="774"/>
      <c r="B2395" s="656" t="s">
        <v>4172</v>
      </c>
      <c r="C2395" s="770" t="s">
        <v>4173</v>
      </c>
      <c r="D2395" s="771"/>
      <c r="F2395" s="549"/>
      <c r="G2395" t="s">
        <v>191</v>
      </c>
    </row>
    <row r="2396" spans="1:7" ht="15" customHeight="1" x14ac:dyDescent="0.2">
      <c r="A2396" s="774"/>
      <c r="B2396" s="656" t="s">
        <v>4174</v>
      </c>
      <c r="C2396" s="770" t="s">
        <v>4175</v>
      </c>
      <c r="D2396" s="771"/>
      <c r="F2396" s="549"/>
      <c r="G2396" t="s">
        <v>191</v>
      </c>
    </row>
    <row r="2397" spans="1:7" ht="15" customHeight="1" x14ac:dyDescent="0.2">
      <c r="A2397" s="774"/>
      <c r="B2397" s="656" t="s">
        <v>4176</v>
      </c>
      <c r="C2397" s="770" t="s">
        <v>4177</v>
      </c>
      <c r="D2397" s="771"/>
      <c r="F2397" s="549"/>
      <c r="G2397" t="s">
        <v>191</v>
      </c>
    </row>
    <row r="2398" spans="1:7" ht="15" customHeight="1" x14ac:dyDescent="0.2">
      <c r="A2398" s="774"/>
      <c r="B2398" s="656" t="s">
        <v>4178</v>
      </c>
      <c r="C2398" s="770" t="s">
        <v>4179</v>
      </c>
      <c r="D2398" s="771"/>
      <c r="F2398" s="549"/>
      <c r="G2398" t="s">
        <v>191</v>
      </c>
    </row>
    <row r="2399" spans="1:7" ht="15" customHeight="1" x14ac:dyDescent="0.2">
      <c r="A2399" s="774"/>
      <c r="B2399" s="656" t="s">
        <v>4180</v>
      </c>
      <c r="C2399" s="770" t="s">
        <v>4181</v>
      </c>
      <c r="D2399" s="771"/>
      <c r="F2399" s="549"/>
      <c r="G2399" t="s">
        <v>191</v>
      </c>
    </row>
    <row r="2400" spans="1:7" ht="15" customHeight="1" x14ac:dyDescent="0.2">
      <c r="A2400" s="774"/>
      <c r="B2400" s="656" t="s">
        <v>4182</v>
      </c>
      <c r="C2400" s="770" t="s">
        <v>4183</v>
      </c>
      <c r="D2400" s="771"/>
      <c r="F2400" s="549"/>
      <c r="G2400" t="s">
        <v>191</v>
      </c>
    </row>
    <row r="2401" spans="1:7" ht="15" customHeight="1" x14ac:dyDescent="0.2">
      <c r="A2401" s="774"/>
      <c r="B2401" s="656" t="s">
        <v>4184</v>
      </c>
      <c r="C2401" s="770" t="s">
        <v>4185</v>
      </c>
      <c r="D2401" s="771"/>
      <c r="F2401" s="549"/>
      <c r="G2401" t="s">
        <v>191</v>
      </c>
    </row>
    <row r="2402" spans="1:7" ht="15" customHeight="1" x14ac:dyDescent="0.2">
      <c r="A2402" s="774"/>
      <c r="B2402" s="656" t="s">
        <v>4186</v>
      </c>
      <c r="C2402" s="770" t="s">
        <v>4187</v>
      </c>
      <c r="D2402" s="771"/>
      <c r="F2402" s="549"/>
      <c r="G2402" t="s">
        <v>191</v>
      </c>
    </row>
    <row r="2403" spans="1:7" ht="15" customHeight="1" x14ac:dyDescent="0.2">
      <c r="A2403" s="774"/>
      <c r="B2403" s="656" t="s">
        <v>4188</v>
      </c>
      <c r="C2403" s="770" t="s">
        <v>4189</v>
      </c>
      <c r="D2403" s="771"/>
      <c r="F2403" s="549"/>
      <c r="G2403" t="s">
        <v>191</v>
      </c>
    </row>
    <row r="2404" spans="1:7" ht="15" customHeight="1" x14ac:dyDescent="0.2">
      <c r="A2404" s="774"/>
      <c r="B2404" s="656" t="s">
        <v>4190</v>
      </c>
      <c r="C2404" s="770" t="s">
        <v>4191</v>
      </c>
      <c r="D2404" s="771"/>
      <c r="F2404" s="549"/>
      <c r="G2404" t="s">
        <v>191</v>
      </c>
    </row>
    <row r="2405" spans="1:7" ht="15" customHeight="1" x14ac:dyDescent="0.2">
      <c r="A2405" s="774"/>
      <c r="B2405" s="656" t="s">
        <v>4192</v>
      </c>
      <c r="C2405" s="770" t="s">
        <v>4193</v>
      </c>
      <c r="D2405" s="771"/>
      <c r="F2405" s="549"/>
    </row>
    <row r="2406" spans="1:7" ht="15" customHeight="1" x14ac:dyDescent="0.2">
      <c r="A2406" s="774"/>
      <c r="B2406" s="656" t="s">
        <v>4194</v>
      </c>
      <c r="C2406" s="770" t="s">
        <v>4195</v>
      </c>
      <c r="D2406" s="771"/>
      <c r="F2406" s="549"/>
    </row>
    <row r="2407" spans="1:7" ht="15" customHeight="1" x14ac:dyDescent="0.2">
      <c r="A2407" s="781"/>
      <c r="B2407" s="778" t="s">
        <v>7326</v>
      </c>
      <c r="C2407" s="770" t="s">
        <v>6949</v>
      </c>
      <c r="D2407" s="782"/>
      <c r="F2407" s="549"/>
    </row>
    <row r="2408" spans="1:7" ht="15" customHeight="1" x14ac:dyDescent="0.2">
      <c r="A2408" s="781"/>
      <c r="B2408" s="778" t="s">
        <v>7327</v>
      </c>
      <c r="C2408" s="770" t="s">
        <v>6950</v>
      </c>
      <c r="D2408" s="782"/>
      <c r="F2408" s="549"/>
    </row>
    <row r="2409" spans="1:7" ht="15" customHeight="1" x14ac:dyDescent="0.2">
      <c r="A2409" s="774"/>
      <c r="B2409" s="656" t="s">
        <v>4196</v>
      </c>
      <c r="C2409" s="770" t="s">
        <v>4197</v>
      </c>
      <c r="D2409" s="771"/>
      <c r="F2409" s="549"/>
      <c r="G2409" t="s">
        <v>191</v>
      </c>
    </row>
    <row r="2410" spans="1:7" ht="15" customHeight="1" x14ac:dyDescent="0.2">
      <c r="A2410" s="774"/>
      <c r="B2410" s="656" t="s">
        <v>4198</v>
      </c>
      <c r="C2410" s="770" t="s">
        <v>4199</v>
      </c>
      <c r="D2410" s="771"/>
      <c r="F2410" s="549"/>
      <c r="G2410" t="s">
        <v>191</v>
      </c>
    </row>
    <row r="2411" spans="1:7" ht="15" customHeight="1" x14ac:dyDescent="0.2">
      <c r="A2411" s="774"/>
      <c r="B2411" s="656" t="s">
        <v>4200</v>
      </c>
      <c r="C2411" s="770" t="s">
        <v>4201</v>
      </c>
      <c r="D2411" s="771"/>
      <c r="F2411" s="549"/>
      <c r="G2411" t="s">
        <v>150</v>
      </c>
    </row>
    <row r="2412" spans="1:7" ht="15" customHeight="1" x14ac:dyDescent="0.2">
      <c r="A2412" s="774"/>
      <c r="B2412" s="656" t="s">
        <v>4202</v>
      </c>
      <c r="C2412" s="770" t="s">
        <v>4203</v>
      </c>
      <c r="D2412" s="771"/>
      <c r="F2412" s="549"/>
      <c r="G2412" t="s">
        <v>191</v>
      </c>
    </row>
    <row r="2413" spans="1:7" ht="15" customHeight="1" x14ac:dyDescent="0.2">
      <c r="A2413" s="774"/>
      <c r="B2413" s="656" t="s">
        <v>4204</v>
      </c>
      <c r="C2413" s="770" t="s">
        <v>4205</v>
      </c>
      <c r="D2413" s="771"/>
      <c r="F2413" s="549"/>
      <c r="G2413" t="s">
        <v>191</v>
      </c>
    </row>
    <row r="2414" spans="1:7" ht="15" customHeight="1" x14ac:dyDescent="0.2">
      <c r="A2414" s="774"/>
      <c r="B2414" s="656" t="s">
        <v>4206</v>
      </c>
      <c r="C2414" s="770" t="s">
        <v>4207</v>
      </c>
      <c r="D2414" s="771"/>
      <c r="F2414" s="549"/>
      <c r="G2414" t="s">
        <v>191</v>
      </c>
    </row>
    <row r="2415" spans="1:7" ht="15" customHeight="1" x14ac:dyDescent="0.2">
      <c r="A2415" s="774"/>
      <c r="B2415" s="656" t="s">
        <v>4208</v>
      </c>
      <c r="C2415" s="770" t="s">
        <v>4209</v>
      </c>
      <c r="D2415" s="771"/>
      <c r="F2415" s="549"/>
      <c r="G2415" t="s">
        <v>191</v>
      </c>
    </row>
    <row r="2416" spans="1:7" ht="15" customHeight="1" x14ac:dyDescent="0.2">
      <c r="A2416" s="774"/>
      <c r="B2416" s="656" t="s">
        <v>4210</v>
      </c>
      <c r="C2416" s="770" t="s">
        <v>4211</v>
      </c>
      <c r="D2416" s="771"/>
      <c r="F2416" s="549"/>
      <c r="G2416" t="s">
        <v>191</v>
      </c>
    </row>
    <row r="2417" spans="1:7" ht="15" customHeight="1" x14ac:dyDescent="0.2">
      <c r="A2417" s="774"/>
      <c r="B2417" s="656" t="s">
        <v>4212</v>
      </c>
      <c r="C2417" s="770" t="s">
        <v>4213</v>
      </c>
      <c r="D2417" s="771"/>
      <c r="F2417" s="549"/>
      <c r="G2417" t="s">
        <v>191</v>
      </c>
    </row>
    <row r="2418" spans="1:7" ht="15" customHeight="1" x14ac:dyDescent="0.2">
      <c r="A2418" s="774"/>
      <c r="B2418" s="656" t="s">
        <v>4214</v>
      </c>
      <c r="C2418" s="770" t="s">
        <v>4215</v>
      </c>
      <c r="D2418" s="771"/>
      <c r="F2418" s="549"/>
      <c r="G2418" t="s">
        <v>191</v>
      </c>
    </row>
    <row r="2419" spans="1:7" ht="15" customHeight="1" x14ac:dyDescent="0.2">
      <c r="A2419" s="774"/>
      <c r="B2419" s="656" t="s">
        <v>4216</v>
      </c>
      <c r="C2419" s="770" t="s">
        <v>4217</v>
      </c>
      <c r="D2419" s="771"/>
      <c r="F2419" s="549"/>
      <c r="G2419" t="s">
        <v>191</v>
      </c>
    </row>
    <row r="2420" spans="1:7" ht="15" customHeight="1" x14ac:dyDescent="0.2">
      <c r="A2420" s="774"/>
      <c r="B2420" s="656" t="s">
        <v>4218</v>
      </c>
      <c r="C2420" s="770" t="s">
        <v>4219</v>
      </c>
      <c r="D2420" s="771"/>
      <c r="F2420" s="549"/>
      <c r="G2420" t="s">
        <v>191</v>
      </c>
    </row>
    <row r="2421" spans="1:7" ht="15" customHeight="1" x14ac:dyDescent="0.2">
      <c r="A2421" s="774"/>
      <c r="B2421" s="656" t="s">
        <v>4220</v>
      </c>
      <c r="C2421" s="770" t="s">
        <v>4221</v>
      </c>
      <c r="D2421" s="771"/>
      <c r="F2421" s="549"/>
      <c r="G2421" t="s">
        <v>191</v>
      </c>
    </row>
    <row r="2422" spans="1:7" ht="15" customHeight="1" x14ac:dyDescent="0.2">
      <c r="A2422" s="774"/>
      <c r="B2422" s="656" t="s">
        <v>4222</v>
      </c>
      <c r="C2422" s="770" t="s">
        <v>4223</v>
      </c>
      <c r="D2422" s="771"/>
      <c r="F2422" s="549"/>
      <c r="G2422" t="s">
        <v>191</v>
      </c>
    </row>
    <row r="2423" spans="1:7" ht="15" customHeight="1" x14ac:dyDescent="0.2">
      <c r="A2423" s="774"/>
      <c r="B2423" s="656" t="s">
        <v>4224</v>
      </c>
      <c r="C2423" s="770" t="s">
        <v>4225</v>
      </c>
      <c r="D2423" s="771"/>
      <c r="F2423" s="549"/>
      <c r="G2423" t="s">
        <v>191</v>
      </c>
    </row>
    <row r="2424" spans="1:7" ht="15" customHeight="1" x14ac:dyDescent="0.2">
      <c r="A2424" s="774"/>
      <c r="B2424" s="656" t="s">
        <v>4226</v>
      </c>
      <c r="C2424" s="770" t="s">
        <v>4227</v>
      </c>
      <c r="D2424" s="771"/>
      <c r="F2424" s="549"/>
      <c r="G2424" t="s">
        <v>191</v>
      </c>
    </row>
    <row r="2425" spans="1:7" ht="15" customHeight="1" x14ac:dyDescent="0.2">
      <c r="A2425" s="774"/>
      <c r="B2425" s="656" t="s">
        <v>4228</v>
      </c>
      <c r="C2425" s="770" t="s">
        <v>4229</v>
      </c>
      <c r="D2425" s="771"/>
      <c r="F2425" s="549"/>
      <c r="G2425" t="s">
        <v>191</v>
      </c>
    </row>
    <row r="2426" spans="1:7" ht="15" customHeight="1" x14ac:dyDescent="0.2">
      <c r="A2426" s="774"/>
      <c r="B2426" s="656" t="s">
        <v>4230</v>
      </c>
      <c r="C2426" s="770" t="s">
        <v>4231</v>
      </c>
      <c r="D2426" s="771"/>
      <c r="F2426" s="549"/>
      <c r="G2426" t="s">
        <v>191</v>
      </c>
    </row>
    <row r="2427" spans="1:7" ht="15" customHeight="1" x14ac:dyDescent="0.2">
      <c r="A2427" s="774"/>
      <c r="B2427" s="656" t="s">
        <v>4232</v>
      </c>
      <c r="C2427" s="770" t="s">
        <v>4233</v>
      </c>
      <c r="D2427" s="771"/>
      <c r="F2427" s="549"/>
      <c r="G2427" t="s">
        <v>191</v>
      </c>
    </row>
    <row r="2428" spans="1:7" ht="15" customHeight="1" x14ac:dyDescent="0.2">
      <c r="A2428" s="774"/>
      <c r="B2428" s="656" t="s">
        <v>4234</v>
      </c>
      <c r="C2428" s="770" t="s">
        <v>4235</v>
      </c>
      <c r="D2428" s="771"/>
      <c r="F2428" s="549"/>
      <c r="G2428" t="s">
        <v>191</v>
      </c>
    </row>
    <row r="2429" spans="1:7" ht="15" customHeight="1" x14ac:dyDescent="0.2">
      <c r="A2429" s="774"/>
      <c r="B2429" s="656" t="s">
        <v>4236</v>
      </c>
      <c r="C2429" s="770" t="s">
        <v>4237</v>
      </c>
      <c r="D2429" s="771"/>
      <c r="F2429" s="549"/>
    </row>
    <row r="2430" spans="1:7" ht="15" customHeight="1" x14ac:dyDescent="0.2">
      <c r="A2430" s="781"/>
      <c r="B2430" s="778" t="s">
        <v>7328</v>
      </c>
      <c r="C2430" s="770" t="s">
        <v>6951</v>
      </c>
      <c r="D2430" s="782"/>
      <c r="F2430" s="549"/>
    </row>
    <row r="2431" spans="1:7" ht="15" customHeight="1" x14ac:dyDescent="0.2">
      <c r="A2431" s="774"/>
      <c r="B2431" s="656" t="s">
        <v>4238</v>
      </c>
      <c r="C2431" s="770" t="s">
        <v>4239</v>
      </c>
      <c r="D2431" s="771"/>
      <c r="F2431" s="549"/>
      <c r="G2431" t="s">
        <v>191</v>
      </c>
    </row>
    <row r="2432" spans="1:7" ht="15" customHeight="1" x14ac:dyDescent="0.2">
      <c r="A2432" s="774"/>
      <c r="B2432" s="656" t="s">
        <v>4240</v>
      </c>
      <c r="C2432" s="770" t="s">
        <v>4241</v>
      </c>
      <c r="D2432" s="771"/>
      <c r="F2432" s="549"/>
      <c r="G2432" t="s">
        <v>191</v>
      </c>
    </row>
    <row r="2433" spans="1:7" ht="15" customHeight="1" x14ac:dyDescent="0.2">
      <c r="A2433" s="774"/>
      <c r="B2433" s="656" t="s">
        <v>4242</v>
      </c>
      <c r="C2433" s="770" t="s">
        <v>4243</v>
      </c>
      <c r="D2433" s="771"/>
      <c r="F2433" s="549"/>
      <c r="G2433" t="s">
        <v>150</v>
      </c>
    </row>
    <row r="2434" spans="1:7" ht="15" customHeight="1" x14ac:dyDescent="0.2">
      <c r="A2434" s="774"/>
      <c r="B2434" s="656" t="s">
        <v>4244</v>
      </c>
      <c r="C2434" s="770" t="s">
        <v>4245</v>
      </c>
      <c r="D2434" s="771"/>
      <c r="F2434" s="549"/>
      <c r="G2434" t="s">
        <v>191</v>
      </c>
    </row>
    <row r="2435" spans="1:7" ht="15" customHeight="1" x14ac:dyDescent="0.2">
      <c r="A2435" s="774"/>
      <c r="B2435" s="656" t="s">
        <v>4246</v>
      </c>
      <c r="C2435" s="770" t="s">
        <v>4247</v>
      </c>
      <c r="D2435" s="771"/>
      <c r="F2435" s="549"/>
      <c r="G2435" t="s">
        <v>191</v>
      </c>
    </row>
    <row r="2436" spans="1:7" ht="15" customHeight="1" x14ac:dyDescent="0.2">
      <c r="A2436" s="774"/>
      <c r="B2436" s="656" t="s">
        <v>4248</v>
      </c>
      <c r="C2436" s="770" t="s">
        <v>4249</v>
      </c>
      <c r="D2436" s="771"/>
      <c r="F2436" s="549"/>
      <c r="G2436" t="s">
        <v>191</v>
      </c>
    </row>
    <row r="2437" spans="1:7" ht="15" customHeight="1" x14ac:dyDescent="0.2">
      <c r="A2437" s="774"/>
      <c r="B2437" s="656" t="s">
        <v>4250</v>
      </c>
      <c r="C2437" s="770" t="s">
        <v>4251</v>
      </c>
      <c r="D2437" s="771"/>
      <c r="F2437" s="549"/>
      <c r="G2437" t="s">
        <v>191</v>
      </c>
    </row>
    <row r="2438" spans="1:7" ht="15" customHeight="1" x14ac:dyDescent="0.2">
      <c r="A2438" s="774"/>
      <c r="B2438" s="656" t="s">
        <v>4252</v>
      </c>
      <c r="C2438" s="770" t="s">
        <v>4253</v>
      </c>
      <c r="D2438" s="771"/>
      <c r="F2438" s="549"/>
      <c r="G2438" t="s">
        <v>191</v>
      </c>
    </row>
    <row r="2439" spans="1:7" ht="15" customHeight="1" x14ac:dyDescent="0.2">
      <c r="A2439" s="774"/>
      <c r="B2439" s="656" t="s">
        <v>4254</v>
      </c>
      <c r="C2439" s="770" t="s">
        <v>4255</v>
      </c>
      <c r="D2439" s="771"/>
      <c r="F2439" s="549"/>
      <c r="G2439" t="s">
        <v>191</v>
      </c>
    </row>
    <row r="2440" spans="1:7" ht="15" customHeight="1" x14ac:dyDescent="0.2">
      <c r="A2440" s="774"/>
      <c r="B2440" s="656" t="s">
        <v>4256</v>
      </c>
      <c r="C2440" s="770" t="s">
        <v>4257</v>
      </c>
      <c r="D2440" s="771"/>
      <c r="F2440" s="549"/>
      <c r="G2440" t="s">
        <v>191</v>
      </c>
    </row>
    <row r="2441" spans="1:7" ht="15" customHeight="1" x14ac:dyDescent="0.2">
      <c r="A2441" s="774"/>
      <c r="B2441" s="656" t="s">
        <v>4258</v>
      </c>
      <c r="C2441" s="770" t="s">
        <v>4259</v>
      </c>
      <c r="D2441" s="771"/>
      <c r="F2441" s="549"/>
      <c r="G2441" t="s">
        <v>191</v>
      </c>
    </row>
    <row r="2442" spans="1:7" ht="15" customHeight="1" x14ac:dyDescent="0.2">
      <c r="A2442" s="774"/>
      <c r="B2442" s="656" t="s">
        <v>4260</v>
      </c>
      <c r="C2442" s="770" t="s">
        <v>4261</v>
      </c>
      <c r="D2442" s="771"/>
      <c r="F2442" s="549"/>
      <c r="G2442" t="s">
        <v>191</v>
      </c>
    </row>
    <row r="2443" spans="1:7" ht="15" customHeight="1" x14ac:dyDescent="0.2">
      <c r="A2443" s="774"/>
      <c r="B2443" s="656" t="s">
        <v>4262</v>
      </c>
      <c r="C2443" s="770" t="s">
        <v>4263</v>
      </c>
      <c r="D2443" s="771"/>
      <c r="F2443" s="549"/>
      <c r="G2443" t="s">
        <v>191</v>
      </c>
    </row>
    <row r="2444" spans="1:7" ht="15" customHeight="1" x14ac:dyDescent="0.2">
      <c r="A2444" s="774"/>
      <c r="B2444" s="656" t="s">
        <v>4264</v>
      </c>
      <c r="C2444" s="770" t="s">
        <v>4265</v>
      </c>
      <c r="D2444" s="771"/>
      <c r="F2444" s="549"/>
      <c r="G2444" t="s">
        <v>191</v>
      </c>
    </row>
    <row r="2445" spans="1:7" ht="15" customHeight="1" x14ac:dyDescent="0.2">
      <c r="A2445" s="774"/>
      <c r="B2445" s="656" t="s">
        <v>4266</v>
      </c>
      <c r="C2445" s="770" t="s">
        <v>4267</v>
      </c>
      <c r="D2445" s="771"/>
      <c r="F2445" s="549"/>
      <c r="G2445" t="s">
        <v>191</v>
      </c>
    </row>
    <row r="2446" spans="1:7" ht="15" customHeight="1" x14ac:dyDescent="0.2">
      <c r="A2446" s="774"/>
      <c r="B2446" s="656" t="s">
        <v>4268</v>
      </c>
      <c r="C2446" s="770" t="s">
        <v>4269</v>
      </c>
      <c r="D2446" s="771"/>
      <c r="F2446" s="549"/>
      <c r="G2446" t="s">
        <v>191</v>
      </c>
    </row>
    <row r="2447" spans="1:7" ht="15" customHeight="1" x14ac:dyDescent="0.2">
      <c r="A2447" s="774"/>
      <c r="B2447" s="656" t="s">
        <v>4270</v>
      </c>
      <c r="C2447" s="770" t="s">
        <v>4271</v>
      </c>
      <c r="D2447" s="771"/>
      <c r="F2447" s="549"/>
      <c r="G2447" t="s">
        <v>191</v>
      </c>
    </row>
    <row r="2448" spans="1:7" ht="15" customHeight="1" x14ac:dyDescent="0.2">
      <c r="A2448" s="774"/>
      <c r="B2448" s="656" t="s">
        <v>4272</v>
      </c>
      <c r="C2448" s="770" t="s">
        <v>4273</v>
      </c>
      <c r="D2448" s="771"/>
      <c r="F2448" s="549"/>
      <c r="G2448" t="s">
        <v>191</v>
      </c>
    </row>
    <row r="2449" spans="1:7" ht="15" customHeight="1" x14ac:dyDescent="0.2">
      <c r="A2449" s="774"/>
      <c r="B2449" s="656" t="s">
        <v>4274</v>
      </c>
      <c r="C2449" s="770" t="s">
        <v>4275</v>
      </c>
      <c r="D2449" s="771"/>
      <c r="F2449" s="549"/>
      <c r="G2449" t="s">
        <v>191</v>
      </c>
    </row>
    <row r="2450" spans="1:7" ht="15" customHeight="1" x14ac:dyDescent="0.2">
      <c r="A2450" s="774"/>
      <c r="B2450" s="656" t="s">
        <v>4276</v>
      </c>
      <c r="C2450" s="770" t="s">
        <v>4277</v>
      </c>
      <c r="D2450" s="771"/>
      <c r="F2450" s="549"/>
      <c r="G2450" t="s">
        <v>191</v>
      </c>
    </row>
    <row r="2451" spans="1:7" ht="15" customHeight="1" x14ac:dyDescent="0.2">
      <c r="A2451" s="774"/>
      <c r="B2451" s="722" t="s">
        <v>4278</v>
      </c>
      <c r="C2451" s="770" t="s">
        <v>4279</v>
      </c>
      <c r="D2451" s="771"/>
      <c r="F2451" s="549"/>
    </row>
    <row r="2452" spans="1:7" ht="15" customHeight="1" x14ac:dyDescent="0.2">
      <c r="A2452" s="781"/>
      <c r="B2452" s="722" t="s">
        <v>7329</v>
      </c>
      <c r="C2452" s="770" t="s">
        <v>6952</v>
      </c>
      <c r="D2452" s="782"/>
      <c r="F2452" s="549"/>
    </row>
    <row r="2453" spans="1:7" ht="15" customHeight="1" x14ac:dyDescent="0.2">
      <c r="A2453" s="774"/>
      <c r="B2453" s="656" t="s">
        <v>4280</v>
      </c>
      <c r="C2453" s="770" t="s">
        <v>4281</v>
      </c>
      <c r="D2453" s="771"/>
      <c r="F2453" s="549"/>
    </row>
    <row r="2454" spans="1:7" ht="15" customHeight="1" x14ac:dyDescent="0.2">
      <c r="A2454" s="774"/>
      <c r="B2454" s="656" t="s">
        <v>4282</v>
      </c>
      <c r="C2454" s="770" t="s">
        <v>4283</v>
      </c>
      <c r="D2454" s="771"/>
      <c r="F2454" s="549"/>
    </row>
    <row r="2455" spans="1:7" ht="15" customHeight="1" x14ac:dyDescent="0.2">
      <c r="A2455" s="774"/>
      <c r="B2455" s="656" t="s">
        <v>4284</v>
      </c>
      <c r="C2455" s="770" t="s">
        <v>4285</v>
      </c>
      <c r="D2455" s="771"/>
      <c r="F2455" s="549"/>
    </row>
    <row r="2456" spans="1:7" ht="15" customHeight="1" x14ac:dyDescent="0.2">
      <c r="A2456" s="774"/>
      <c r="B2456" s="656" t="s">
        <v>4286</v>
      </c>
      <c r="C2456" s="770" t="s">
        <v>4287</v>
      </c>
      <c r="D2456" s="771"/>
      <c r="F2456" s="549"/>
    </row>
    <row r="2457" spans="1:7" ht="15" customHeight="1" x14ac:dyDescent="0.2">
      <c r="A2457" s="774"/>
      <c r="B2457" s="656" t="s">
        <v>4288</v>
      </c>
      <c r="C2457" s="770" t="s">
        <v>4289</v>
      </c>
      <c r="D2457" s="771"/>
      <c r="F2457" s="549"/>
      <c r="G2457" t="s">
        <v>150</v>
      </c>
    </row>
    <row r="2458" spans="1:7" ht="15" customHeight="1" x14ac:dyDescent="0.2">
      <c r="A2458" s="774"/>
      <c r="B2458" s="656" t="s">
        <v>4290</v>
      </c>
      <c r="C2458" s="770" t="s">
        <v>4291</v>
      </c>
      <c r="D2458" s="771"/>
      <c r="F2458" s="549"/>
      <c r="G2458" t="s">
        <v>191</v>
      </c>
    </row>
    <row r="2459" spans="1:7" ht="15" customHeight="1" x14ac:dyDescent="0.2">
      <c r="A2459" s="774"/>
      <c r="B2459" s="656" t="s">
        <v>4292</v>
      </c>
      <c r="C2459" s="770" t="s">
        <v>4293</v>
      </c>
      <c r="D2459" s="771"/>
      <c r="F2459" s="549"/>
      <c r="G2459" t="s">
        <v>191</v>
      </c>
    </row>
    <row r="2460" spans="1:7" ht="15" customHeight="1" x14ac:dyDescent="0.2">
      <c r="A2460" s="774"/>
      <c r="B2460" s="656" t="s">
        <v>4294</v>
      </c>
      <c r="C2460" s="770" t="s">
        <v>4295</v>
      </c>
      <c r="D2460" s="771"/>
      <c r="F2460" s="549"/>
      <c r="G2460" t="s">
        <v>191</v>
      </c>
    </row>
    <row r="2461" spans="1:7" ht="15" customHeight="1" x14ac:dyDescent="0.2">
      <c r="A2461" s="774"/>
      <c r="B2461" s="656" t="s">
        <v>4296</v>
      </c>
      <c r="C2461" s="770" t="s">
        <v>4297</v>
      </c>
      <c r="D2461" s="771"/>
      <c r="F2461" s="549"/>
      <c r="G2461" t="s">
        <v>191</v>
      </c>
    </row>
    <row r="2462" spans="1:7" ht="15" customHeight="1" x14ac:dyDescent="0.2">
      <c r="A2462" s="774"/>
      <c r="B2462" s="656" t="s">
        <v>4298</v>
      </c>
      <c r="C2462" s="770" t="s">
        <v>4299</v>
      </c>
      <c r="D2462" s="771"/>
      <c r="F2462" s="549"/>
      <c r="G2462" t="s">
        <v>191</v>
      </c>
    </row>
    <row r="2463" spans="1:7" ht="15" customHeight="1" x14ac:dyDescent="0.2">
      <c r="A2463" s="774"/>
      <c r="B2463" s="656" t="s">
        <v>4300</v>
      </c>
      <c r="C2463" s="770" t="s">
        <v>4301</v>
      </c>
      <c r="D2463" s="771"/>
      <c r="F2463" s="549"/>
      <c r="G2463" t="s">
        <v>191</v>
      </c>
    </row>
    <row r="2464" spans="1:7" ht="15" customHeight="1" x14ac:dyDescent="0.2">
      <c r="A2464" s="774"/>
      <c r="B2464" s="656" t="s">
        <v>4302</v>
      </c>
      <c r="C2464" s="770" t="s">
        <v>4303</v>
      </c>
      <c r="D2464" s="771"/>
      <c r="F2464" s="549"/>
      <c r="G2464" t="s">
        <v>191</v>
      </c>
    </row>
    <row r="2465" spans="1:7" ht="15" customHeight="1" x14ac:dyDescent="0.2">
      <c r="A2465" s="774"/>
      <c r="B2465" s="656" t="s">
        <v>4304</v>
      </c>
      <c r="C2465" s="770" t="s">
        <v>4305</v>
      </c>
      <c r="D2465" s="771"/>
      <c r="F2465" s="549"/>
      <c r="G2465" t="s">
        <v>191</v>
      </c>
    </row>
    <row r="2466" spans="1:7" ht="15" customHeight="1" x14ac:dyDescent="0.2">
      <c r="A2466" s="774"/>
      <c r="B2466" s="656" t="s">
        <v>4306</v>
      </c>
      <c r="C2466" s="770" t="s">
        <v>4307</v>
      </c>
      <c r="D2466" s="771"/>
      <c r="F2466" s="549"/>
      <c r="G2466" t="s">
        <v>191</v>
      </c>
    </row>
    <row r="2467" spans="1:7" ht="15" customHeight="1" x14ac:dyDescent="0.2">
      <c r="A2467" s="774"/>
      <c r="B2467" s="656" t="s">
        <v>4308</v>
      </c>
      <c r="C2467" s="770" t="s">
        <v>4309</v>
      </c>
      <c r="D2467" s="771"/>
      <c r="F2467" s="549"/>
      <c r="G2467" t="s">
        <v>191</v>
      </c>
    </row>
    <row r="2468" spans="1:7" ht="15" customHeight="1" x14ac:dyDescent="0.2">
      <c r="A2468" s="774"/>
      <c r="B2468" s="656" t="s">
        <v>4310</v>
      </c>
      <c r="C2468" s="770" t="s">
        <v>4311</v>
      </c>
      <c r="D2468" s="771"/>
      <c r="F2468" s="549"/>
      <c r="G2468" t="s">
        <v>191</v>
      </c>
    </row>
    <row r="2469" spans="1:7" ht="15" customHeight="1" x14ac:dyDescent="0.2">
      <c r="A2469" s="774"/>
      <c r="B2469" s="656" t="s">
        <v>4312</v>
      </c>
      <c r="C2469" s="770" t="s">
        <v>4313</v>
      </c>
      <c r="D2469" s="771"/>
      <c r="F2469" s="549"/>
      <c r="G2469" t="s">
        <v>191</v>
      </c>
    </row>
    <row r="2470" spans="1:7" ht="15" customHeight="1" x14ac:dyDescent="0.2">
      <c r="A2470" s="774"/>
      <c r="B2470" s="656" t="s">
        <v>4314</v>
      </c>
      <c r="C2470" s="770" t="s">
        <v>4315</v>
      </c>
      <c r="D2470" s="771"/>
      <c r="F2470" s="549"/>
      <c r="G2470" t="s">
        <v>191</v>
      </c>
    </row>
    <row r="2471" spans="1:7" ht="15" customHeight="1" x14ac:dyDescent="0.2">
      <c r="A2471" s="774"/>
      <c r="B2471" s="656" t="s">
        <v>4316</v>
      </c>
      <c r="C2471" s="770" t="s">
        <v>4317</v>
      </c>
      <c r="D2471" s="771"/>
      <c r="F2471" s="549"/>
      <c r="G2471" t="s">
        <v>191</v>
      </c>
    </row>
    <row r="2472" spans="1:7" ht="15" customHeight="1" x14ac:dyDescent="0.2">
      <c r="A2472" s="774"/>
      <c r="B2472" s="656" t="s">
        <v>4318</v>
      </c>
      <c r="C2472" s="770" t="s">
        <v>4319</v>
      </c>
      <c r="D2472" s="771"/>
      <c r="F2472" s="549"/>
      <c r="G2472" t="s">
        <v>191</v>
      </c>
    </row>
    <row r="2473" spans="1:7" ht="15" customHeight="1" x14ac:dyDescent="0.2">
      <c r="A2473" s="774"/>
      <c r="B2473" s="656" t="s">
        <v>4320</v>
      </c>
      <c r="C2473" s="770" t="s">
        <v>4321</v>
      </c>
      <c r="D2473" s="771"/>
      <c r="F2473" s="549"/>
      <c r="G2473" t="s">
        <v>191</v>
      </c>
    </row>
    <row r="2474" spans="1:7" ht="15" customHeight="1" x14ac:dyDescent="0.2">
      <c r="A2474" s="774"/>
      <c r="B2474" s="656" t="s">
        <v>4322</v>
      </c>
      <c r="C2474" s="770" t="s">
        <v>4323</v>
      </c>
      <c r="D2474" s="771"/>
      <c r="F2474" s="549"/>
    </row>
    <row r="2475" spans="1:7" ht="15" customHeight="1" x14ac:dyDescent="0.2">
      <c r="A2475" s="781"/>
      <c r="B2475" s="778" t="s">
        <v>7330</v>
      </c>
      <c r="C2475" s="770" t="s">
        <v>6970</v>
      </c>
      <c r="D2475" s="782"/>
      <c r="F2475" s="549"/>
    </row>
    <row r="2476" spans="1:7" ht="15" customHeight="1" x14ac:dyDescent="0.2">
      <c r="A2476" s="774"/>
      <c r="B2476" s="656" t="s">
        <v>4324</v>
      </c>
      <c r="C2476" s="770" t="s">
        <v>4325</v>
      </c>
      <c r="D2476" s="771"/>
      <c r="F2476" s="549"/>
    </row>
    <row r="2477" spans="1:7" ht="15" customHeight="1" x14ac:dyDescent="0.2">
      <c r="A2477" s="774"/>
      <c r="B2477" s="656" t="s">
        <v>4326</v>
      </c>
      <c r="C2477" s="770" t="s">
        <v>4327</v>
      </c>
      <c r="D2477" s="771"/>
      <c r="F2477" s="549"/>
    </row>
    <row r="2478" spans="1:7" ht="15" customHeight="1" x14ac:dyDescent="0.2">
      <c r="A2478" s="774"/>
      <c r="B2478" s="656" t="s">
        <v>4328</v>
      </c>
      <c r="C2478" s="770" t="s">
        <v>4329</v>
      </c>
      <c r="D2478" s="771"/>
      <c r="F2478" s="549"/>
      <c r="G2478" t="s">
        <v>150</v>
      </c>
    </row>
    <row r="2479" spans="1:7" ht="15" customHeight="1" x14ac:dyDescent="0.2">
      <c r="A2479" s="774"/>
      <c r="B2479" s="656" t="s">
        <v>4330</v>
      </c>
      <c r="C2479" s="770" t="s">
        <v>4331</v>
      </c>
      <c r="D2479" s="771"/>
      <c r="F2479" s="549"/>
      <c r="G2479" t="s">
        <v>191</v>
      </c>
    </row>
    <row r="2480" spans="1:7" ht="15" customHeight="1" x14ac:dyDescent="0.2">
      <c r="A2480" s="774"/>
      <c r="B2480" s="656" t="s">
        <v>4332</v>
      </c>
      <c r="C2480" s="770" t="s">
        <v>4333</v>
      </c>
      <c r="D2480" s="771"/>
      <c r="F2480" s="549"/>
      <c r="G2480" t="s">
        <v>191</v>
      </c>
    </row>
    <row r="2481" spans="1:7" ht="15" customHeight="1" x14ac:dyDescent="0.2">
      <c r="A2481" s="774"/>
      <c r="B2481" s="656" t="s">
        <v>4334</v>
      </c>
      <c r="C2481" s="770" t="s">
        <v>4335</v>
      </c>
      <c r="D2481" s="771"/>
      <c r="F2481" s="549"/>
      <c r="G2481" t="s">
        <v>191</v>
      </c>
    </row>
    <row r="2482" spans="1:7" ht="15" customHeight="1" x14ac:dyDescent="0.2">
      <c r="A2482" s="774"/>
      <c r="B2482" s="656" t="s">
        <v>4336</v>
      </c>
      <c r="C2482" s="770" t="s">
        <v>4337</v>
      </c>
      <c r="D2482" s="771"/>
      <c r="F2482" s="549"/>
      <c r="G2482" t="s">
        <v>191</v>
      </c>
    </row>
    <row r="2483" spans="1:7" ht="15" customHeight="1" x14ac:dyDescent="0.2">
      <c r="A2483" s="774"/>
      <c r="B2483" s="656" t="s">
        <v>4338</v>
      </c>
      <c r="C2483" s="770" t="s">
        <v>4339</v>
      </c>
      <c r="D2483" s="771"/>
      <c r="F2483" s="549"/>
      <c r="G2483" t="s">
        <v>191</v>
      </c>
    </row>
    <row r="2484" spans="1:7" ht="15" customHeight="1" x14ac:dyDescent="0.2">
      <c r="A2484" s="774"/>
      <c r="B2484" s="656" t="s">
        <v>4340</v>
      </c>
      <c r="C2484" s="770" t="s">
        <v>4341</v>
      </c>
      <c r="D2484" s="771"/>
      <c r="F2484" s="549"/>
      <c r="G2484" t="s">
        <v>191</v>
      </c>
    </row>
    <row r="2485" spans="1:7" ht="15" customHeight="1" x14ac:dyDescent="0.2">
      <c r="A2485" s="774"/>
      <c r="B2485" s="656" t="s">
        <v>4342</v>
      </c>
      <c r="C2485" s="770" t="s">
        <v>4343</v>
      </c>
      <c r="D2485" s="771"/>
      <c r="F2485" s="549"/>
      <c r="G2485" t="s">
        <v>191</v>
      </c>
    </row>
    <row r="2486" spans="1:7" ht="15" customHeight="1" x14ac:dyDescent="0.2">
      <c r="A2486" s="774"/>
      <c r="B2486" s="656" t="s">
        <v>4344</v>
      </c>
      <c r="C2486" s="770" t="s">
        <v>4345</v>
      </c>
      <c r="D2486" s="771"/>
      <c r="F2486" s="549"/>
      <c r="G2486" t="s">
        <v>191</v>
      </c>
    </row>
    <row r="2487" spans="1:7" ht="15" customHeight="1" x14ac:dyDescent="0.2">
      <c r="A2487" s="774"/>
      <c r="B2487" s="656" t="s">
        <v>4346</v>
      </c>
      <c r="C2487" s="770" t="s">
        <v>4347</v>
      </c>
      <c r="D2487" s="771"/>
      <c r="F2487" s="549"/>
      <c r="G2487" t="s">
        <v>191</v>
      </c>
    </row>
    <row r="2488" spans="1:7" ht="15" customHeight="1" x14ac:dyDescent="0.2">
      <c r="A2488" s="774"/>
      <c r="B2488" s="656" t="s">
        <v>4348</v>
      </c>
      <c r="C2488" s="770" t="s">
        <v>4349</v>
      </c>
      <c r="D2488" s="771"/>
      <c r="F2488" s="549"/>
      <c r="G2488" t="s">
        <v>191</v>
      </c>
    </row>
    <row r="2489" spans="1:7" ht="15" customHeight="1" x14ac:dyDescent="0.2">
      <c r="A2489" s="774"/>
      <c r="B2489" s="656" t="s">
        <v>4350</v>
      </c>
      <c r="C2489" s="770" t="s">
        <v>4351</v>
      </c>
      <c r="D2489" s="771"/>
      <c r="F2489" s="549"/>
      <c r="G2489" t="s">
        <v>191</v>
      </c>
    </row>
    <row r="2490" spans="1:7" ht="15" customHeight="1" x14ac:dyDescent="0.2">
      <c r="A2490" s="774"/>
      <c r="B2490" s="656" t="s">
        <v>4352</v>
      </c>
      <c r="C2490" s="770" t="s">
        <v>4353</v>
      </c>
      <c r="D2490" s="771"/>
      <c r="F2490" s="549"/>
      <c r="G2490" t="s">
        <v>191</v>
      </c>
    </row>
    <row r="2491" spans="1:7" ht="15" customHeight="1" x14ac:dyDescent="0.2">
      <c r="A2491" s="774"/>
      <c r="B2491" s="656" t="s">
        <v>4354</v>
      </c>
      <c r="C2491" s="770" t="s">
        <v>4355</v>
      </c>
      <c r="D2491" s="771"/>
      <c r="F2491" s="549"/>
      <c r="G2491" t="s">
        <v>191</v>
      </c>
    </row>
    <row r="2492" spans="1:7" ht="15" customHeight="1" x14ac:dyDescent="0.2">
      <c r="A2492" s="774"/>
      <c r="B2492" s="656" t="s">
        <v>4356</v>
      </c>
      <c r="C2492" s="770" t="s">
        <v>4357</v>
      </c>
      <c r="D2492" s="771"/>
      <c r="F2492" s="549"/>
      <c r="G2492" t="s">
        <v>191</v>
      </c>
    </row>
    <row r="2493" spans="1:7" ht="15" customHeight="1" x14ac:dyDescent="0.2">
      <c r="A2493" s="774"/>
      <c r="B2493" s="656" t="s">
        <v>4358</v>
      </c>
      <c r="C2493" s="770" t="s">
        <v>4359</v>
      </c>
      <c r="D2493" s="771"/>
      <c r="F2493" s="549"/>
      <c r="G2493" t="s">
        <v>191</v>
      </c>
    </row>
    <row r="2494" spans="1:7" ht="15" customHeight="1" x14ac:dyDescent="0.2">
      <c r="A2494" s="774"/>
      <c r="B2494" s="656" t="s">
        <v>4360</v>
      </c>
      <c r="C2494" s="770" t="s">
        <v>4361</v>
      </c>
      <c r="D2494" s="771"/>
      <c r="F2494" s="549"/>
      <c r="G2494" t="s">
        <v>191</v>
      </c>
    </row>
    <row r="2495" spans="1:7" ht="15" customHeight="1" x14ac:dyDescent="0.2">
      <c r="A2495" s="774"/>
      <c r="B2495" s="656" t="s">
        <v>4362</v>
      </c>
      <c r="C2495" s="770" t="s">
        <v>4363</v>
      </c>
      <c r="D2495" s="771"/>
      <c r="F2495" s="549"/>
      <c r="G2495" t="s">
        <v>191</v>
      </c>
    </row>
    <row r="2496" spans="1:7" ht="15" customHeight="1" x14ac:dyDescent="0.2">
      <c r="A2496" s="774"/>
      <c r="B2496" s="656" t="s">
        <v>4364</v>
      </c>
      <c r="C2496" s="770" t="s">
        <v>4365</v>
      </c>
      <c r="D2496" s="771"/>
      <c r="F2496" s="549"/>
      <c r="G2496" t="s">
        <v>191</v>
      </c>
    </row>
    <row r="2497" spans="1:7" ht="15" customHeight="1" x14ac:dyDescent="0.2">
      <c r="A2497" s="774"/>
      <c r="B2497" s="656" t="s">
        <v>4366</v>
      </c>
      <c r="C2497" s="770" t="s">
        <v>4367</v>
      </c>
      <c r="D2497" s="771"/>
      <c r="F2497" s="549"/>
      <c r="G2497" t="s">
        <v>191</v>
      </c>
    </row>
    <row r="2498" spans="1:7" ht="15" customHeight="1" x14ac:dyDescent="0.2">
      <c r="A2498" s="774"/>
      <c r="B2498" s="656" t="s">
        <v>4368</v>
      </c>
      <c r="C2498" s="770" t="s">
        <v>4369</v>
      </c>
      <c r="D2498" s="771"/>
      <c r="F2498" s="549"/>
      <c r="G2498" t="s">
        <v>191</v>
      </c>
    </row>
    <row r="2499" spans="1:7" ht="15" customHeight="1" x14ac:dyDescent="0.2">
      <c r="A2499" s="774"/>
      <c r="B2499" s="656" t="s">
        <v>4370</v>
      </c>
      <c r="C2499" s="770" t="s">
        <v>4371</v>
      </c>
      <c r="D2499" s="771"/>
      <c r="F2499" s="549"/>
      <c r="G2499" t="s">
        <v>191</v>
      </c>
    </row>
    <row r="2500" spans="1:7" ht="15" customHeight="1" x14ac:dyDescent="0.2">
      <c r="A2500" s="774"/>
      <c r="B2500" s="656" t="s">
        <v>4372</v>
      </c>
      <c r="C2500" s="770" t="s">
        <v>4373</v>
      </c>
      <c r="D2500" s="771"/>
      <c r="F2500" s="549"/>
      <c r="G2500" t="s">
        <v>191</v>
      </c>
    </row>
    <row r="2501" spans="1:7" ht="15" customHeight="1" x14ac:dyDescent="0.2">
      <c r="A2501" s="774"/>
      <c r="B2501" s="656" t="s">
        <v>4374</v>
      </c>
      <c r="C2501" s="770" t="s">
        <v>4375</v>
      </c>
      <c r="D2501" s="771"/>
      <c r="F2501" s="549"/>
      <c r="G2501" t="s">
        <v>191</v>
      </c>
    </row>
    <row r="2502" spans="1:7" ht="15" customHeight="1" x14ac:dyDescent="0.2">
      <c r="A2502" s="774"/>
      <c r="B2502" s="656" t="s">
        <v>4376</v>
      </c>
      <c r="C2502" s="770" t="s">
        <v>4377</v>
      </c>
      <c r="D2502" s="771"/>
      <c r="F2502" s="549"/>
      <c r="G2502" t="s">
        <v>191</v>
      </c>
    </row>
    <row r="2503" spans="1:7" ht="15" customHeight="1" x14ac:dyDescent="0.2">
      <c r="A2503" s="774"/>
      <c r="B2503" s="656" t="s">
        <v>4378</v>
      </c>
      <c r="C2503" s="770" t="s">
        <v>4379</v>
      </c>
      <c r="D2503" s="771"/>
      <c r="F2503" s="549"/>
      <c r="G2503" t="s">
        <v>191</v>
      </c>
    </row>
    <row r="2504" spans="1:7" ht="15" customHeight="1" x14ac:dyDescent="0.2">
      <c r="A2504" s="774"/>
      <c r="B2504" s="656" t="s">
        <v>4380</v>
      </c>
      <c r="C2504" s="770" t="s">
        <v>4381</v>
      </c>
      <c r="D2504" s="771"/>
      <c r="F2504" s="549"/>
      <c r="G2504" t="s">
        <v>191</v>
      </c>
    </row>
    <row r="2505" spans="1:7" ht="15" customHeight="1" x14ac:dyDescent="0.2">
      <c r="A2505" s="774"/>
      <c r="B2505" s="656" t="s">
        <v>4382</v>
      </c>
      <c r="C2505" s="770" t="s">
        <v>4383</v>
      </c>
      <c r="D2505" s="771"/>
      <c r="F2505" s="549"/>
      <c r="G2505" t="s">
        <v>191</v>
      </c>
    </row>
    <row r="2506" spans="1:7" ht="15" customHeight="1" x14ac:dyDescent="0.2">
      <c r="A2506" s="774"/>
      <c r="B2506" s="656" t="s">
        <v>4384</v>
      </c>
      <c r="C2506" s="770" t="s">
        <v>4385</v>
      </c>
      <c r="D2506" s="771"/>
      <c r="F2506" s="549"/>
      <c r="G2506" t="s">
        <v>191</v>
      </c>
    </row>
    <row r="2507" spans="1:7" ht="15" customHeight="1" x14ac:dyDescent="0.2">
      <c r="A2507" s="774"/>
      <c r="B2507" s="656" t="s">
        <v>4386</v>
      </c>
      <c r="C2507" s="770" t="s">
        <v>4387</v>
      </c>
      <c r="D2507" s="771"/>
      <c r="F2507" s="549"/>
      <c r="G2507" t="s">
        <v>191</v>
      </c>
    </row>
    <row r="2508" spans="1:7" ht="15" customHeight="1" x14ac:dyDescent="0.2">
      <c r="A2508" s="774"/>
      <c r="B2508" s="656" t="s">
        <v>4388</v>
      </c>
      <c r="C2508" s="770" t="s">
        <v>4389</v>
      </c>
      <c r="D2508" s="771"/>
      <c r="F2508" s="549"/>
      <c r="G2508" t="s">
        <v>191</v>
      </c>
    </row>
    <row r="2509" spans="1:7" ht="15" customHeight="1" x14ac:dyDescent="0.2">
      <c r="A2509" s="774"/>
      <c r="B2509" s="656" t="s">
        <v>4390</v>
      </c>
      <c r="C2509" s="770" t="s">
        <v>4391</v>
      </c>
      <c r="D2509" s="771"/>
      <c r="F2509" s="549"/>
      <c r="G2509" t="s">
        <v>191</v>
      </c>
    </row>
    <row r="2510" spans="1:7" ht="15" customHeight="1" x14ac:dyDescent="0.2">
      <c r="A2510" s="774"/>
      <c r="B2510" s="656" t="s">
        <v>4392</v>
      </c>
      <c r="C2510" s="770" t="s">
        <v>4393</v>
      </c>
      <c r="D2510" s="771"/>
      <c r="F2510" s="549"/>
      <c r="G2510" t="s">
        <v>191</v>
      </c>
    </row>
    <row r="2511" spans="1:7" ht="15" customHeight="1" x14ac:dyDescent="0.2">
      <c r="A2511" s="774"/>
      <c r="B2511" s="656" t="s">
        <v>4394</v>
      </c>
      <c r="C2511" s="770" t="s">
        <v>4395</v>
      </c>
      <c r="D2511" s="771"/>
      <c r="F2511" s="549"/>
      <c r="G2511" t="s">
        <v>191</v>
      </c>
    </row>
    <row r="2512" spans="1:7" ht="15" customHeight="1" x14ac:dyDescent="0.2">
      <c r="A2512" s="774"/>
      <c r="B2512" s="656" t="s">
        <v>4396</v>
      </c>
      <c r="C2512" s="770" t="s">
        <v>4397</v>
      </c>
      <c r="D2512" s="771"/>
      <c r="F2512" s="549"/>
      <c r="G2512" t="s">
        <v>191</v>
      </c>
    </row>
    <row r="2513" spans="1:7" ht="15" customHeight="1" x14ac:dyDescent="0.2">
      <c r="A2513" s="774"/>
      <c r="B2513" s="656" t="s">
        <v>4398</v>
      </c>
      <c r="C2513" s="770" t="s">
        <v>4399</v>
      </c>
      <c r="D2513" s="771"/>
      <c r="F2513" s="549"/>
      <c r="G2513" t="s">
        <v>191</v>
      </c>
    </row>
    <row r="2514" spans="1:7" ht="15" customHeight="1" x14ac:dyDescent="0.2">
      <c r="A2514" s="774"/>
      <c r="B2514" s="656" t="s">
        <v>4400</v>
      </c>
      <c r="C2514" s="770" t="s">
        <v>4401</v>
      </c>
      <c r="D2514" s="771"/>
      <c r="F2514" s="549"/>
      <c r="G2514" t="s">
        <v>191</v>
      </c>
    </row>
    <row r="2515" spans="1:7" ht="15" customHeight="1" x14ac:dyDescent="0.2">
      <c r="A2515" s="774"/>
      <c r="B2515" s="656" t="s">
        <v>4402</v>
      </c>
      <c r="C2515" s="770" t="s">
        <v>4403</v>
      </c>
      <c r="D2515" s="771"/>
      <c r="F2515" s="549"/>
      <c r="G2515" t="s">
        <v>191</v>
      </c>
    </row>
    <row r="2516" spans="1:7" ht="15" customHeight="1" x14ac:dyDescent="0.2">
      <c r="A2516" s="774"/>
      <c r="B2516" s="656" t="s">
        <v>4404</v>
      </c>
      <c r="C2516" s="770" t="s">
        <v>4405</v>
      </c>
      <c r="D2516" s="771"/>
      <c r="F2516" s="549"/>
      <c r="G2516" t="s">
        <v>191</v>
      </c>
    </row>
    <row r="2517" spans="1:7" ht="15" customHeight="1" x14ac:dyDescent="0.2">
      <c r="A2517" s="774"/>
      <c r="B2517" s="656" t="s">
        <v>4406</v>
      </c>
      <c r="C2517" s="770" t="s">
        <v>4407</v>
      </c>
      <c r="D2517" s="771"/>
      <c r="F2517" s="549"/>
      <c r="G2517" t="s">
        <v>191</v>
      </c>
    </row>
    <row r="2518" spans="1:7" ht="15" customHeight="1" x14ac:dyDescent="0.2">
      <c r="A2518" s="774"/>
      <c r="B2518" s="656" t="s">
        <v>4408</v>
      </c>
      <c r="C2518" s="770" t="s">
        <v>4409</v>
      </c>
      <c r="D2518" s="771"/>
      <c r="F2518" s="549"/>
      <c r="G2518" t="s">
        <v>191</v>
      </c>
    </row>
    <row r="2519" spans="1:7" ht="15" customHeight="1" x14ac:dyDescent="0.2">
      <c r="A2519" s="774"/>
      <c r="B2519" s="656" t="s">
        <v>4410</v>
      </c>
      <c r="C2519" s="770" t="s">
        <v>4411</v>
      </c>
      <c r="D2519" s="771"/>
      <c r="F2519" s="549"/>
      <c r="G2519" t="s">
        <v>191</v>
      </c>
    </row>
    <row r="2520" spans="1:7" ht="15" customHeight="1" x14ac:dyDescent="0.2">
      <c r="A2520" s="774"/>
      <c r="B2520" s="656" t="s">
        <v>4412</v>
      </c>
      <c r="C2520" s="770" t="s">
        <v>4413</v>
      </c>
      <c r="D2520" s="771"/>
      <c r="F2520" s="549"/>
      <c r="G2520" t="s">
        <v>191</v>
      </c>
    </row>
    <row r="2521" spans="1:7" ht="15" customHeight="1" x14ac:dyDescent="0.2">
      <c r="A2521" s="774"/>
      <c r="B2521" s="656" t="s">
        <v>4414</v>
      </c>
      <c r="C2521" s="770" t="s">
        <v>4415</v>
      </c>
      <c r="D2521" s="771"/>
      <c r="F2521" s="549"/>
      <c r="G2521" t="s">
        <v>191</v>
      </c>
    </row>
    <row r="2522" spans="1:7" ht="15" customHeight="1" x14ac:dyDescent="0.2">
      <c r="A2522" s="774"/>
      <c r="B2522" s="656" t="s">
        <v>4416</v>
      </c>
      <c r="C2522" s="770" t="s">
        <v>4417</v>
      </c>
      <c r="D2522" s="771"/>
      <c r="F2522" s="549"/>
      <c r="G2522" t="s">
        <v>191</v>
      </c>
    </row>
    <row r="2523" spans="1:7" ht="15" customHeight="1" x14ac:dyDescent="0.2">
      <c r="A2523" s="774"/>
      <c r="B2523" s="656" t="s">
        <v>4418</v>
      </c>
      <c r="C2523" s="770" t="s">
        <v>4419</v>
      </c>
      <c r="D2523" s="771"/>
      <c r="F2523" s="549"/>
      <c r="G2523" t="s">
        <v>191</v>
      </c>
    </row>
    <row r="2524" spans="1:7" ht="15" customHeight="1" x14ac:dyDescent="0.2">
      <c r="A2524" s="774"/>
      <c r="B2524" s="656" t="s">
        <v>4420</v>
      </c>
      <c r="C2524" s="770" t="s">
        <v>4421</v>
      </c>
      <c r="D2524" s="771"/>
      <c r="F2524" s="549"/>
      <c r="G2524" t="s">
        <v>191</v>
      </c>
    </row>
    <row r="2525" spans="1:7" ht="15" customHeight="1" x14ac:dyDescent="0.2">
      <c r="A2525" s="774"/>
      <c r="B2525" s="656" t="s">
        <v>4422</v>
      </c>
      <c r="C2525" s="770" t="s">
        <v>4423</v>
      </c>
      <c r="D2525" s="771"/>
      <c r="F2525" s="549"/>
      <c r="G2525" t="s">
        <v>191</v>
      </c>
    </row>
    <row r="2526" spans="1:7" ht="15" customHeight="1" x14ac:dyDescent="0.2">
      <c r="A2526" s="775"/>
      <c r="B2526" s="656" t="s">
        <v>4424</v>
      </c>
      <c r="C2526" s="770" t="s">
        <v>4425</v>
      </c>
      <c r="D2526" s="771"/>
      <c r="E2526" s="777"/>
      <c r="F2526" s="549"/>
      <c r="G2526" t="s">
        <v>191</v>
      </c>
    </row>
    <row r="2527" spans="1:7" ht="15" customHeight="1" x14ac:dyDescent="0.2">
      <c r="A2527" s="774"/>
      <c r="B2527" s="656" t="s">
        <v>4426</v>
      </c>
      <c r="C2527" s="770" t="s">
        <v>4427</v>
      </c>
      <c r="D2527" s="771"/>
      <c r="F2527" s="549"/>
      <c r="G2527" t="s">
        <v>191</v>
      </c>
    </row>
    <row r="2528" spans="1:7" ht="15" customHeight="1" x14ac:dyDescent="0.2">
      <c r="A2528" s="774"/>
      <c r="B2528" s="656" t="s">
        <v>4428</v>
      </c>
      <c r="C2528" s="770" t="s">
        <v>4429</v>
      </c>
      <c r="D2528" s="771"/>
      <c r="F2528" s="549"/>
      <c r="G2528" t="s">
        <v>191</v>
      </c>
    </row>
    <row r="2529" spans="1:7" ht="15" customHeight="1" x14ac:dyDescent="0.2">
      <c r="A2529" s="775"/>
      <c r="B2529" s="778" t="s">
        <v>4430</v>
      </c>
      <c r="C2529" s="770" t="s">
        <v>4431</v>
      </c>
      <c r="D2529" s="782"/>
      <c r="F2529" s="551"/>
      <c r="G2529" t="s">
        <v>191</v>
      </c>
    </row>
    <row r="2530" spans="1:7" ht="15" customHeight="1" x14ac:dyDescent="0.2">
      <c r="A2530" s="781"/>
      <c r="B2530" s="778" t="s">
        <v>4432</v>
      </c>
      <c r="C2530" s="770" t="s">
        <v>4433</v>
      </c>
      <c r="D2530" s="782"/>
      <c r="F2530" s="549"/>
    </row>
    <row r="2531" spans="1:7" ht="15" customHeight="1" x14ac:dyDescent="0.2">
      <c r="A2531" s="774"/>
      <c r="B2531" s="656" t="s">
        <v>4434</v>
      </c>
      <c r="C2531" s="770" t="s">
        <v>4435</v>
      </c>
      <c r="D2531" s="771"/>
      <c r="F2531" s="549"/>
    </row>
    <row r="2532" spans="1:7" ht="15" customHeight="1" x14ac:dyDescent="0.2">
      <c r="A2532" s="774"/>
      <c r="B2532" s="778" t="s">
        <v>4436</v>
      </c>
      <c r="C2532" s="770" t="s">
        <v>4437</v>
      </c>
      <c r="D2532" s="771"/>
      <c r="F2532" s="549"/>
    </row>
    <row r="2533" spans="1:7" ht="15" customHeight="1" x14ac:dyDescent="0.2">
      <c r="A2533" s="774"/>
      <c r="B2533" s="778" t="s">
        <v>7331</v>
      </c>
      <c r="C2533" s="776" t="s">
        <v>6953</v>
      </c>
      <c r="D2533" s="771"/>
      <c r="F2533" s="549"/>
    </row>
    <row r="2534" spans="1:7" ht="15" customHeight="1" x14ac:dyDescent="0.2">
      <c r="A2534" s="774"/>
      <c r="B2534" s="778" t="s">
        <v>7332</v>
      </c>
      <c r="C2534" s="776" t="s">
        <v>6954</v>
      </c>
      <c r="D2534" s="771"/>
      <c r="F2534" s="549"/>
    </row>
    <row r="2535" spans="1:7" ht="15" customHeight="1" x14ac:dyDescent="0.2">
      <c r="A2535" s="796"/>
      <c r="B2535" s="531" t="s">
        <v>7333</v>
      </c>
      <c r="C2535" s="794" t="s">
        <v>6955</v>
      </c>
      <c r="D2535" s="771"/>
      <c r="F2535" s="549"/>
    </row>
    <row r="2536" spans="1:7" ht="15" customHeight="1" x14ac:dyDescent="0.2">
      <c r="A2536" s="774" t="s">
        <v>4438</v>
      </c>
      <c r="B2536" s="656" t="s">
        <v>4439</v>
      </c>
      <c r="C2536" s="770" t="s">
        <v>4440</v>
      </c>
      <c r="D2536" s="771"/>
      <c r="F2536" s="549"/>
      <c r="G2536" t="s">
        <v>191</v>
      </c>
    </row>
    <row r="2537" spans="1:7" ht="15" customHeight="1" x14ac:dyDescent="0.2">
      <c r="A2537" s="774"/>
      <c r="B2537" s="656" t="s">
        <v>4441</v>
      </c>
      <c r="C2537" s="770" t="s">
        <v>4442</v>
      </c>
      <c r="D2537" s="771"/>
      <c r="F2537" s="549"/>
      <c r="G2537" t="s">
        <v>191</v>
      </c>
    </row>
    <row r="2538" spans="1:7" ht="15" customHeight="1" x14ac:dyDescent="0.2">
      <c r="A2538" s="774"/>
      <c r="B2538" s="656" t="s">
        <v>4443</v>
      </c>
      <c r="C2538" s="770" t="s">
        <v>4444</v>
      </c>
      <c r="D2538" s="771"/>
      <c r="F2538" s="549"/>
      <c r="G2538" t="s">
        <v>191</v>
      </c>
    </row>
    <row r="2539" spans="1:7" ht="15" customHeight="1" x14ac:dyDescent="0.2">
      <c r="A2539" s="774"/>
      <c r="B2539" s="656" t="s">
        <v>4445</v>
      </c>
      <c r="C2539" s="770" t="s">
        <v>4446</v>
      </c>
      <c r="D2539" s="771"/>
      <c r="F2539" s="549"/>
      <c r="G2539" t="s">
        <v>191</v>
      </c>
    </row>
    <row r="2540" spans="1:7" ht="15" customHeight="1" x14ac:dyDescent="0.2">
      <c r="A2540" s="774"/>
      <c r="B2540" s="656" t="s">
        <v>4447</v>
      </c>
      <c r="C2540" s="770" t="s">
        <v>4448</v>
      </c>
      <c r="D2540" s="771"/>
      <c r="F2540" s="549"/>
      <c r="G2540" t="s">
        <v>191</v>
      </c>
    </row>
    <row r="2541" spans="1:7" ht="15" customHeight="1" x14ac:dyDescent="0.2">
      <c r="A2541" s="774"/>
      <c r="B2541" s="656" t="s">
        <v>4449</v>
      </c>
      <c r="C2541" s="770" t="s">
        <v>4450</v>
      </c>
      <c r="D2541" s="771"/>
      <c r="F2541" s="549"/>
      <c r="G2541" t="s">
        <v>191</v>
      </c>
    </row>
    <row r="2542" spans="1:7" ht="15" customHeight="1" x14ac:dyDescent="0.2">
      <c r="A2542" s="774"/>
      <c r="B2542" s="656" t="s">
        <v>4451</v>
      </c>
      <c r="C2542" s="770" t="s">
        <v>4452</v>
      </c>
      <c r="D2542" s="771"/>
      <c r="F2542" s="549"/>
      <c r="G2542" t="s">
        <v>191</v>
      </c>
    </row>
    <row r="2543" spans="1:7" ht="15" customHeight="1" x14ac:dyDescent="0.2">
      <c r="A2543" s="774"/>
      <c r="B2543" s="656" t="s">
        <v>4453</v>
      </c>
      <c r="C2543" s="770" t="s">
        <v>4454</v>
      </c>
      <c r="D2543" s="771"/>
      <c r="F2543" s="549"/>
      <c r="G2543" t="s">
        <v>191</v>
      </c>
    </row>
    <row r="2544" spans="1:7" ht="15" customHeight="1" x14ac:dyDescent="0.2">
      <c r="A2544" s="774"/>
      <c r="B2544" s="656" t="s">
        <v>4455</v>
      </c>
      <c r="C2544" s="770" t="s">
        <v>4456</v>
      </c>
      <c r="D2544" s="771"/>
      <c r="F2544" s="549"/>
      <c r="G2544" t="s">
        <v>191</v>
      </c>
    </row>
    <row r="2545" spans="1:7" ht="15" customHeight="1" x14ac:dyDescent="0.2">
      <c r="A2545" s="774"/>
      <c r="B2545" s="656" t="s">
        <v>4457</v>
      </c>
      <c r="C2545" s="770" t="s">
        <v>4458</v>
      </c>
      <c r="D2545" s="771"/>
      <c r="F2545" s="549"/>
      <c r="G2545" t="s">
        <v>191</v>
      </c>
    </row>
    <row r="2546" spans="1:7" ht="15" customHeight="1" x14ac:dyDescent="0.2">
      <c r="A2546" s="774"/>
      <c r="B2546" s="656" t="s">
        <v>4459</v>
      </c>
      <c r="C2546" s="770" t="s">
        <v>4460</v>
      </c>
      <c r="D2546" s="771"/>
      <c r="F2546" s="549"/>
      <c r="G2546" t="s">
        <v>191</v>
      </c>
    </row>
    <row r="2547" spans="1:7" ht="15" customHeight="1" x14ac:dyDescent="0.2">
      <c r="A2547" s="774"/>
      <c r="B2547" s="656" t="s">
        <v>4461</v>
      </c>
      <c r="C2547" s="770" t="s">
        <v>4462</v>
      </c>
      <c r="D2547" s="771"/>
      <c r="F2547" s="549"/>
      <c r="G2547" t="s">
        <v>191</v>
      </c>
    </row>
    <row r="2548" spans="1:7" ht="15" customHeight="1" x14ac:dyDescent="0.2">
      <c r="A2548" s="774"/>
      <c r="B2548" s="656" t="s">
        <v>4463</v>
      </c>
      <c r="C2548" s="770" t="s">
        <v>4464</v>
      </c>
      <c r="D2548" s="771"/>
      <c r="F2548" s="549"/>
      <c r="G2548" t="s">
        <v>191</v>
      </c>
    </row>
    <row r="2549" spans="1:7" ht="15" customHeight="1" x14ac:dyDescent="0.2">
      <c r="A2549" s="774"/>
      <c r="B2549" s="656" t="s">
        <v>4465</v>
      </c>
      <c r="C2549" s="770" t="s">
        <v>4466</v>
      </c>
      <c r="D2549" s="771"/>
      <c r="F2549" s="549"/>
      <c r="G2549" t="s">
        <v>191</v>
      </c>
    </row>
    <row r="2550" spans="1:7" ht="15" customHeight="1" x14ac:dyDescent="0.2">
      <c r="A2550" s="774"/>
      <c r="B2550" s="656" t="s">
        <v>4467</v>
      </c>
      <c r="C2550" s="770" t="s">
        <v>4468</v>
      </c>
      <c r="D2550" s="771"/>
      <c r="F2550" s="549"/>
      <c r="G2550" t="s">
        <v>191</v>
      </c>
    </row>
    <row r="2551" spans="1:7" ht="15" customHeight="1" x14ac:dyDescent="0.2">
      <c r="A2551" s="774"/>
      <c r="B2551" s="656" t="s">
        <v>4469</v>
      </c>
      <c r="C2551" s="770" t="s">
        <v>4470</v>
      </c>
      <c r="D2551" s="771"/>
      <c r="F2551" s="549"/>
      <c r="G2551" t="s">
        <v>191</v>
      </c>
    </row>
    <row r="2552" spans="1:7" ht="15" customHeight="1" x14ac:dyDescent="0.2">
      <c r="A2552" s="774"/>
      <c r="B2552" s="656" t="s">
        <v>4471</v>
      </c>
      <c r="C2552" s="770" t="s">
        <v>4472</v>
      </c>
      <c r="D2552" s="771"/>
      <c r="F2552" s="549"/>
      <c r="G2552" t="s">
        <v>191</v>
      </c>
    </row>
    <row r="2553" spans="1:7" ht="15" customHeight="1" x14ac:dyDescent="0.2">
      <c r="A2553" s="774"/>
      <c r="B2553" s="656" t="s">
        <v>4473</v>
      </c>
      <c r="C2553" s="770" t="s">
        <v>4474</v>
      </c>
      <c r="D2553" s="771"/>
      <c r="F2553" s="549"/>
    </row>
    <row r="2554" spans="1:7" ht="15" customHeight="1" x14ac:dyDescent="0.2">
      <c r="A2554" s="774"/>
      <c r="B2554" s="656" t="s">
        <v>4475</v>
      </c>
      <c r="C2554" s="770" t="s">
        <v>4476</v>
      </c>
      <c r="D2554" s="771"/>
      <c r="F2554" s="549"/>
    </row>
    <row r="2555" spans="1:7" ht="15" customHeight="1" x14ac:dyDescent="0.2">
      <c r="A2555" s="774"/>
      <c r="B2555" s="656" t="s">
        <v>4477</v>
      </c>
      <c r="C2555" s="770" t="s">
        <v>4478</v>
      </c>
      <c r="D2555" s="771"/>
      <c r="F2555" s="549"/>
    </row>
    <row r="2556" spans="1:7" ht="15" customHeight="1" x14ac:dyDescent="0.2">
      <c r="A2556" s="774"/>
      <c r="B2556" s="656" t="s">
        <v>4479</v>
      </c>
      <c r="C2556" s="770" t="s">
        <v>4480</v>
      </c>
      <c r="D2556" s="771"/>
      <c r="F2556" s="549"/>
    </row>
    <row r="2557" spans="1:7" ht="15" customHeight="1" x14ac:dyDescent="0.2">
      <c r="A2557" s="774"/>
      <c r="B2557" s="656" t="s">
        <v>4481</v>
      </c>
      <c r="C2557" s="770" t="s">
        <v>4482</v>
      </c>
      <c r="D2557" s="771"/>
      <c r="F2557" s="549"/>
    </row>
    <row r="2558" spans="1:7" ht="15" customHeight="1" x14ac:dyDescent="0.2">
      <c r="A2558" s="774"/>
      <c r="B2558" s="656" t="s">
        <v>4483</v>
      </c>
      <c r="C2558" s="770" t="s">
        <v>4484</v>
      </c>
      <c r="D2558" s="771"/>
      <c r="F2558" s="549"/>
    </row>
    <row r="2559" spans="1:7" ht="15" customHeight="1" x14ac:dyDescent="0.2">
      <c r="A2559" s="774"/>
      <c r="B2559" s="656" t="s">
        <v>4485</v>
      </c>
      <c r="C2559" s="770" t="s">
        <v>4486</v>
      </c>
      <c r="D2559" s="771"/>
      <c r="F2559" s="549"/>
    </row>
    <row r="2560" spans="1:7" ht="15" customHeight="1" x14ac:dyDescent="0.2">
      <c r="A2560" s="774"/>
      <c r="B2560" s="656" t="s">
        <v>4487</v>
      </c>
      <c r="C2560" s="770" t="s">
        <v>4488</v>
      </c>
      <c r="D2560" s="771"/>
      <c r="F2560" s="549"/>
    </row>
    <row r="2561" spans="1:7" ht="15" customHeight="1" x14ac:dyDescent="0.2">
      <c r="A2561" s="774"/>
      <c r="B2561" s="656" t="s">
        <v>4489</v>
      </c>
      <c r="C2561" s="770" t="s">
        <v>4490</v>
      </c>
      <c r="D2561" s="771"/>
      <c r="F2561" s="549"/>
    </row>
    <row r="2562" spans="1:7" ht="15" customHeight="1" x14ac:dyDescent="0.2">
      <c r="A2562" s="774"/>
      <c r="B2562" s="656" t="s">
        <v>4491</v>
      </c>
      <c r="C2562" s="770" t="s">
        <v>4492</v>
      </c>
      <c r="D2562" s="771"/>
      <c r="F2562" s="549"/>
    </row>
    <row r="2563" spans="1:7" ht="15" customHeight="1" x14ac:dyDescent="0.2">
      <c r="A2563" s="774"/>
      <c r="B2563" s="656" t="s">
        <v>4493</v>
      </c>
      <c r="C2563" s="770" t="s">
        <v>4494</v>
      </c>
      <c r="D2563" s="771"/>
      <c r="F2563" s="549"/>
    </row>
    <row r="2564" spans="1:7" ht="15" customHeight="1" x14ac:dyDescent="0.2">
      <c r="A2564" s="774"/>
      <c r="B2564" s="656" t="s">
        <v>4495</v>
      </c>
      <c r="C2564" s="770" t="s">
        <v>4496</v>
      </c>
      <c r="D2564" s="771"/>
      <c r="F2564" s="549"/>
    </row>
    <row r="2565" spans="1:7" ht="15" customHeight="1" x14ac:dyDescent="0.2">
      <c r="A2565" s="774"/>
      <c r="B2565" s="656" t="s">
        <v>4497</v>
      </c>
      <c r="C2565" s="770" t="s">
        <v>4498</v>
      </c>
      <c r="D2565" s="771"/>
      <c r="F2565" s="549"/>
    </row>
    <row r="2566" spans="1:7" ht="15" customHeight="1" x14ac:dyDescent="0.2">
      <c r="A2566" s="774"/>
      <c r="B2566" s="656" t="s">
        <v>4499</v>
      </c>
      <c r="C2566" s="770" t="s">
        <v>4500</v>
      </c>
      <c r="D2566" s="771"/>
      <c r="F2566" s="549"/>
    </row>
    <row r="2567" spans="1:7" ht="15" customHeight="1" x14ac:dyDescent="0.2">
      <c r="A2567" s="774"/>
      <c r="B2567" s="656" t="s">
        <v>4501</v>
      </c>
      <c r="C2567" s="770" t="s">
        <v>4502</v>
      </c>
      <c r="D2567" s="771"/>
      <c r="F2567" s="549"/>
    </row>
    <row r="2568" spans="1:7" ht="15" customHeight="1" x14ac:dyDescent="0.2">
      <c r="A2568" s="774"/>
      <c r="B2568" s="656" t="s">
        <v>4503</v>
      </c>
      <c r="C2568" s="770" t="s">
        <v>4504</v>
      </c>
      <c r="D2568" s="771"/>
      <c r="F2568" s="549"/>
    </row>
    <row r="2569" spans="1:7" ht="15" customHeight="1" x14ac:dyDescent="0.2">
      <c r="A2569" s="774"/>
      <c r="B2569" s="656" t="s">
        <v>4505</v>
      </c>
      <c r="C2569" s="770" t="s">
        <v>4506</v>
      </c>
      <c r="D2569" s="771"/>
      <c r="F2569" s="549"/>
    </row>
    <row r="2570" spans="1:7" ht="15" customHeight="1" x14ac:dyDescent="0.2">
      <c r="A2570" s="774"/>
      <c r="B2570" s="656" t="s">
        <v>4507</v>
      </c>
      <c r="C2570" s="770" t="s">
        <v>4508</v>
      </c>
      <c r="D2570" s="771"/>
      <c r="F2570" s="549"/>
    </row>
    <row r="2571" spans="1:7" ht="15" customHeight="1" x14ac:dyDescent="0.2">
      <c r="A2571" s="781"/>
      <c r="B2571" s="778" t="s">
        <v>7334</v>
      </c>
      <c r="C2571" s="770" t="s">
        <v>7003</v>
      </c>
      <c r="D2571" s="782"/>
      <c r="F2571" s="549"/>
    </row>
    <row r="2572" spans="1:7" ht="15" customHeight="1" x14ac:dyDescent="0.2">
      <c r="A2572" s="774"/>
      <c r="B2572" s="656" t="s">
        <v>4509</v>
      </c>
      <c r="C2572" s="770" t="s">
        <v>4510</v>
      </c>
      <c r="D2572" s="771"/>
      <c r="F2572" s="549"/>
      <c r="G2572" t="s">
        <v>150</v>
      </c>
    </row>
    <row r="2573" spans="1:7" ht="15" customHeight="1" x14ac:dyDescent="0.2">
      <c r="A2573" s="774"/>
      <c r="B2573" s="656" t="s">
        <v>4511</v>
      </c>
      <c r="C2573" s="770" t="s">
        <v>4512</v>
      </c>
      <c r="D2573" s="771"/>
      <c r="F2573" s="549"/>
      <c r="G2573" t="s">
        <v>150</v>
      </c>
    </row>
    <row r="2574" spans="1:7" ht="15" customHeight="1" x14ac:dyDescent="0.2">
      <c r="A2574" s="774"/>
      <c r="B2574" s="656" t="s">
        <v>4513</v>
      </c>
      <c r="C2574" s="770" t="s">
        <v>4514</v>
      </c>
      <c r="D2574" s="771"/>
      <c r="F2574" s="549"/>
      <c r="G2574" t="s">
        <v>150</v>
      </c>
    </row>
    <row r="2575" spans="1:7" ht="15" customHeight="1" x14ac:dyDescent="0.2">
      <c r="A2575" s="774"/>
      <c r="B2575" s="656" t="s">
        <v>4515</v>
      </c>
      <c r="C2575" s="770" t="s">
        <v>4516</v>
      </c>
      <c r="D2575" s="771"/>
      <c r="F2575" s="549"/>
      <c r="G2575" t="s">
        <v>150</v>
      </c>
    </row>
    <row r="2576" spans="1:7" ht="15" customHeight="1" x14ac:dyDescent="0.2">
      <c r="A2576" s="781"/>
      <c r="B2576" s="778" t="s">
        <v>7335</v>
      </c>
      <c r="C2576" s="770" t="s">
        <v>7004</v>
      </c>
      <c r="D2576" s="782"/>
      <c r="F2576" s="549"/>
      <c r="G2576" t="s">
        <v>150</v>
      </c>
    </row>
    <row r="2577" spans="1:9" ht="15" customHeight="1" x14ac:dyDescent="0.2">
      <c r="A2577" s="772" t="s">
        <v>4517</v>
      </c>
      <c r="B2577" s="530" t="s">
        <v>4518</v>
      </c>
      <c r="C2577" s="785" t="s">
        <v>4519</v>
      </c>
      <c r="D2577" s="771"/>
      <c r="F2577" s="549"/>
    </row>
    <row r="2578" spans="1:9" ht="15" customHeight="1" x14ac:dyDescent="0.2">
      <c r="A2578" s="774"/>
      <c r="B2578" s="656" t="s">
        <v>4520</v>
      </c>
      <c r="C2578" s="770" t="s">
        <v>4521</v>
      </c>
      <c r="D2578" s="771"/>
      <c r="F2578" s="549"/>
    </row>
    <row r="2579" spans="1:9" ht="15" customHeight="1" x14ac:dyDescent="0.2">
      <c r="A2579" s="774"/>
      <c r="B2579" s="656" t="s">
        <v>4522</v>
      </c>
      <c r="C2579" s="770" t="s">
        <v>4523</v>
      </c>
      <c r="D2579" s="771"/>
      <c r="F2579" s="549"/>
    </row>
    <row r="2580" spans="1:9" ht="15" customHeight="1" x14ac:dyDescent="0.2">
      <c r="A2580" s="774"/>
      <c r="B2580" s="656" t="s">
        <v>4524</v>
      </c>
      <c r="C2580" s="770" t="s">
        <v>4525</v>
      </c>
      <c r="D2580" s="771"/>
      <c r="F2580" s="549"/>
    </row>
    <row r="2581" spans="1:9" ht="15" customHeight="1" x14ac:dyDescent="0.2">
      <c r="A2581" s="779"/>
      <c r="B2581" s="531" t="s">
        <v>4526</v>
      </c>
      <c r="C2581" s="797" t="s">
        <v>4527</v>
      </c>
      <c r="D2581" s="783"/>
      <c r="F2581" s="551"/>
      <c r="G2581" s="784"/>
      <c r="H2581" s="784"/>
      <c r="I2581" s="784"/>
    </row>
    <row r="2582" spans="1:9" ht="15" customHeight="1" x14ac:dyDescent="0.2">
      <c r="A2582" s="798" t="s">
        <v>4528</v>
      </c>
      <c r="B2582" s="656" t="s">
        <v>4529</v>
      </c>
      <c r="C2582" s="776" t="s">
        <v>4530</v>
      </c>
      <c r="D2582" s="771"/>
      <c r="F2582" s="549"/>
      <c r="G2582" t="s">
        <v>150</v>
      </c>
    </row>
    <row r="2583" spans="1:9" ht="15" customHeight="1" x14ac:dyDescent="0.2">
      <c r="A2583" s="798"/>
      <c r="B2583" s="656" t="s">
        <v>4531</v>
      </c>
      <c r="C2583" s="776" t="s">
        <v>4532</v>
      </c>
      <c r="D2583" s="771"/>
      <c r="F2583" s="549"/>
      <c r="G2583" t="s">
        <v>191</v>
      </c>
    </row>
    <row r="2584" spans="1:9" ht="15" customHeight="1" x14ac:dyDescent="0.2">
      <c r="A2584" s="798"/>
      <c r="B2584" s="656" t="s">
        <v>4533</v>
      </c>
      <c r="C2584" s="776" t="s">
        <v>4534</v>
      </c>
      <c r="D2584" s="771"/>
      <c r="F2584" s="549"/>
      <c r="G2584" t="s">
        <v>191</v>
      </c>
    </row>
    <row r="2585" spans="1:9" ht="15" customHeight="1" x14ac:dyDescent="0.2">
      <c r="A2585" s="798"/>
      <c r="B2585" s="656" t="s">
        <v>4535</v>
      </c>
      <c r="C2585" s="776" t="s">
        <v>4536</v>
      </c>
      <c r="D2585" s="771"/>
      <c r="F2585" s="549"/>
      <c r="G2585" t="s">
        <v>191</v>
      </c>
    </row>
    <row r="2586" spans="1:9" ht="15" customHeight="1" x14ac:dyDescent="0.2">
      <c r="A2586" s="798"/>
      <c r="B2586" s="656" t="s">
        <v>4537</v>
      </c>
      <c r="C2586" s="776" t="s">
        <v>4538</v>
      </c>
      <c r="D2586" s="771"/>
      <c r="F2586" s="549"/>
      <c r="G2586" t="s">
        <v>191</v>
      </c>
    </row>
    <row r="2587" spans="1:9" ht="15" customHeight="1" x14ac:dyDescent="0.2">
      <c r="A2587" s="798"/>
      <c r="B2587" s="656" t="s">
        <v>4539</v>
      </c>
      <c r="C2587" s="776" t="s">
        <v>4540</v>
      </c>
      <c r="D2587" s="771"/>
      <c r="F2587" s="549"/>
      <c r="G2587" t="s">
        <v>191</v>
      </c>
    </row>
    <row r="2588" spans="1:9" ht="15" customHeight="1" x14ac:dyDescent="0.2">
      <c r="A2588" s="798"/>
      <c r="B2588" s="656" t="s">
        <v>4541</v>
      </c>
      <c r="C2588" s="776" t="s">
        <v>4542</v>
      </c>
      <c r="D2588" s="771"/>
      <c r="F2588" s="549"/>
      <c r="G2588" t="s">
        <v>191</v>
      </c>
    </row>
    <row r="2589" spans="1:9" ht="15" customHeight="1" x14ac:dyDescent="0.2">
      <c r="A2589" s="798"/>
      <c r="B2589" s="656" t="s">
        <v>4543</v>
      </c>
      <c r="C2589" s="776" t="s">
        <v>4544</v>
      </c>
      <c r="D2589" s="771"/>
      <c r="F2589" s="549"/>
      <c r="G2589" t="s">
        <v>191</v>
      </c>
    </row>
    <row r="2590" spans="1:9" ht="15" customHeight="1" x14ac:dyDescent="0.2">
      <c r="A2590" s="798"/>
      <c r="B2590" s="656" t="s">
        <v>4545</v>
      </c>
      <c r="C2590" s="776" t="s">
        <v>4546</v>
      </c>
      <c r="D2590" s="771"/>
      <c r="F2590" s="549"/>
      <c r="G2590" t="s">
        <v>191</v>
      </c>
    </row>
    <row r="2591" spans="1:9" ht="15" customHeight="1" x14ac:dyDescent="0.2">
      <c r="A2591" s="798"/>
      <c r="B2591" s="656" t="s">
        <v>4547</v>
      </c>
      <c r="C2591" s="776" t="s">
        <v>4548</v>
      </c>
      <c r="D2591" s="771"/>
      <c r="F2591" s="549"/>
      <c r="G2591" t="s">
        <v>191</v>
      </c>
    </row>
    <row r="2592" spans="1:9" ht="15" customHeight="1" x14ac:dyDescent="0.2">
      <c r="A2592" s="798"/>
      <c r="B2592" s="656" t="s">
        <v>4549</v>
      </c>
      <c r="C2592" s="776" t="s">
        <v>4550</v>
      </c>
      <c r="D2592" s="771"/>
      <c r="F2592" s="549"/>
      <c r="G2592" t="s">
        <v>191</v>
      </c>
    </row>
    <row r="2593" spans="1:7" ht="15" customHeight="1" x14ac:dyDescent="0.2">
      <c r="A2593" s="798"/>
      <c r="B2593" s="656" t="s">
        <v>4551</v>
      </c>
      <c r="C2593" s="776" t="s">
        <v>4552</v>
      </c>
      <c r="D2593" s="771"/>
      <c r="F2593" s="549"/>
      <c r="G2593" t="s">
        <v>191</v>
      </c>
    </row>
    <row r="2594" spans="1:7" ht="15" customHeight="1" x14ac:dyDescent="0.2">
      <c r="A2594" s="798"/>
      <c r="B2594" s="656" t="s">
        <v>4553</v>
      </c>
      <c r="C2594" s="776" t="s">
        <v>4554</v>
      </c>
      <c r="D2594" s="771"/>
      <c r="F2594" s="549"/>
      <c r="G2594" t="s">
        <v>191</v>
      </c>
    </row>
    <row r="2595" spans="1:7" ht="15" customHeight="1" x14ac:dyDescent="0.2">
      <c r="A2595" s="798"/>
      <c r="B2595" s="656" t="s">
        <v>4555</v>
      </c>
      <c r="C2595" s="776" t="s">
        <v>4556</v>
      </c>
      <c r="D2595" s="771"/>
      <c r="F2595" s="549"/>
      <c r="G2595" t="s">
        <v>191</v>
      </c>
    </row>
    <row r="2596" spans="1:7" ht="15" customHeight="1" x14ac:dyDescent="0.2">
      <c r="A2596" s="798"/>
      <c r="B2596" s="656" t="s">
        <v>4557</v>
      </c>
      <c r="C2596" s="776" t="s">
        <v>4558</v>
      </c>
      <c r="D2596" s="771"/>
      <c r="F2596" s="549"/>
      <c r="G2596" t="s">
        <v>191</v>
      </c>
    </row>
    <row r="2597" spans="1:7" ht="15" customHeight="1" x14ac:dyDescent="0.2">
      <c r="A2597" s="798"/>
      <c r="B2597" s="656" t="s">
        <v>4559</v>
      </c>
      <c r="C2597" s="776" t="s">
        <v>4560</v>
      </c>
      <c r="D2597" s="771"/>
      <c r="F2597" s="549"/>
      <c r="G2597" t="s">
        <v>191</v>
      </c>
    </row>
    <row r="2598" spans="1:7" ht="15" customHeight="1" x14ac:dyDescent="0.2">
      <c r="A2598" s="798"/>
      <c r="B2598" s="656" t="s">
        <v>4561</v>
      </c>
      <c r="C2598" s="776" t="s">
        <v>4562</v>
      </c>
      <c r="D2598" s="771"/>
      <c r="F2598" s="549"/>
      <c r="G2598" t="s">
        <v>191</v>
      </c>
    </row>
    <row r="2599" spans="1:7" ht="15" customHeight="1" x14ac:dyDescent="0.2">
      <c r="A2599" s="798"/>
      <c r="B2599" s="656" t="s">
        <v>4563</v>
      </c>
      <c r="C2599" s="776" t="s">
        <v>4564</v>
      </c>
      <c r="D2599" s="771"/>
      <c r="F2599" s="549"/>
      <c r="G2599" t="s">
        <v>191</v>
      </c>
    </row>
    <row r="2600" spans="1:7" ht="15" customHeight="1" x14ac:dyDescent="0.2">
      <c r="A2600" s="798"/>
      <c r="B2600" s="656" t="s">
        <v>4565</v>
      </c>
      <c r="C2600" s="776" t="s">
        <v>4566</v>
      </c>
      <c r="D2600" s="771"/>
      <c r="F2600" s="549"/>
      <c r="G2600" t="s">
        <v>191</v>
      </c>
    </row>
    <row r="2601" spans="1:7" ht="15" customHeight="1" x14ac:dyDescent="0.2">
      <c r="A2601" s="798"/>
      <c r="B2601" s="656" t="s">
        <v>4567</v>
      </c>
      <c r="C2601" s="776" t="s">
        <v>4568</v>
      </c>
      <c r="D2601" s="771"/>
      <c r="F2601" s="549"/>
      <c r="G2601" t="s">
        <v>191</v>
      </c>
    </row>
    <row r="2602" spans="1:7" ht="15" customHeight="1" x14ac:dyDescent="0.2">
      <c r="A2602" s="798"/>
      <c r="B2602" s="656" t="s">
        <v>4569</v>
      </c>
      <c r="C2602" s="776" t="s">
        <v>4570</v>
      </c>
      <c r="D2602" s="771"/>
      <c r="F2602" s="549"/>
      <c r="G2602" t="s">
        <v>191</v>
      </c>
    </row>
    <row r="2603" spans="1:7" ht="15" customHeight="1" x14ac:dyDescent="0.2">
      <c r="A2603" s="798"/>
      <c r="B2603" s="656" t="s">
        <v>4571</v>
      </c>
      <c r="C2603" s="776" t="s">
        <v>4572</v>
      </c>
      <c r="D2603" s="771"/>
      <c r="F2603" s="549"/>
      <c r="G2603" t="s">
        <v>191</v>
      </c>
    </row>
    <row r="2604" spans="1:7" ht="15" customHeight="1" x14ac:dyDescent="0.2">
      <c r="A2604" s="798"/>
      <c r="B2604" s="656" t="s">
        <v>4573</v>
      </c>
      <c r="C2604" s="776" t="s">
        <v>4574</v>
      </c>
      <c r="D2604" s="771"/>
      <c r="F2604" s="549"/>
      <c r="G2604" t="s">
        <v>191</v>
      </c>
    </row>
    <row r="2605" spans="1:7" ht="15" customHeight="1" x14ac:dyDescent="0.2">
      <c r="A2605" s="798"/>
      <c r="B2605" s="656" t="s">
        <v>4575</v>
      </c>
      <c r="C2605" s="776" t="s">
        <v>4576</v>
      </c>
      <c r="D2605" s="771"/>
      <c r="F2605" s="549"/>
      <c r="G2605" t="s">
        <v>191</v>
      </c>
    </row>
    <row r="2606" spans="1:7" ht="15" customHeight="1" x14ac:dyDescent="0.2">
      <c r="A2606" s="798"/>
      <c r="B2606" s="656" t="s">
        <v>4577</v>
      </c>
      <c r="C2606" s="776" t="s">
        <v>4578</v>
      </c>
      <c r="D2606" s="771"/>
      <c r="F2606" s="549"/>
      <c r="G2606" t="s">
        <v>191</v>
      </c>
    </row>
    <row r="2607" spans="1:7" ht="15" customHeight="1" x14ac:dyDescent="0.2">
      <c r="A2607" s="798"/>
      <c r="B2607" s="656" t="s">
        <v>4579</v>
      </c>
      <c r="C2607" s="776" t="s">
        <v>4580</v>
      </c>
      <c r="D2607" s="771"/>
      <c r="F2607" s="549"/>
      <c r="G2607" t="s">
        <v>191</v>
      </c>
    </row>
    <row r="2608" spans="1:7" ht="15" customHeight="1" x14ac:dyDescent="0.2">
      <c r="A2608" s="798"/>
      <c r="B2608" s="656" t="s">
        <v>4581</v>
      </c>
      <c r="C2608" s="776" t="s">
        <v>4582</v>
      </c>
      <c r="D2608" s="771"/>
      <c r="F2608" s="549"/>
      <c r="G2608" t="s">
        <v>191</v>
      </c>
    </row>
    <row r="2609" spans="1:7" ht="15" customHeight="1" x14ac:dyDescent="0.2">
      <c r="A2609" s="798"/>
      <c r="B2609" s="656" t="s">
        <v>4583</v>
      </c>
      <c r="C2609" s="776" t="s">
        <v>4584</v>
      </c>
      <c r="D2609" s="771"/>
      <c r="F2609" s="549"/>
      <c r="G2609" t="s">
        <v>191</v>
      </c>
    </row>
    <row r="2610" spans="1:7" ht="15" customHeight="1" x14ac:dyDescent="0.2">
      <c r="A2610" s="798"/>
      <c r="B2610" s="656" t="s">
        <v>4585</v>
      </c>
      <c r="C2610" s="776" t="s">
        <v>4586</v>
      </c>
      <c r="D2610" s="771"/>
      <c r="F2610" s="549"/>
      <c r="G2610" t="s">
        <v>191</v>
      </c>
    </row>
    <row r="2611" spans="1:7" ht="15" customHeight="1" x14ac:dyDescent="0.2">
      <c r="A2611" s="798"/>
      <c r="B2611" s="656" t="s">
        <v>4587</v>
      </c>
      <c r="C2611" s="776" t="s">
        <v>4588</v>
      </c>
      <c r="D2611" s="771"/>
      <c r="F2611" s="549"/>
      <c r="G2611" t="s">
        <v>191</v>
      </c>
    </row>
    <row r="2612" spans="1:7" ht="15" customHeight="1" x14ac:dyDescent="0.2">
      <c r="A2612" s="798"/>
      <c r="B2612" s="656" t="s">
        <v>4589</v>
      </c>
      <c r="C2612" s="776" t="s">
        <v>4590</v>
      </c>
      <c r="D2612" s="771"/>
      <c r="F2612" s="549"/>
      <c r="G2612" t="s">
        <v>191</v>
      </c>
    </row>
    <row r="2613" spans="1:7" ht="15" customHeight="1" x14ac:dyDescent="0.2">
      <c r="A2613" s="798"/>
      <c r="B2613" s="656" t="s">
        <v>4591</v>
      </c>
      <c r="C2613" s="776" t="s">
        <v>4592</v>
      </c>
      <c r="D2613" s="771"/>
      <c r="F2613" s="549"/>
      <c r="G2613" t="s">
        <v>191</v>
      </c>
    </row>
    <row r="2614" spans="1:7" ht="15" customHeight="1" x14ac:dyDescent="0.2">
      <c r="A2614" s="798"/>
      <c r="B2614" s="656" t="s">
        <v>4593</v>
      </c>
      <c r="C2614" s="776" t="s">
        <v>4594</v>
      </c>
      <c r="D2614" s="771"/>
      <c r="F2614" s="549"/>
      <c r="G2614" t="s">
        <v>191</v>
      </c>
    </row>
    <row r="2615" spans="1:7" ht="15" customHeight="1" x14ac:dyDescent="0.2">
      <c r="A2615" s="798"/>
      <c r="B2615" s="656" t="s">
        <v>4595</v>
      </c>
      <c r="C2615" s="776" t="s">
        <v>4596</v>
      </c>
      <c r="D2615" s="771"/>
      <c r="F2615" s="549"/>
      <c r="G2615" t="s">
        <v>191</v>
      </c>
    </row>
    <row r="2616" spans="1:7" ht="15" customHeight="1" x14ac:dyDescent="0.2">
      <c r="A2616" s="798"/>
      <c r="B2616" s="656" t="s">
        <v>4597</v>
      </c>
      <c r="C2616" s="776" t="s">
        <v>4598</v>
      </c>
      <c r="D2616" s="771"/>
      <c r="F2616" s="549"/>
      <c r="G2616" t="s">
        <v>191</v>
      </c>
    </row>
    <row r="2617" spans="1:7" ht="15" customHeight="1" x14ac:dyDescent="0.2">
      <c r="A2617" s="798"/>
      <c r="B2617" s="656" t="s">
        <v>4599</v>
      </c>
      <c r="C2617" s="776" t="s">
        <v>4600</v>
      </c>
      <c r="D2617" s="771"/>
      <c r="F2617" s="549"/>
      <c r="G2617" t="s">
        <v>191</v>
      </c>
    </row>
    <row r="2618" spans="1:7" ht="15" customHeight="1" x14ac:dyDescent="0.2">
      <c r="A2618" s="798"/>
      <c r="B2618" s="656" t="s">
        <v>4601</v>
      </c>
      <c r="C2618" s="776" t="s">
        <v>4602</v>
      </c>
      <c r="D2618" s="771"/>
      <c r="F2618" s="549"/>
      <c r="G2618" t="s">
        <v>191</v>
      </c>
    </row>
    <row r="2619" spans="1:7" ht="15" customHeight="1" x14ac:dyDescent="0.2">
      <c r="A2619" s="798"/>
      <c r="B2619" s="656" t="s">
        <v>4603</v>
      </c>
      <c r="C2619" s="776" t="s">
        <v>4604</v>
      </c>
      <c r="D2619" s="771"/>
      <c r="F2619" s="549"/>
      <c r="G2619" t="s">
        <v>191</v>
      </c>
    </row>
    <row r="2620" spans="1:7" ht="15" customHeight="1" x14ac:dyDescent="0.2">
      <c r="A2620" s="798"/>
      <c r="B2620" s="656" t="s">
        <v>4605</v>
      </c>
      <c r="C2620" s="776" t="s">
        <v>4606</v>
      </c>
      <c r="D2620" s="771"/>
      <c r="F2620" s="549"/>
      <c r="G2620" t="s">
        <v>191</v>
      </c>
    </row>
    <row r="2621" spans="1:7" ht="15" customHeight="1" x14ac:dyDescent="0.2">
      <c r="A2621" s="798"/>
      <c r="B2621" s="656" t="s">
        <v>4607</v>
      </c>
      <c r="C2621" s="776" t="s">
        <v>4608</v>
      </c>
      <c r="D2621" s="771"/>
      <c r="F2621" s="549"/>
      <c r="G2621" t="s">
        <v>191</v>
      </c>
    </row>
    <row r="2622" spans="1:7" ht="15" customHeight="1" x14ac:dyDescent="0.2">
      <c r="A2622" s="798"/>
      <c r="B2622" s="656" t="s">
        <v>4609</v>
      </c>
      <c r="C2622" s="776" t="s">
        <v>4610</v>
      </c>
      <c r="D2622" s="771"/>
      <c r="F2622" s="549"/>
      <c r="G2622" t="s">
        <v>191</v>
      </c>
    </row>
    <row r="2623" spans="1:7" ht="15" customHeight="1" x14ac:dyDescent="0.2">
      <c r="A2623" s="798"/>
      <c r="B2623" s="656" t="s">
        <v>4611</v>
      </c>
      <c r="C2623" s="776" t="s">
        <v>4612</v>
      </c>
      <c r="D2623" s="771"/>
      <c r="F2623" s="549"/>
      <c r="G2623" t="s">
        <v>191</v>
      </c>
    </row>
    <row r="2624" spans="1:7" ht="15" customHeight="1" x14ac:dyDescent="0.2">
      <c r="A2624" s="798"/>
      <c r="B2624" s="656" t="s">
        <v>4613</v>
      </c>
      <c r="C2624" s="776" t="s">
        <v>4614</v>
      </c>
      <c r="D2624" s="771"/>
      <c r="F2624" s="549"/>
      <c r="G2624" t="s">
        <v>191</v>
      </c>
    </row>
    <row r="2625" spans="1:7" ht="15" customHeight="1" x14ac:dyDescent="0.2">
      <c r="A2625" s="798"/>
      <c r="B2625" s="656" t="s">
        <v>4615</v>
      </c>
      <c r="C2625" s="776" t="s">
        <v>4616</v>
      </c>
      <c r="D2625" s="771"/>
      <c r="F2625" s="549"/>
      <c r="G2625" t="s">
        <v>191</v>
      </c>
    </row>
    <row r="2626" spans="1:7" ht="15" customHeight="1" x14ac:dyDescent="0.2">
      <c r="A2626" s="798"/>
      <c r="B2626" s="656" t="s">
        <v>4617</v>
      </c>
      <c r="C2626" s="776" t="s">
        <v>4618</v>
      </c>
      <c r="D2626" s="771"/>
      <c r="F2626" s="549"/>
      <c r="G2626" t="s">
        <v>191</v>
      </c>
    </row>
    <row r="2627" spans="1:7" ht="15" customHeight="1" x14ac:dyDescent="0.2">
      <c r="A2627" s="798"/>
      <c r="B2627" s="656" t="s">
        <v>4619</v>
      </c>
      <c r="C2627" s="776" t="s">
        <v>4620</v>
      </c>
      <c r="D2627" s="771"/>
      <c r="F2627" s="549"/>
      <c r="G2627" t="s">
        <v>191</v>
      </c>
    </row>
    <row r="2628" spans="1:7" ht="15" customHeight="1" x14ac:dyDescent="0.2">
      <c r="A2628" s="798"/>
      <c r="B2628" s="656" t="s">
        <v>4621</v>
      </c>
      <c r="C2628" s="776" t="s">
        <v>4622</v>
      </c>
      <c r="D2628" s="771"/>
      <c r="F2628" s="549"/>
      <c r="G2628" t="s">
        <v>191</v>
      </c>
    </row>
    <row r="2629" spans="1:7" ht="15" customHeight="1" x14ac:dyDescent="0.2">
      <c r="A2629" s="798"/>
      <c r="B2629" s="656" t="s">
        <v>4623</v>
      </c>
      <c r="C2629" s="776" t="s">
        <v>4624</v>
      </c>
      <c r="D2629" s="771"/>
      <c r="F2629" s="549"/>
      <c r="G2629" t="s">
        <v>191</v>
      </c>
    </row>
    <row r="2630" spans="1:7" ht="15" customHeight="1" x14ac:dyDescent="0.2">
      <c r="A2630" s="798"/>
      <c r="B2630" s="656" t="s">
        <v>4625</v>
      </c>
      <c r="C2630" s="776" t="s">
        <v>4626</v>
      </c>
      <c r="D2630" s="771"/>
      <c r="F2630" s="549"/>
      <c r="G2630" t="s">
        <v>191</v>
      </c>
    </row>
    <row r="2631" spans="1:7" ht="15" customHeight="1" x14ac:dyDescent="0.2">
      <c r="A2631" s="798"/>
      <c r="B2631" s="656" t="s">
        <v>4627</v>
      </c>
      <c r="C2631" s="776" t="s">
        <v>4628</v>
      </c>
      <c r="D2631" s="771"/>
      <c r="F2631" s="549"/>
      <c r="G2631" t="s">
        <v>191</v>
      </c>
    </row>
    <row r="2632" spans="1:7" ht="15" customHeight="1" x14ac:dyDescent="0.2">
      <c r="A2632" s="798"/>
      <c r="B2632" s="656" t="s">
        <v>4629</v>
      </c>
      <c r="C2632" s="776" t="s">
        <v>4630</v>
      </c>
      <c r="D2632" s="771"/>
      <c r="F2632" s="549"/>
      <c r="G2632" t="s">
        <v>191</v>
      </c>
    </row>
    <row r="2633" spans="1:7" ht="15" customHeight="1" x14ac:dyDescent="0.2">
      <c r="A2633" s="798"/>
      <c r="B2633" s="656" t="s">
        <v>4631</v>
      </c>
      <c r="C2633" s="776" t="s">
        <v>4632</v>
      </c>
      <c r="D2633" s="771"/>
      <c r="F2633" s="549"/>
      <c r="G2633" t="s">
        <v>191</v>
      </c>
    </row>
    <row r="2634" spans="1:7" ht="15" customHeight="1" x14ac:dyDescent="0.2">
      <c r="A2634" s="798"/>
      <c r="B2634" s="656" t="s">
        <v>4633</v>
      </c>
      <c r="C2634" s="776" t="s">
        <v>4634</v>
      </c>
      <c r="D2634" s="771"/>
      <c r="F2634" s="549"/>
      <c r="G2634" t="s">
        <v>191</v>
      </c>
    </row>
    <row r="2635" spans="1:7" ht="15" customHeight="1" x14ac:dyDescent="0.2">
      <c r="A2635" s="798"/>
      <c r="B2635" s="656" t="s">
        <v>4635</v>
      </c>
      <c r="C2635" s="776" t="s">
        <v>4636</v>
      </c>
      <c r="D2635" s="771"/>
      <c r="F2635" s="549"/>
      <c r="G2635" t="s">
        <v>191</v>
      </c>
    </row>
    <row r="2636" spans="1:7" ht="15" customHeight="1" x14ac:dyDescent="0.2">
      <c r="A2636" s="798"/>
      <c r="B2636" s="656" t="s">
        <v>4637</v>
      </c>
      <c r="C2636" s="776" t="s">
        <v>4638</v>
      </c>
      <c r="D2636" s="771"/>
      <c r="F2636" s="549"/>
      <c r="G2636" t="s">
        <v>191</v>
      </c>
    </row>
    <row r="2637" spans="1:7" ht="15" customHeight="1" x14ac:dyDescent="0.2">
      <c r="A2637" s="798"/>
      <c r="B2637" s="656" t="s">
        <v>4639</v>
      </c>
      <c r="C2637" s="776" t="s">
        <v>4640</v>
      </c>
      <c r="D2637" s="771"/>
      <c r="F2637" s="549"/>
      <c r="G2637" t="s">
        <v>191</v>
      </c>
    </row>
    <row r="2638" spans="1:7" ht="15" customHeight="1" x14ac:dyDescent="0.2">
      <c r="A2638" s="798"/>
      <c r="B2638" s="656" t="s">
        <v>4641</v>
      </c>
      <c r="C2638" s="776" t="s">
        <v>4642</v>
      </c>
      <c r="D2638" s="771"/>
      <c r="F2638" s="549"/>
      <c r="G2638" t="s">
        <v>191</v>
      </c>
    </row>
    <row r="2639" spans="1:7" ht="15" customHeight="1" x14ac:dyDescent="0.2">
      <c r="A2639" s="798"/>
      <c r="B2639" s="656" t="s">
        <v>4643</v>
      </c>
      <c r="C2639" s="776" t="s">
        <v>4644</v>
      </c>
      <c r="D2639" s="771"/>
      <c r="F2639" s="549"/>
      <c r="G2639" t="s">
        <v>191</v>
      </c>
    </row>
    <row r="2640" spans="1:7" ht="15" customHeight="1" x14ac:dyDescent="0.2">
      <c r="A2640" s="798"/>
      <c r="B2640" s="656" t="s">
        <v>4645</v>
      </c>
      <c r="C2640" s="776" t="s">
        <v>4646</v>
      </c>
      <c r="D2640" s="771"/>
      <c r="F2640" s="549"/>
      <c r="G2640" t="s">
        <v>191</v>
      </c>
    </row>
    <row r="2641" spans="1:7" ht="15" customHeight="1" x14ac:dyDescent="0.2">
      <c r="A2641" s="798"/>
      <c r="B2641" s="656" t="s">
        <v>4647</v>
      </c>
      <c r="C2641" s="776" t="s">
        <v>4648</v>
      </c>
      <c r="D2641" s="771"/>
      <c r="F2641" s="549"/>
      <c r="G2641" t="s">
        <v>191</v>
      </c>
    </row>
    <row r="2642" spans="1:7" ht="15" customHeight="1" x14ac:dyDescent="0.2">
      <c r="A2642" s="798"/>
      <c r="B2642" s="656" t="s">
        <v>4649</v>
      </c>
      <c r="C2642" s="776" t="s">
        <v>4650</v>
      </c>
      <c r="D2642" s="771"/>
      <c r="F2642" s="549"/>
      <c r="G2642" t="s">
        <v>191</v>
      </c>
    </row>
    <row r="2643" spans="1:7" ht="15" customHeight="1" x14ac:dyDescent="0.2">
      <c r="A2643" s="798"/>
      <c r="B2643" s="656" t="s">
        <v>4651</v>
      </c>
      <c r="C2643" s="776" t="s">
        <v>4652</v>
      </c>
      <c r="D2643" s="771"/>
      <c r="F2643" s="549"/>
      <c r="G2643" t="s">
        <v>191</v>
      </c>
    </row>
    <row r="2644" spans="1:7" ht="15" customHeight="1" x14ac:dyDescent="0.2">
      <c r="A2644" s="798"/>
      <c r="B2644" s="656" t="s">
        <v>4653</v>
      </c>
      <c r="C2644" s="776" t="s">
        <v>4654</v>
      </c>
      <c r="D2644" s="771"/>
      <c r="F2644" s="549"/>
      <c r="G2644" t="s">
        <v>191</v>
      </c>
    </row>
    <row r="2645" spans="1:7" ht="15" customHeight="1" x14ac:dyDescent="0.2">
      <c r="A2645" s="798"/>
      <c r="B2645" s="656" t="s">
        <v>4655</v>
      </c>
      <c r="C2645" s="776" t="s">
        <v>4656</v>
      </c>
      <c r="D2645" s="771"/>
      <c r="F2645" s="549"/>
      <c r="G2645" t="s">
        <v>191</v>
      </c>
    </row>
    <row r="2646" spans="1:7" ht="15" customHeight="1" x14ac:dyDescent="0.2">
      <c r="A2646" s="798"/>
      <c r="B2646" s="656" t="s">
        <v>4657</v>
      </c>
      <c r="C2646" s="776" t="s">
        <v>4658</v>
      </c>
      <c r="D2646" s="771"/>
      <c r="F2646" s="549"/>
      <c r="G2646" t="s">
        <v>191</v>
      </c>
    </row>
    <row r="2647" spans="1:7" ht="15" customHeight="1" x14ac:dyDescent="0.2">
      <c r="A2647" s="798"/>
      <c r="B2647" s="656" t="s">
        <v>4659</v>
      </c>
      <c r="C2647" s="776" t="s">
        <v>4660</v>
      </c>
      <c r="D2647" s="771"/>
      <c r="F2647" s="549"/>
      <c r="G2647" t="s">
        <v>191</v>
      </c>
    </row>
    <row r="2648" spans="1:7" ht="15" customHeight="1" x14ac:dyDescent="0.2">
      <c r="A2648" s="798"/>
      <c r="B2648" s="656" t="s">
        <v>4661</v>
      </c>
      <c r="C2648" s="776" t="s">
        <v>4662</v>
      </c>
      <c r="D2648" s="771"/>
      <c r="F2648" s="549"/>
      <c r="G2648" t="s">
        <v>191</v>
      </c>
    </row>
    <row r="2649" spans="1:7" ht="15" customHeight="1" x14ac:dyDescent="0.2">
      <c r="A2649" s="798"/>
      <c r="B2649" s="656" t="s">
        <v>4663</v>
      </c>
      <c r="C2649" s="776" t="s">
        <v>4664</v>
      </c>
      <c r="D2649" s="771"/>
      <c r="F2649" s="549"/>
      <c r="G2649" t="s">
        <v>191</v>
      </c>
    </row>
    <row r="2650" spans="1:7" ht="15" customHeight="1" x14ac:dyDescent="0.2">
      <c r="A2650" s="798"/>
      <c r="B2650" s="656" t="s">
        <v>4665</v>
      </c>
      <c r="C2650" s="776" t="s">
        <v>4666</v>
      </c>
      <c r="D2650" s="771"/>
      <c r="F2650" s="549"/>
      <c r="G2650" t="s">
        <v>191</v>
      </c>
    </row>
    <row r="2651" spans="1:7" ht="15" customHeight="1" x14ac:dyDescent="0.2">
      <c r="A2651" s="798"/>
      <c r="B2651" s="656" t="s">
        <v>4667</v>
      </c>
      <c r="C2651" s="776" t="s">
        <v>4668</v>
      </c>
      <c r="D2651" s="771"/>
      <c r="F2651" s="549"/>
      <c r="G2651" t="s">
        <v>191</v>
      </c>
    </row>
    <row r="2652" spans="1:7" ht="15" customHeight="1" x14ac:dyDescent="0.2">
      <c r="A2652" s="798"/>
      <c r="B2652" s="656" t="s">
        <v>4669</v>
      </c>
      <c r="C2652" s="776" t="s">
        <v>4670</v>
      </c>
      <c r="D2652" s="771"/>
      <c r="F2652" s="549"/>
      <c r="G2652" t="s">
        <v>191</v>
      </c>
    </row>
    <row r="2653" spans="1:7" ht="15" customHeight="1" x14ac:dyDescent="0.2">
      <c r="A2653" s="798"/>
      <c r="B2653" s="656" t="s">
        <v>4671</v>
      </c>
      <c r="C2653" s="776" t="s">
        <v>4672</v>
      </c>
      <c r="D2653" s="771"/>
      <c r="F2653" s="549"/>
      <c r="G2653" t="s">
        <v>191</v>
      </c>
    </row>
    <row r="2654" spans="1:7" ht="15" customHeight="1" x14ac:dyDescent="0.2">
      <c r="A2654" s="798"/>
      <c r="B2654" s="656" t="s">
        <v>4673</v>
      </c>
      <c r="C2654" s="776" t="s">
        <v>4674</v>
      </c>
      <c r="D2654" s="771"/>
      <c r="F2654" s="549"/>
      <c r="G2654" t="s">
        <v>191</v>
      </c>
    </row>
    <row r="2655" spans="1:7" ht="15" customHeight="1" x14ac:dyDescent="0.2">
      <c r="A2655" s="798"/>
      <c r="B2655" s="656" t="s">
        <v>4675</v>
      </c>
      <c r="C2655" s="776" t="s">
        <v>4676</v>
      </c>
      <c r="D2655" s="771"/>
      <c r="F2655" s="549"/>
      <c r="G2655" t="s">
        <v>191</v>
      </c>
    </row>
    <row r="2656" spans="1:7" ht="15" customHeight="1" x14ac:dyDescent="0.2">
      <c r="A2656" s="798"/>
      <c r="B2656" s="656" t="s">
        <v>4677</v>
      </c>
      <c r="C2656" s="776" t="s">
        <v>4678</v>
      </c>
      <c r="D2656" s="771"/>
      <c r="F2656" s="549"/>
      <c r="G2656" t="s">
        <v>191</v>
      </c>
    </row>
    <row r="2657" spans="1:7" ht="15" customHeight="1" x14ac:dyDescent="0.2">
      <c r="A2657" s="798"/>
      <c r="B2657" s="656" t="s">
        <v>4679</v>
      </c>
      <c r="C2657" s="776" t="s">
        <v>4680</v>
      </c>
      <c r="D2657" s="771"/>
      <c r="F2657" s="549"/>
      <c r="G2657" t="s">
        <v>191</v>
      </c>
    </row>
    <row r="2658" spans="1:7" ht="15" customHeight="1" x14ac:dyDescent="0.2">
      <c r="A2658" s="798"/>
      <c r="B2658" s="656" t="s">
        <v>4681</v>
      </c>
      <c r="C2658" s="776" t="s">
        <v>4682</v>
      </c>
      <c r="D2658" s="771"/>
      <c r="F2658" s="549"/>
      <c r="G2658" t="s">
        <v>191</v>
      </c>
    </row>
    <row r="2659" spans="1:7" ht="15" customHeight="1" x14ac:dyDescent="0.2">
      <c r="A2659" s="798"/>
      <c r="B2659" s="656" t="s">
        <v>4683</v>
      </c>
      <c r="C2659" s="776" t="s">
        <v>4684</v>
      </c>
      <c r="D2659" s="771"/>
      <c r="F2659" s="549"/>
      <c r="G2659" t="s">
        <v>191</v>
      </c>
    </row>
    <row r="2660" spans="1:7" ht="15" customHeight="1" x14ac:dyDescent="0.2">
      <c r="A2660" s="798"/>
      <c r="B2660" s="656" t="s">
        <v>4685</v>
      </c>
      <c r="C2660" s="776" t="s">
        <v>4686</v>
      </c>
      <c r="D2660" s="771"/>
      <c r="F2660" s="549"/>
      <c r="G2660" t="s">
        <v>191</v>
      </c>
    </row>
    <row r="2661" spans="1:7" ht="15" customHeight="1" x14ac:dyDescent="0.2">
      <c r="A2661" s="798"/>
      <c r="B2661" s="656" t="s">
        <v>4687</v>
      </c>
      <c r="C2661" s="776" t="s">
        <v>4688</v>
      </c>
      <c r="D2661" s="771"/>
      <c r="F2661" s="549"/>
      <c r="G2661" t="s">
        <v>191</v>
      </c>
    </row>
    <row r="2662" spans="1:7" ht="15" customHeight="1" x14ac:dyDescent="0.2">
      <c r="A2662" s="798"/>
      <c r="B2662" s="656" t="s">
        <v>4689</v>
      </c>
      <c r="C2662" s="776" t="s">
        <v>4690</v>
      </c>
      <c r="D2662" s="771"/>
      <c r="F2662" s="549"/>
      <c r="G2662" t="s">
        <v>191</v>
      </c>
    </row>
    <row r="2663" spans="1:7" ht="15" customHeight="1" x14ac:dyDescent="0.2">
      <c r="A2663" s="798"/>
      <c r="B2663" s="656" t="s">
        <v>4691</v>
      </c>
      <c r="C2663" s="776" t="s">
        <v>4692</v>
      </c>
      <c r="D2663" s="771"/>
      <c r="F2663" s="549"/>
      <c r="G2663" t="s">
        <v>191</v>
      </c>
    </row>
    <row r="2664" spans="1:7" ht="15" customHeight="1" x14ac:dyDescent="0.2">
      <c r="A2664" s="798"/>
      <c r="B2664" s="656" t="s">
        <v>4693</v>
      </c>
      <c r="C2664" s="776" t="s">
        <v>4694</v>
      </c>
      <c r="D2664" s="771"/>
      <c r="F2664" s="549"/>
    </row>
    <row r="2665" spans="1:7" ht="15" customHeight="1" x14ac:dyDescent="0.2">
      <c r="A2665" s="798"/>
      <c r="B2665" s="656" t="s">
        <v>4695</v>
      </c>
      <c r="C2665" s="776" t="s">
        <v>4696</v>
      </c>
      <c r="D2665" s="771"/>
      <c r="F2665" s="549"/>
      <c r="G2665" t="s">
        <v>191</v>
      </c>
    </row>
    <row r="2666" spans="1:7" ht="15" customHeight="1" x14ac:dyDescent="0.2">
      <c r="A2666" s="798"/>
      <c r="B2666" s="656" t="s">
        <v>4697</v>
      </c>
      <c r="C2666" s="776" t="s">
        <v>4698</v>
      </c>
      <c r="D2666" s="771"/>
      <c r="F2666" s="549"/>
      <c r="G2666" t="s">
        <v>191</v>
      </c>
    </row>
    <row r="2667" spans="1:7" ht="15" customHeight="1" x14ac:dyDescent="0.2">
      <c r="A2667" s="798"/>
      <c r="B2667" s="656" t="s">
        <v>4699</v>
      </c>
      <c r="C2667" s="776" t="s">
        <v>4700</v>
      </c>
      <c r="D2667" s="771"/>
      <c r="F2667" s="549"/>
      <c r="G2667" t="s">
        <v>191</v>
      </c>
    </row>
    <row r="2668" spans="1:7" ht="15" customHeight="1" x14ac:dyDescent="0.2">
      <c r="A2668" s="798"/>
      <c r="B2668" s="656" t="s">
        <v>4701</v>
      </c>
      <c r="C2668" s="776" t="s">
        <v>4702</v>
      </c>
      <c r="D2668" s="771"/>
      <c r="F2668" s="549"/>
      <c r="G2668" t="s">
        <v>191</v>
      </c>
    </row>
    <row r="2669" spans="1:7" ht="15" customHeight="1" x14ac:dyDescent="0.2">
      <c r="A2669" s="798"/>
      <c r="B2669" s="656" t="s">
        <v>4703</v>
      </c>
      <c r="C2669" s="794" t="s">
        <v>4704</v>
      </c>
      <c r="D2669" s="771"/>
      <c r="F2669" s="549"/>
      <c r="G2669" t="s">
        <v>191</v>
      </c>
    </row>
    <row r="2670" spans="1:7" ht="15" customHeight="1" x14ac:dyDescent="0.2">
      <c r="A2670" s="798"/>
      <c r="B2670" s="656" t="s">
        <v>4705</v>
      </c>
      <c r="C2670" s="776" t="s">
        <v>4706</v>
      </c>
      <c r="D2670" s="771"/>
      <c r="F2670" s="549"/>
      <c r="G2670" t="s">
        <v>191</v>
      </c>
    </row>
    <row r="2671" spans="1:7" ht="15" customHeight="1" x14ac:dyDescent="0.2">
      <c r="A2671" s="798"/>
      <c r="B2671" s="656" t="s">
        <v>4707</v>
      </c>
      <c r="C2671" s="776" t="s">
        <v>4708</v>
      </c>
      <c r="D2671" s="771"/>
      <c r="F2671" s="549"/>
      <c r="G2671" t="s">
        <v>191</v>
      </c>
    </row>
    <row r="2672" spans="1:7" ht="15" customHeight="1" x14ac:dyDescent="0.2">
      <c r="A2672" s="798"/>
      <c r="B2672" s="656" t="s">
        <v>4709</v>
      </c>
      <c r="C2672" s="776" t="s">
        <v>4710</v>
      </c>
      <c r="D2672" s="771"/>
      <c r="F2672" s="549"/>
      <c r="G2672" t="s">
        <v>191</v>
      </c>
    </row>
    <row r="2673" spans="1:7" ht="15" customHeight="1" x14ac:dyDescent="0.2">
      <c r="A2673" s="798"/>
      <c r="B2673" s="656" t="s">
        <v>4711</v>
      </c>
      <c r="C2673" s="776" t="s">
        <v>4712</v>
      </c>
      <c r="D2673" s="771"/>
      <c r="F2673" s="549"/>
      <c r="G2673" t="s">
        <v>191</v>
      </c>
    </row>
    <row r="2674" spans="1:7" ht="15" customHeight="1" x14ac:dyDescent="0.2">
      <c r="A2674" s="798"/>
      <c r="B2674" s="656" t="s">
        <v>4713</v>
      </c>
      <c r="C2674" s="776" t="s">
        <v>4714</v>
      </c>
      <c r="D2674" s="771"/>
      <c r="F2674" s="549"/>
      <c r="G2674" t="s">
        <v>191</v>
      </c>
    </row>
    <row r="2675" spans="1:7" ht="15" customHeight="1" x14ac:dyDescent="0.2">
      <c r="A2675" s="798"/>
      <c r="B2675" s="656" t="s">
        <v>4715</v>
      </c>
      <c r="C2675" s="776" t="s">
        <v>4716</v>
      </c>
      <c r="D2675" s="771"/>
      <c r="F2675" s="549"/>
      <c r="G2675" t="s">
        <v>191</v>
      </c>
    </row>
    <row r="2676" spans="1:7" ht="15" customHeight="1" x14ac:dyDescent="0.2">
      <c r="A2676" s="798"/>
      <c r="B2676" s="656" t="s">
        <v>4717</v>
      </c>
      <c r="C2676" s="776" t="s">
        <v>4718</v>
      </c>
      <c r="D2676" s="771"/>
      <c r="F2676" s="549"/>
      <c r="G2676" t="s">
        <v>191</v>
      </c>
    </row>
    <row r="2677" spans="1:7" ht="15" customHeight="1" x14ac:dyDescent="0.2">
      <c r="A2677" s="798"/>
      <c r="B2677" s="656" t="s">
        <v>4719</v>
      </c>
      <c r="C2677" s="794" t="s">
        <v>4720</v>
      </c>
      <c r="D2677" s="771"/>
      <c r="F2677" s="549"/>
      <c r="G2677" t="s">
        <v>191</v>
      </c>
    </row>
    <row r="2678" spans="1:7" ht="15" customHeight="1" x14ac:dyDescent="0.2">
      <c r="A2678" s="798"/>
      <c r="B2678" s="656" t="s">
        <v>7194</v>
      </c>
      <c r="C2678" s="776" t="s">
        <v>4721</v>
      </c>
      <c r="D2678" s="771"/>
      <c r="F2678" s="549"/>
      <c r="G2678" t="s">
        <v>191</v>
      </c>
    </row>
    <row r="2679" spans="1:7" ht="15" customHeight="1" x14ac:dyDescent="0.2">
      <c r="A2679" s="798"/>
      <c r="B2679" s="656" t="s">
        <v>7195</v>
      </c>
      <c r="C2679" s="776" t="s">
        <v>4722</v>
      </c>
      <c r="D2679" s="771"/>
      <c r="F2679" s="549"/>
      <c r="G2679" t="s">
        <v>191</v>
      </c>
    </row>
    <row r="2680" spans="1:7" ht="15" customHeight="1" x14ac:dyDescent="0.2">
      <c r="A2680" s="798"/>
      <c r="B2680" s="656" t="s">
        <v>7196</v>
      </c>
      <c r="C2680" s="776" t="s">
        <v>4723</v>
      </c>
      <c r="D2680" s="771"/>
      <c r="F2680" s="549"/>
      <c r="G2680" t="s">
        <v>191</v>
      </c>
    </row>
    <row r="2681" spans="1:7" ht="15" customHeight="1" x14ac:dyDescent="0.2">
      <c r="A2681" s="798"/>
      <c r="B2681" s="656" t="s">
        <v>7197</v>
      </c>
      <c r="C2681" s="776" t="s">
        <v>4724</v>
      </c>
      <c r="D2681" s="771"/>
      <c r="F2681" s="549"/>
      <c r="G2681" t="s">
        <v>191</v>
      </c>
    </row>
    <row r="2682" spans="1:7" ht="15" customHeight="1" x14ac:dyDescent="0.2">
      <c r="A2682" s="798"/>
      <c r="B2682" s="656" t="s">
        <v>7198</v>
      </c>
      <c r="C2682" s="776" t="s">
        <v>4725</v>
      </c>
      <c r="D2682" s="771"/>
      <c r="F2682" s="549"/>
      <c r="G2682" t="s">
        <v>191</v>
      </c>
    </row>
    <row r="2683" spans="1:7" ht="15" customHeight="1" x14ac:dyDescent="0.2">
      <c r="A2683" s="798"/>
      <c r="B2683" s="656" t="s">
        <v>7199</v>
      </c>
      <c r="C2683" s="776" t="s">
        <v>4726</v>
      </c>
      <c r="D2683" s="771"/>
      <c r="F2683" s="549"/>
      <c r="G2683" t="s">
        <v>191</v>
      </c>
    </row>
    <row r="2684" spans="1:7" ht="15" customHeight="1" x14ac:dyDescent="0.2">
      <c r="A2684" s="798"/>
      <c r="B2684" s="656" t="s">
        <v>7200</v>
      </c>
      <c r="C2684" s="776" t="s">
        <v>4727</v>
      </c>
      <c r="D2684" s="771"/>
      <c r="F2684" s="549"/>
      <c r="G2684" t="s">
        <v>191</v>
      </c>
    </row>
    <row r="2685" spans="1:7" ht="15" customHeight="1" x14ac:dyDescent="0.2">
      <c r="A2685" s="798"/>
      <c r="B2685" s="656" t="s">
        <v>7201</v>
      </c>
      <c r="C2685" s="794" t="s">
        <v>4728</v>
      </c>
      <c r="D2685" s="771"/>
      <c r="F2685" s="549"/>
      <c r="G2685" t="s">
        <v>191</v>
      </c>
    </row>
    <row r="2686" spans="1:7" ht="15" customHeight="1" x14ac:dyDescent="0.2">
      <c r="A2686" s="795" t="s">
        <v>4729</v>
      </c>
      <c r="B2686" s="530" t="s">
        <v>4730</v>
      </c>
      <c r="C2686" s="770" t="s">
        <v>4731</v>
      </c>
      <c r="D2686" s="771"/>
      <c r="F2686" s="549"/>
      <c r="G2686" t="s">
        <v>191</v>
      </c>
    </row>
    <row r="2687" spans="1:7" ht="15" customHeight="1" x14ac:dyDescent="0.2">
      <c r="A2687" s="774"/>
      <c r="B2687" s="656" t="s">
        <v>4732</v>
      </c>
      <c r="C2687" s="770" t="s">
        <v>4733</v>
      </c>
      <c r="D2687" s="771"/>
      <c r="F2687" s="549"/>
      <c r="G2687" t="s">
        <v>191</v>
      </c>
    </row>
    <row r="2688" spans="1:7" ht="15" customHeight="1" x14ac:dyDescent="0.2">
      <c r="A2688" s="774"/>
      <c r="B2688" s="656" t="s">
        <v>4734</v>
      </c>
      <c r="C2688" s="770" t="s">
        <v>4735</v>
      </c>
      <c r="D2688" s="771"/>
      <c r="F2688" s="549"/>
      <c r="G2688" t="s">
        <v>191</v>
      </c>
    </row>
    <row r="2689" spans="1:7" ht="15" customHeight="1" x14ac:dyDescent="0.2">
      <c r="A2689" s="774"/>
      <c r="B2689" s="656" t="s">
        <v>4736</v>
      </c>
      <c r="C2689" s="770" t="s">
        <v>4737</v>
      </c>
      <c r="D2689" s="771"/>
      <c r="F2689" s="549"/>
      <c r="G2689" t="s">
        <v>191</v>
      </c>
    </row>
    <row r="2690" spans="1:7" ht="15" customHeight="1" x14ac:dyDescent="0.2">
      <c r="A2690" s="774"/>
      <c r="B2690" s="656" t="s">
        <v>4738</v>
      </c>
      <c r="C2690" s="770" t="s">
        <v>4739</v>
      </c>
      <c r="D2690" s="771"/>
      <c r="F2690" s="549"/>
      <c r="G2690" t="s">
        <v>191</v>
      </c>
    </row>
    <row r="2691" spans="1:7" ht="15" customHeight="1" x14ac:dyDescent="0.2">
      <c r="A2691" s="774"/>
      <c r="B2691" s="656" t="s">
        <v>4740</v>
      </c>
      <c r="C2691" s="770" t="s">
        <v>4741</v>
      </c>
      <c r="D2691" s="771"/>
      <c r="F2691" s="549"/>
      <c r="G2691" t="s">
        <v>191</v>
      </c>
    </row>
    <row r="2692" spans="1:7" ht="15" customHeight="1" x14ac:dyDescent="0.2">
      <c r="A2692" s="774"/>
      <c r="B2692" s="656" t="s">
        <v>4742</v>
      </c>
      <c r="C2692" s="770" t="s">
        <v>4743</v>
      </c>
      <c r="D2692" s="771"/>
      <c r="F2692" s="549"/>
      <c r="G2692" t="s">
        <v>191</v>
      </c>
    </row>
    <row r="2693" spans="1:7" ht="15" customHeight="1" x14ac:dyDescent="0.2">
      <c r="A2693" s="774"/>
      <c r="B2693" s="656" t="s">
        <v>4744</v>
      </c>
      <c r="C2693" s="770" t="s">
        <v>4745</v>
      </c>
      <c r="D2693" s="771"/>
      <c r="F2693" s="549"/>
      <c r="G2693" t="s">
        <v>191</v>
      </c>
    </row>
    <row r="2694" spans="1:7" ht="15" customHeight="1" x14ac:dyDescent="0.2">
      <c r="A2694" s="774"/>
      <c r="B2694" s="656" t="s">
        <v>4746</v>
      </c>
      <c r="C2694" s="770" t="s">
        <v>4747</v>
      </c>
      <c r="D2694" s="771"/>
      <c r="F2694" s="549"/>
      <c r="G2694" t="s">
        <v>191</v>
      </c>
    </row>
    <row r="2695" spans="1:7" ht="15" customHeight="1" x14ac:dyDescent="0.2">
      <c r="A2695" s="774"/>
      <c r="B2695" s="656" t="s">
        <v>4748</v>
      </c>
      <c r="C2695" s="770" t="s">
        <v>4749</v>
      </c>
      <c r="D2695" s="771"/>
      <c r="F2695" s="549"/>
      <c r="G2695" t="s">
        <v>191</v>
      </c>
    </row>
    <row r="2696" spans="1:7" ht="15" customHeight="1" x14ac:dyDescent="0.2">
      <c r="A2696" s="774"/>
      <c r="B2696" s="656" t="s">
        <v>4750</v>
      </c>
      <c r="C2696" s="770" t="s">
        <v>4751</v>
      </c>
      <c r="D2696" s="771"/>
      <c r="F2696" s="549"/>
      <c r="G2696" t="s">
        <v>191</v>
      </c>
    </row>
    <row r="2697" spans="1:7" ht="15" customHeight="1" x14ac:dyDescent="0.2">
      <c r="A2697" s="774"/>
      <c r="B2697" s="656" t="s">
        <v>4752</v>
      </c>
      <c r="C2697" s="770" t="s">
        <v>4753</v>
      </c>
      <c r="D2697" s="771"/>
      <c r="F2697" s="549"/>
      <c r="G2697" t="s">
        <v>191</v>
      </c>
    </row>
    <row r="2698" spans="1:7" ht="15" customHeight="1" x14ac:dyDescent="0.2">
      <c r="A2698" s="774"/>
      <c r="B2698" s="656" t="s">
        <v>4754</v>
      </c>
      <c r="C2698" s="770" t="s">
        <v>4755</v>
      </c>
      <c r="D2698" s="771"/>
      <c r="F2698" s="549"/>
      <c r="G2698" t="s">
        <v>191</v>
      </c>
    </row>
    <row r="2699" spans="1:7" ht="15" customHeight="1" x14ac:dyDescent="0.2">
      <c r="A2699" s="774"/>
      <c r="B2699" s="656" t="s">
        <v>4756</v>
      </c>
      <c r="C2699" s="770" t="s">
        <v>4757</v>
      </c>
      <c r="D2699" s="771"/>
      <c r="F2699" s="549"/>
      <c r="G2699" t="s">
        <v>191</v>
      </c>
    </row>
    <row r="2700" spans="1:7" ht="15" customHeight="1" x14ac:dyDescent="0.2">
      <c r="A2700" s="774"/>
      <c r="B2700" s="656" t="s">
        <v>4758</v>
      </c>
      <c r="C2700" s="776" t="s">
        <v>4759</v>
      </c>
      <c r="D2700" s="771"/>
      <c r="F2700" s="549"/>
      <c r="G2700" t="s">
        <v>191</v>
      </c>
    </row>
    <row r="2701" spans="1:7" ht="15" customHeight="1" x14ac:dyDescent="0.2">
      <c r="A2701" s="774"/>
      <c r="B2701" s="656" t="s">
        <v>4760</v>
      </c>
      <c r="C2701" s="776" t="s">
        <v>4761</v>
      </c>
      <c r="D2701" s="771"/>
      <c r="F2701" s="549"/>
      <c r="G2701" t="s">
        <v>191</v>
      </c>
    </row>
    <row r="2702" spans="1:7" ht="15" customHeight="1" x14ac:dyDescent="0.2">
      <c r="A2702" s="774"/>
      <c r="B2702" s="656" t="s">
        <v>4762</v>
      </c>
      <c r="C2702" s="776" t="s">
        <v>4763</v>
      </c>
      <c r="D2702" s="771"/>
      <c r="F2702" s="549"/>
      <c r="G2702" t="s">
        <v>191</v>
      </c>
    </row>
    <row r="2703" spans="1:7" ht="15" customHeight="1" x14ac:dyDescent="0.2">
      <c r="A2703" s="774"/>
      <c r="B2703" s="656" t="s">
        <v>4764</v>
      </c>
      <c r="C2703" s="776" t="s">
        <v>4765</v>
      </c>
      <c r="D2703" s="771"/>
      <c r="F2703" s="549"/>
      <c r="G2703" t="s">
        <v>191</v>
      </c>
    </row>
    <row r="2704" spans="1:7" ht="15" customHeight="1" x14ac:dyDescent="0.2">
      <c r="A2704" s="774"/>
      <c r="B2704" s="656" t="s">
        <v>4766</v>
      </c>
      <c r="C2704" s="776" t="s">
        <v>4767</v>
      </c>
      <c r="D2704" s="771"/>
      <c r="F2704" s="549"/>
      <c r="G2704" t="s">
        <v>191</v>
      </c>
    </row>
    <row r="2705" spans="1:7" ht="15" customHeight="1" x14ac:dyDescent="0.2">
      <c r="A2705" s="774"/>
      <c r="B2705" s="656" t="s">
        <v>4768</v>
      </c>
      <c r="C2705" s="776" t="s">
        <v>4769</v>
      </c>
      <c r="D2705" s="771"/>
      <c r="F2705" s="549"/>
      <c r="G2705" t="s">
        <v>191</v>
      </c>
    </row>
    <row r="2706" spans="1:7" ht="15" customHeight="1" x14ac:dyDescent="0.2">
      <c r="A2706" s="774"/>
      <c r="B2706" s="656" t="s">
        <v>4770</v>
      </c>
      <c r="C2706" s="776" t="s">
        <v>4771</v>
      </c>
      <c r="D2706" s="771"/>
      <c r="F2706" s="549"/>
      <c r="G2706" t="s">
        <v>191</v>
      </c>
    </row>
    <row r="2707" spans="1:7" ht="15" customHeight="1" x14ac:dyDescent="0.2">
      <c r="A2707" s="775"/>
      <c r="B2707" s="656" t="s">
        <v>4772</v>
      </c>
      <c r="C2707" s="776" t="s">
        <v>4773</v>
      </c>
      <c r="D2707" s="771"/>
      <c r="F2707" s="549"/>
      <c r="G2707" t="s">
        <v>191</v>
      </c>
    </row>
    <row r="2708" spans="1:7" ht="15" customHeight="1" x14ac:dyDescent="0.2">
      <c r="A2708" s="775"/>
      <c r="B2708" s="656" t="s">
        <v>4774</v>
      </c>
      <c r="C2708" s="776" t="s">
        <v>4775</v>
      </c>
      <c r="D2708" s="771"/>
      <c r="F2708" s="549"/>
      <c r="G2708" t="s">
        <v>191</v>
      </c>
    </row>
    <row r="2709" spans="1:7" ht="15" customHeight="1" x14ac:dyDescent="0.2">
      <c r="A2709" s="775"/>
      <c r="B2709" s="656" t="s">
        <v>4776</v>
      </c>
      <c r="C2709" s="776" t="s">
        <v>4777</v>
      </c>
      <c r="D2709" s="771"/>
      <c r="F2709" s="549"/>
      <c r="G2709" t="s">
        <v>191</v>
      </c>
    </row>
    <row r="2710" spans="1:7" ht="15" customHeight="1" x14ac:dyDescent="0.2">
      <c r="A2710" s="796"/>
      <c r="B2710" s="531" t="s">
        <v>7202</v>
      </c>
      <c r="C2710" s="794" t="s">
        <v>4778</v>
      </c>
      <c r="D2710" s="771"/>
      <c r="F2710" s="549"/>
      <c r="G2710" t="s">
        <v>191</v>
      </c>
    </row>
    <row r="2711" spans="1:7" ht="15" customHeight="1" x14ac:dyDescent="0.2">
      <c r="A2711" s="798" t="s">
        <v>4779</v>
      </c>
      <c r="B2711" s="656" t="s">
        <v>4780</v>
      </c>
      <c r="C2711" s="776" t="s">
        <v>4781</v>
      </c>
      <c r="D2711" s="771"/>
      <c r="F2711" s="549"/>
      <c r="G2711" t="s">
        <v>191</v>
      </c>
    </row>
    <row r="2712" spans="1:7" ht="15" customHeight="1" x14ac:dyDescent="0.2">
      <c r="A2712" s="798"/>
      <c r="B2712" s="656" t="s">
        <v>4782</v>
      </c>
      <c r="C2712" s="776" t="s">
        <v>4783</v>
      </c>
      <c r="D2712" s="771"/>
      <c r="F2712" s="549"/>
      <c r="G2712" t="s">
        <v>191</v>
      </c>
    </row>
    <row r="2713" spans="1:7" ht="15" customHeight="1" x14ac:dyDescent="0.2">
      <c r="A2713" s="798"/>
      <c r="B2713" s="656" t="s">
        <v>4784</v>
      </c>
      <c r="C2713" s="776" t="s">
        <v>4785</v>
      </c>
      <c r="D2713" s="771"/>
      <c r="F2713" s="549"/>
      <c r="G2713" t="s">
        <v>191</v>
      </c>
    </row>
    <row r="2714" spans="1:7" ht="15" customHeight="1" x14ac:dyDescent="0.2">
      <c r="A2714" s="798"/>
      <c r="B2714" s="656" t="s">
        <v>4786</v>
      </c>
      <c r="C2714" s="776" t="s">
        <v>4787</v>
      </c>
      <c r="D2714" s="771"/>
      <c r="F2714" s="549"/>
      <c r="G2714" t="s">
        <v>191</v>
      </c>
    </row>
    <row r="2715" spans="1:7" ht="15" customHeight="1" x14ac:dyDescent="0.2">
      <c r="A2715" s="798"/>
      <c r="B2715" s="656" t="s">
        <v>4788</v>
      </c>
      <c r="C2715" s="776" t="s">
        <v>4789</v>
      </c>
      <c r="D2715" s="771"/>
      <c r="F2715" s="549"/>
      <c r="G2715" t="s">
        <v>191</v>
      </c>
    </row>
    <row r="2716" spans="1:7" ht="15" customHeight="1" x14ac:dyDescent="0.2">
      <c r="A2716" s="798"/>
      <c r="B2716" s="656" t="s">
        <v>4790</v>
      </c>
      <c r="C2716" s="776" t="s">
        <v>4791</v>
      </c>
      <c r="D2716" s="771"/>
      <c r="F2716" s="549"/>
      <c r="G2716" t="s">
        <v>191</v>
      </c>
    </row>
    <row r="2717" spans="1:7" ht="15" customHeight="1" x14ac:dyDescent="0.2">
      <c r="A2717" s="798"/>
      <c r="B2717" s="656" t="s">
        <v>4792</v>
      </c>
      <c r="C2717" s="776" t="s">
        <v>4793</v>
      </c>
      <c r="D2717" s="771"/>
      <c r="F2717" s="549"/>
      <c r="G2717" t="s">
        <v>191</v>
      </c>
    </row>
    <row r="2718" spans="1:7" ht="15" customHeight="1" x14ac:dyDescent="0.2">
      <c r="A2718" s="798"/>
      <c r="B2718" s="656" t="s">
        <v>4794</v>
      </c>
      <c r="C2718" s="776" t="s">
        <v>4795</v>
      </c>
      <c r="D2718" s="771"/>
      <c r="F2718" s="549"/>
      <c r="G2718" t="s">
        <v>191</v>
      </c>
    </row>
    <row r="2719" spans="1:7" ht="15" customHeight="1" x14ac:dyDescent="0.2">
      <c r="A2719" s="798"/>
      <c r="B2719" s="656" t="s">
        <v>4796</v>
      </c>
      <c r="C2719" s="776" t="s">
        <v>4797</v>
      </c>
      <c r="D2719" s="771"/>
      <c r="F2719" s="549"/>
      <c r="G2719" t="s">
        <v>191</v>
      </c>
    </row>
    <row r="2720" spans="1:7" ht="15" customHeight="1" x14ac:dyDescent="0.2">
      <c r="A2720" s="798"/>
      <c r="B2720" s="656" t="s">
        <v>4798</v>
      </c>
      <c r="C2720" s="776" t="s">
        <v>4799</v>
      </c>
      <c r="D2720" s="771"/>
      <c r="F2720" s="549"/>
      <c r="G2720" t="s">
        <v>191</v>
      </c>
    </row>
    <row r="2721" spans="1:7" ht="15" customHeight="1" x14ac:dyDescent="0.2">
      <c r="A2721" s="798"/>
      <c r="B2721" s="656" t="s">
        <v>4800</v>
      </c>
      <c r="C2721" s="776" t="s">
        <v>4801</v>
      </c>
      <c r="D2721" s="771"/>
      <c r="F2721" s="549"/>
      <c r="G2721" t="s">
        <v>191</v>
      </c>
    </row>
    <row r="2722" spans="1:7" ht="15" customHeight="1" x14ac:dyDescent="0.2">
      <c r="A2722" s="798"/>
      <c r="B2722" s="656" t="s">
        <v>4802</v>
      </c>
      <c r="C2722" s="776" t="s">
        <v>4803</v>
      </c>
      <c r="D2722" s="771"/>
      <c r="F2722" s="549"/>
      <c r="G2722" t="s">
        <v>191</v>
      </c>
    </row>
    <row r="2723" spans="1:7" ht="15" customHeight="1" x14ac:dyDescent="0.2">
      <c r="A2723" s="798"/>
      <c r="B2723" s="656" t="s">
        <v>4804</v>
      </c>
      <c r="C2723" s="776" t="s">
        <v>4805</v>
      </c>
      <c r="D2723" s="771"/>
      <c r="F2723" s="549"/>
      <c r="G2723" t="s">
        <v>191</v>
      </c>
    </row>
    <row r="2724" spans="1:7" ht="15" customHeight="1" x14ac:dyDescent="0.2">
      <c r="A2724" s="798"/>
      <c r="B2724" s="656" t="s">
        <v>4806</v>
      </c>
      <c r="C2724" s="776" t="s">
        <v>4807</v>
      </c>
      <c r="D2724" s="771"/>
      <c r="F2724" s="549"/>
      <c r="G2724" t="s">
        <v>191</v>
      </c>
    </row>
    <row r="2725" spans="1:7" ht="15" customHeight="1" x14ac:dyDescent="0.2">
      <c r="A2725" s="798"/>
      <c r="B2725" s="656" t="s">
        <v>4808</v>
      </c>
      <c r="C2725" s="776" t="s">
        <v>4809</v>
      </c>
      <c r="D2725" s="771"/>
      <c r="F2725" s="549"/>
      <c r="G2725" t="s">
        <v>191</v>
      </c>
    </row>
    <row r="2726" spans="1:7" ht="15" customHeight="1" x14ac:dyDescent="0.2">
      <c r="A2726" s="798"/>
      <c r="B2726" s="656" t="s">
        <v>4810</v>
      </c>
      <c r="C2726" s="776" t="s">
        <v>4811</v>
      </c>
      <c r="D2726" s="771"/>
      <c r="F2726" s="549"/>
      <c r="G2726" t="s">
        <v>191</v>
      </c>
    </row>
    <row r="2727" spans="1:7" ht="15" customHeight="1" x14ac:dyDescent="0.2">
      <c r="A2727" s="798"/>
      <c r="B2727" s="656" t="s">
        <v>4812</v>
      </c>
      <c r="C2727" s="776" t="s">
        <v>4813</v>
      </c>
      <c r="D2727" s="771"/>
      <c r="F2727" s="549"/>
      <c r="G2727" t="s">
        <v>191</v>
      </c>
    </row>
    <row r="2728" spans="1:7" ht="15" customHeight="1" x14ac:dyDescent="0.2">
      <c r="A2728" s="798"/>
      <c r="B2728" s="656" t="s">
        <v>4814</v>
      </c>
      <c r="C2728" s="776" t="s">
        <v>4815</v>
      </c>
      <c r="D2728" s="771"/>
      <c r="F2728" s="549"/>
      <c r="G2728" t="s">
        <v>191</v>
      </c>
    </row>
    <row r="2729" spans="1:7" ht="15" customHeight="1" x14ac:dyDescent="0.2">
      <c r="A2729" s="798"/>
      <c r="B2729" s="656" t="s">
        <v>4816</v>
      </c>
      <c r="C2729" s="776" t="s">
        <v>4817</v>
      </c>
      <c r="D2729" s="771"/>
      <c r="F2729" s="549"/>
      <c r="G2729" t="s">
        <v>191</v>
      </c>
    </row>
    <row r="2730" spans="1:7" ht="15" customHeight="1" x14ac:dyDescent="0.2">
      <c r="A2730" s="798"/>
      <c r="B2730" s="656" t="s">
        <v>4818</v>
      </c>
      <c r="C2730" s="776" t="s">
        <v>4819</v>
      </c>
      <c r="D2730" s="771"/>
      <c r="F2730" s="549"/>
      <c r="G2730" t="s">
        <v>191</v>
      </c>
    </row>
    <row r="2731" spans="1:7" ht="15" customHeight="1" x14ac:dyDescent="0.2">
      <c r="A2731" s="798"/>
      <c r="B2731" s="656" t="s">
        <v>4820</v>
      </c>
      <c r="C2731" s="776" t="s">
        <v>4821</v>
      </c>
      <c r="D2731" s="771"/>
      <c r="F2731" s="549"/>
      <c r="G2731" t="s">
        <v>191</v>
      </c>
    </row>
    <row r="2732" spans="1:7" ht="15" customHeight="1" x14ac:dyDescent="0.2">
      <c r="A2732" s="798"/>
      <c r="B2732" s="656" t="s">
        <v>4822</v>
      </c>
      <c r="C2732" s="776" t="s">
        <v>4823</v>
      </c>
      <c r="D2732" s="771"/>
      <c r="F2732" s="549"/>
      <c r="G2732" t="s">
        <v>191</v>
      </c>
    </row>
    <row r="2733" spans="1:7" ht="15" customHeight="1" x14ac:dyDescent="0.2">
      <c r="A2733" s="798"/>
      <c r="B2733" s="656" t="s">
        <v>4824</v>
      </c>
      <c r="C2733" s="776" t="s">
        <v>4825</v>
      </c>
      <c r="D2733" s="771"/>
      <c r="F2733" s="549"/>
      <c r="G2733" t="s">
        <v>191</v>
      </c>
    </row>
    <row r="2734" spans="1:7" ht="15" customHeight="1" x14ac:dyDescent="0.2">
      <c r="A2734" s="798"/>
      <c r="B2734" s="656" t="s">
        <v>4826</v>
      </c>
      <c r="C2734" s="776" t="s">
        <v>4827</v>
      </c>
      <c r="D2734" s="771"/>
      <c r="F2734" s="549"/>
      <c r="G2734" t="s">
        <v>191</v>
      </c>
    </row>
    <row r="2735" spans="1:7" ht="15" customHeight="1" x14ac:dyDescent="0.2">
      <c r="A2735" s="798"/>
      <c r="B2735" s="656" t="s">
        <v>4828</v>
      </c>
      <c r="C2735" s="776" t="s">
        <v>4829</v>
      </c>
      <c r="D2735" s="771"/>
      <c r="F2735" s="549"/>
      <c r="G2735" t="s">
        <v>191</v>
      </c>
    </row>
    <row r="2736" spans="1:7" ht="15" customHeight="1" x14ac:dyDescent="0.2">
      <c r="A2736" s="798"/>
      <c r="B2736" s="656" t="s">
        <v>4830</v>
      </c>
      <c r="C2736" s="776" t="s">
        <v>4831</v>
      </c>
      <c r="D2736" s="771"/>
      <c r="F2736" s="549"/>
      <c r="G2736" t="s">
        <v>191</v>
      </c>
    </row>
    <row r="2737" spans="1:7" ht="15" customHeight="1" x14ac:dyDescent="0.2">
      <c r="A2737" s="798"/>
      <c r="B2737" s="656" t="s">
        <v>4832</v>
      </c>
      <c r="C2737" s="776" t="s">
        <v>4833</v>
      </c>
      <c r="D2737" s="771"/>
      <c r="F2737" s="549"/>
      <c r="G2737" t="s">
        <v>191</v>
      </c>
    </row>
    <row r="2738" spans="1:7" ht="15" customHeight="1" x14ac:dyDescent="0.2">
      <c r="A2738" s="798"/>
      <c r="B2738" s="656" t="s">
        <v>4834</v>
      </c>
      <c r="C2738" s="776" t="s">
        <v>4835</v>
      </c>
      <c r="D2738" s="771"/>
      <c r="F2738" s="549"/>
      <c r="G2738" t="s">
        <v>191</v>
      </c>
    </row>
    <row r="2739" spans="1:7" ht="15" customHeight="1" x14ac:dyDescent="0.2">
      <c r="A2739" s="798"/>
      <c r="B2739" s="656" t="s">
        <v>4836</v>
      </c>
      <c r="C2739" s="776" t="s">
        <v>4837</v>
      </c>
      <c r="D2739" s="771"/>
      <c r="F2739" s="549"/>
      <c r="G2739" t="s">
        <v>191</v>
      </c>
    </row>
    <row r="2740" spans="1:7" ht="15" customHeight="1" x14ac:dyDescent="0.2">
      <c r="A2740" s="798"/>
      <c r="B2740" s="656" t="s">
        <v>4838</v>
      </c>
      <c r="C2740" s="776" t="s">
        <v>4839</v>
      </c>
      <c r="D2740" s="771"/>
      <c r="F2740" s="549"/>
      <c r="G2740" t="s">
        <v>191</v>
      </c>
    </row>
    <row r="2741" spans="1:7" ht="15" customHeight="1" x14ac:dyDescent="0.2">
      <c r="A2741" s="798"/>
      <c r="B2741" s="656" t="s">
        <v>4840</v>
      </c>
      <c r="C2741" s="776" t="s">
        <v>4841</v>
      </c>
      <c r="D2741" s="771"/>
      <c r="F2741" s="549"/>
      <c r="G2741" t="s">
        <v>191</v>
      </c>
    </row>
    <row r="2742" spans="1:7" ht="15" customHeight="1" x14ac:dyDescent="0.2">
      <c r="A2742" s="798"/>
      <c r="B2742" s="656" t="s">
        <v>4842</v>
      </c>
      <c r="C2742" s="776" t="s">
        <v>4843</v>
      </c>
      <c r="D2742" s="771"/>
      <c r="F2742" s="549"/>
      <c r="G2742" t="s">
        <v>191</v>
      </c>
    </row>
    <row r="2743" spans="1:7" ht="15" customHeight="1" x14ac:dyDescent="0.2">
      <c r="A2743" s="798"/>
      <c r="B2743" s="656" t="s">
        <v>4844</v>
      </c>
      <c r="C2743" s="776" t="s">
        <v>4845</v>
      </c>
      <c r="D2743" s="771"/>
      <c r="F2743" s="549"/>
      <c r="G2743" t="s">
        <v>191</v>
      </c>
    </row>
    <row r="2744" spans="1:7" ht="15" customHeight="1" x14ac:dyDescent="0.2">
      <c r="A2744" s="798"/>
      <c r="B2744" s="656" t="s">
        <v>4846</v>
      </c>
      <c r="C2744" s="776" t="s">
        <v>4847</v>
      </c>
      <c r="D2744" s="771"/>
      <c r="F2744" s="549"/>
      <c r="G2744" t="s">
        <v>191</v>
      </c>
    </row>
    <row r="2745" spans="1:7" ht="15" customHeight="1" x14ac:dyDescent="0.2">
      <c r="A2745" s="798"/>
      <c r="B2745" s="656" t="s">
        <v>4848</v>
      </c>
      <c r="C2745" s="776" t="s">
        <v>4849</v>
      </c>
      <c r="D2745" s="771"/>
      <c r="F2745" s="549"/>
      <c r="G2745" t="s">
        <v>191</v>
      </c>
    </row>
    <row r="2746" spans="1:7" x14ac:dyDescent="0.2">
      <c r="A2746" s="798"/>
      <c r="B2746" s="656" t="s">
        <v>4850</v>
      </c>
      <c r="C2746" s="776" t="s">
        <v>4851</v>
      </c>
      <c r="D2746" s="771"/>
      <c r="F2746" s="549"/>
      <c r="G2746" t="s">
        <v>191</v>
      </c>
    </row>
    <row r="2747" spans="1:7" ht="15" customHeight="1" x14ac:dyDescent="0.2">
      <c r="A2747" s="798"/>
      <c r="B2747" s="656" t="s">
        <v>4852</v>
      </c>
      <c r="C2747" s="776" t="s">
        <v>4853</v>
      </c>
      <c r="D2747" s="771"/>
      <c r="F2747" s="549"/>
      <c r="G2747" t="s">
        <v>191</v>
      </c>
    </row>
    <row r="2748" spans="1:7" x14ac:dyDescent="0.2">
      <c r="A2748" s="798"/>
      <c r="B2748" s="656" t="s">
        <v>4854</v>
      </c>
      <c r="C2748" s="776" t="s">
        <v>4855</v>
      </c>
      <c r="D2748" s="771"/>
      <c r="F2748" s="549"/>
      <c r="G2748" t="s">
        <v>191</v>
      </c>
    </row>
    <row r="2749" spans="1:7" ht="15" customHeight="1" x14ac:dyDescent="0.2">
      <c r="A2749" s="798"/>
      <c r="B2749" s="656" t="s">
        <v>7203</v>
      </c>
      <c r="C2749" s="776" t="s">
        <v>4856</v>
      </c>
      <c r="D2749" s="771"/>
      <c r="F2749" s="549"/>
      <c r="G2749" t="s">
        <v>191</v>
      </c>
    </row>
    <row r="2750" spans="1:7" x14ac:dyDescent="0.2">
      <c r="A2750" s="798"/>
      <c r="B2750" s="656" t="s">
        <v>7204</v>
      </c>
      <c r="C2750" s="776" t="s">
        <v>4857</v>
      </c>
      <c r="D2750" s="771"/>
      <c r="F2750" s="549"/>
      <c r="G2750" t="s">
        <v>191</v>
      </c>
    </row>
    <row r="2751" spans="1:7" x14ac:dyDescent="0.2">
      <c r="A2751" s="798"/>
      <c r="B2751" s="656" t="s">
        <v>4858</v>
      </c>
      <c r="C2751" s="776" t="s">
        <v>4859</v>
      </c>
      <c r="D2751" s="771"/>
      <c r="F2751" s="549"/>
      <c r="G2751" t="s">
        <v>191</v>
      </c>
    </row>
    <row r="2752" spans="1:7" ht="15" customHeight="1" x14ac:dyDescent="0.2">
      <c r="A2752" s="798"/>
      <c r="B2752" s="656" t="s">
        <v>4860</v>
      </c>
      <c r="C2752" s="776" t="s">
        <v>4861</v>
      </c>
      <c r="D2752" s="771"/>
      <c r="F2752" s="549"/>
      <c r="G2752" t="s">
        <v>191</v>
      </c>
    </row>
    <row r="2753" spans="1:7" ht="15" customHeight="1" x14ac:dyDescent="0.2">
      <c r="A2753" s="798"/>
      <c r="B2753" s="656" t="s">
        <v>4862</v>
      </c>
      <c r="C2753" s="776" t="s">
        <v>4863</v>
      </c>
      <c r="D2753" s="771"/>
      <c r="F2753" s="549"/>
      <c r="G2753" t="s">
        <v>191</v>
      </c>
    </row>
    <row r="2754" spans="1:7" ht="15" customHeight="1" x14ac:dyDescent="0.2">
      <c r="A2754" s="798"/>
      <c r="B2754" s="656" t="s">
        <v>4864</v>
      </c>
      <c r="C2754" s="776" t="s">
        <v>4865</v>
      </c>
      <c r="D2754" s="771"/>
      <c r="F2754" s="549"/>
      <c r="G2754" t="s">
        <v>191</v>
      </c>
    </row>
    <row r="2755" spans="1:7" ht="15" customHeight="1" x14ac:dyDescent="0.2">
      <c r="A2755" s="798"/>
      <c r="B2755" s="656" t="s">
        <v>4866</v>
      </c>
      <c r="C2755" s="776" t="s">
        <v>4867</v>
      </c>
      <c r="D2755" s="771"/>
      <c r="F2755" s="549"/>
      <c r="G2755" t="s">
        <v>191</v>
      </c>
    </row>
    <row r="2756" spans="1:7" ht="15" customHeight="1" x14ac:dyDescent="0.2">
      <c r="A2756" s="798"/>
      <c r="B2756" s="656" t="s">
        <v>4868</v>
      </c>
      <c r="C2756" s="776" t="s">
        <v>4869</v>
      </c>
      <c r="D2756" s="771"/>
      <c r="F2756" s="549"/>
      <c r="G2756" t="s">
        <v>191</v>
      </c>
    </row>
    <row r="2757" spans="1:7" ht="15" customHeight="1" x14ac:dyDescent="0.2">
      <c r="A2757" s="798"/>
      <c r="B2757" s="656" t="s">
        <v>4870</v>
      </c>
      <c r="C2757" s="776" t="s">
        <v>4871</v>
      </c>
      <c r="D2757" s="771"/>
      <c r="F2757" s="549"/>
      <c r="G2757" t="s">
        <v>191</v>
      </c>
    </row>
    <row r="2758" spans="1:7" ht="15" customHeight="1" x14ac:dyDescent="0.2">
      <c r="A2758" s="798"/>
      <c r="B2758" s="656" t="s">
        <v>4872</v>
      </c>
      <c r="C2758" s="776" t="s">
        <v>4873</v>
      </c>
      <c r="D2758" s="771"/>
      <c r="F2758" s="549"/>
      <c r="G2758" t="s">
        <v>191</v>
      </c>
    </row>
    <row r="2759" spans="1:7" ht="15" customHeight="1" x14ac:dyDescent="0.2">
      <c r="A2759" s="798"/>
      <c r="B2759" s="656" t="s">
        <v>4874</v>
      </c>
      <c r="C2759" s="776" t="s">
        <v>4875</v>
      </c>
      <c r="D2759" s="771"/>
      <c r="F2759" s="549"/>
      <c r="G2759" t="s">
        <v>191</v>
      </c>
    </row>
    <row r="2760" spans="1:7" ht="15" customHeight="1" x14ac:dyDescent="0.2">
      <c r="A2760" s="798"/>
      <c r="B2760" s="656" t="s">
        <v>4876</v>
      </c>
      <c r="C2760" s="776" t="s">
        <v>4877</v>
      </c>
      <c r="D2760" s="771"/>
      <c r="F2760" s="549"/>
      <c r="G2760" t="s">
        <v>191</v>
      </c>
    </row>
    <row r="2761" spans="1:7" ht="15" customHeight="1" x14ac:dyDescent="0.2">
      <c r="A2761" s="798"/>
      <c r="B2761" s="656" t="s">
        <v>4878</v>
      </c>
      <c r="C2761" s="776" t="s">
        <v>4879</v>
      </c>
      <c r="D2761" s="771"/>
      <c r="F2761" s="549"/>
      <c r="G2761" t="s">
        <v>191</v>
      </c>
    </row>
    <row r="2762" spans="1:7" ht="15" customHeight="1" x14ac:dyDescent="0.2">
      <c r="A2762" s="798"/>
      <c r="B2762" s="656" t="s">
        <v>4880</v>
      </c>
      <c r="C2762" s="776" t="s">
        <v>4881</v>
      </c>
      <c r="D2762" s="771"/>
      <c r="F2762" s="549"/>
      <c r="G2762" t="s">
        <v>191</v>
      </c>
    </row>
    <row r="2763" spans="1:7" ht="15" customHeight="1" x14ac:dyDescent="0.2">
      <c r="A2763" s="798"/>
      <c r="B2763" s="656" t="s">
        <v>4882</v>
      </c>
      <c r="C2763" s="776" t="s">
        <v>4883</v>
      </c>
      <c r="D2763" s="771"/>
      <c r="F2763" s="549"/>
      <c r="G2763" t="s">
        <v>191</v>
      </c>
    </row>
    <row r="2764" spans="1:7" ht="15" customHeight="1" x14ac:dyDescent="0.2">
      <c r="A2764" s="798"/>
      <c r="B2764" s="656" t="s">
        <v>4884</v>
      </c>
      <c r="C2764" s="776" t="s">
        <v>4885</v>
      </c>
      <c r="D2764" s="771"/>
      <c r="F2764" s="549"/>
      <c r="G2764" t="s">
        <v>191</v>
      </c>
    </row>
    <row r="2765" spans="1:7" ht="15" customHeight="1" x14ac:dyDescent="0.2">
      <c r="A2765" s="798"/>
      <c r="B2765" s="656" t="s">
        <v>4886</v>
      </c>
      <c r="C2765" s="776" t="s">
        <v>4887</v>
      </c>
      <c r="D2765" s="771"/>
      <c r="F2765" s="549"/>
      <c r="G2765" t="s">
        <v>191</v>
      </c>
    </row>
    <row r="2766" spans="1:7" ht="15" customHeight="1" x14ac:dyDescent="0.2">
      <c r="A2766" s="798"/>
      <c r="B2766" s="656" t="s">
        <v>4888</v>
      </c>
      <c r="C2766" s="776" t="s">
        <v>4889</v>
      </c>
      <c r="D2766" s="771"/>
      <c r="F2766" s="549"/>
      <c r="G2766" t="s">
        <v>191</v>
      </c>
    </row>
    <row r="2767" spans="1:7" ht="15" customHeight="1" x14ac:dyDescent="0.2">
      <c r="A2767" s="798"/>
      <c r="B2767" s="656" t="s">
        <v>4890</v>
      </c>
      <c r="C2767" s="776" t="s">
        <v>4891</v>
      </c>
      <c r="D2767" s="771"/>
      <c r="F2767" s="549"/>
      <c r="G2767" t="s">
        <v>191</v>
      </c>
    </row>
    <row r="2768" spans="1:7" ht="15" customHeight="1" x14ac:dyDescent="0.2">
      <c r="A2768" s="798"/>
      <c r="B2768" s="656" t="s">
        <v>4892</v>
      </c>
      <c r="C2768" s="776" t="s">
        <v>4893</v>
      </c>
      <c r="D2768" s="771"/>
      <c r="F2768" s="549"/>
      <c r="G2768" t="s">
        <v>191</v>
      </c>
    </row>
    <row r="2769" spans="1:7" ht="15" customHeight="1" x14ac:dyDescent="0.2">
      <c r="A2769" s="798"/>
      <c r="B2769" s="656" t="s">
        <v>4894</v>
      </c>
      <c r="C2769" s="776" t="s">
        <v>4895</v>
      </c>
      <c r="D2769" s="771"/>
      <c r="F2769" s="549"/>
      <c r="G2769" t="s">
        <v>191</v>
      </c>
    </row>
    <row r="2770" spans="1:7" ht="15" customHeight="1" x14ac:dyDescent="0.2">
      <c r="A2770" s="798"/>
      <c r="B2770" s="656" t="s">
        <v>4896</v>
      </c>
      <c r="C2770" s="776" t="s">
        <v>4897</v>
      </c>
      <c r="D2770" s="771"/>
      <c r="F2770" s="549"/>
      <c r="G2770" t="s">
        <v>191</v>
      </c>
    </row>
    <row r="2771" spans="1:7" ht="15" customHeight="1" x14ac:dyDescent="0.2">
      <c r="A2771" s="798"/>
      <c r="B2771" s="656" t="s">
        <v>4898</v>
      </c>
      <c r="C2771" s="776" t="s">
        <v>4899</v>
      </c>
      <c r="D2771" s="771"/>
      <c r="F2771" s="549"/>
      <c r="G2771" t="s">
        <v>191</v>
      </c>
    </row>
    <row r="2772" spans="1:7" ht="15" customHeight="1" x14ac:dyDescent="0.2">
      <c r="A2772" s="798"/>
      <c r="B2772" s="656" t="s">
        <v>4900</v>
      </c>
      <c r="C2772" s="776" t="s">
        <v>4901</v>
      </c>
      <c r="D2772" s="771"/>
      <c r="F2772" s="549"/>
      <c r="G2772" t="s">
        <v>191</v>
      </c>
    </row>
    <row r="2773" spans="1:7" ht="15" customHeight="1" x14ac:dyDescent="0.2">
      <c r="A2773" s="798"/>
      <c r="B2773" s="656" t="s">
        <v>4902</v>
      </c>
      <c r="C2773" s="776" t="s">
        <v>4903</v>
      </c>
      <c r="D2773" s="771"/>
      <c r="F2773" s="549"/>
      <c r="G2773" t="s">
        <v>191</v>
      </c>
    </row>
    <row r="2774" spans="1:7" ht="15" customHeight="1" x14ac:dyDescent="0.2">
      <c r="A2774" s="798"/>
      <c r="B2774" s="656" t="s">
        <v>4904</v>
      </c>
      <c r="C2774" s="776" t="s">
        <v>4905</v>
      </c>
      <c r="D2774" s="771"/>
      <c r="F2774" s="549"/>
      <c r="G2774" t="s">
        <v>191</v>
      </c>
    </row>
    <row r="2775" spans="1:7" ht="15" customHeight="1" x14ac:dyDescent="0.2">
      <c r="A2775" s="798"/>
      <c r="B2775" s="656" t="s">
        <v>4906</v>
      </c>
      <c r="C2775" s="776" t="s">
        <v>4907</v>
      </c>
      <c r="D2775" s="771"/>
      <c r="F2775" s="549"/>
      <c r="G2775" t="s">
        <v>191</v>
      </c>
    </row>
    <row r="2776" spans="1:7" ht="15" customHeight="1" x14ac:dyDescent="0.2">
      <c r="A2776" s="798"/>
      <c r="B2776" s="656" t="s">
        <v>4908</v>
      </c>
      <c r="C2776" s="776" t="s">
        <v>4909</v>
      </c>
      <c r="D2776" s="771"/>
      <c r="F2776" s="549"/>
      <c r="G2776" t="s">
        <v>191</v>
      </c>
    </row>
    <row r="2777" spans="1:7" ht="15" customHeight="1" x14ac:dyDescent="0.2">
      <c r="A2777" s="798"/>
      <c r="B2777" s="656" t="s">
        <v>4910</v>
      </c>
      <c r="C2777" s="776" t="s">
        <v>4911</v>
      </c>
      <c r="D2777" s="771"/>
      <c r="F2777" s="549"/>
      <c r="G2777" t="s">
        <v>191</v>
      </c>
    </row>
    <row r="2778" spans="1:7" ht="15" customHeight="1" x14ac:dyDescent="0.2">
      <c r="A2778" s="798"/>
      <c r="B2778" s="656" t="s">
        <v>4912</v>
      </c>
      <c r="C2778" s="776" t="s">
        <v>4913</v>
      </c>
      <c r="D2778" s="771"/>
      <c r="F2778" s="549"/>
      <c r="G2778" t="s">
        <v>191</v>
      </c>
    </row>
    <row r="2779" spans="1:7" ht="15" customHeight="1" x14ac:dyDescent="0.2">
      <c r="A2779" s="798"/>
      <c r="B2779" s="656" t="s">
        <v>4914</v>
      </c>
      <c r="C2779" s="776" t="s">
        <v>4915</v>
      </c>
      <c r="D2779" s="771"/>
      <c r="F2779" s="549"/>
      <c r="G2779" t="s">
        <v>191</v>
      </c>
    </row>
    <row r="2780" spans="1:7" ht="15" customHeight="1" x14ac:dyDescent="0.2">
      <c r="A2780" s="798"/>
      <c r="B2780" s="656" t="s">
        <v>4916</v>
      </c>
      <c r="C2780" s="776" t="s">
        <v>4917</v>
      </c>
      <c r="D2780" s="771"/>
      <c r="F2780" s="549"/>
      <c r="G2780" t="s">
        <v>191</v>
      </c>
    </row>
    <row r="2781" spans="1:7" ht="15" customHeight="1" x14ac:dyDescent="0.2">
      <c r="A2781" s="798"/>
      <c r="B2781" s="656" t="s">
        <v>4918</v>
      </c>
      <c r="C2781" s="776" t="s">
        <v>4919</v>
      </c>
      <c r="D2781" s="771"/>
      <c r="F2781" s="549"/>
      <c r="G2781" t="s">
        <v>191</v>
      </c>
    </row>
    <row r="2782" spans="1:7" ht="15" customHeight="1" x14ac:dyDescent="0.2">
      <c r="A2782" s="798"/>
      <c r="B2782" s="656" t="s">
        <v>4920</v>
      </c>
      <c r="C2782" s="776" t="s">
        <v>4921</v>
      </c>
      <c r="D2782" s="771"/>
      <c r="F2782" s="549"/>
      <c r="G2782" t="s">
        <v>191</v>
      </c>
    </row>
    <row r="2783" spans="1:7" ht="15" customHeight="1" x14ac:dyDescent="0.2">
      <c r="A2783" s="798"/>
      <c r="B2783" s="656" t="s">
        <v>4922</v>
      </c>
      <c r="C2783" s="776" t="s">
        <v>4923</v>
      </c>
      <c r="D2783" s="771"/>
      <c r="F2783" s="549"/>
      <c r="G2783" t="s">
        <v>191</v>
      </c>
    </row>
    <row r="2784" spans="1:7" ht="15" customHeight="1" x14ac:dyDescent="0.2">
      <c r="A2784" s="798"/>
      <c r="B2784" s="656" t="s">
        <v>4924</v>
      </c>
      <c r="C2784" s="776" t="s">
        <v>4925</v>
      </c>
      <c r="D2784" s="771"/>
      <c r="F2784" s="549"/>
      <c r="G2784" t="s">
        <v>191</v>
      </c>
    </row>
    <row r="2785" spans="1:7" ht="15" customHeight="1" x14ac:dyDescent="0.2">
      <c r="A2785" s="798"/>
      <c r="B2785" s="656" t="s">
        <v>4926</v>
      </c>
      <c r="C2785" s="776" t="s">
        <v>4927</v>
      </c>
      <c r="D2785" s="771"/>
      <c r="F2785" s="549"/>
      <c r="G2785" t="s">
        <v>191</v>
      </c>
    </row>
    <row r="2786" spans="1:7" ht="15" customHeight="1" x14ac:dyDescent="0.2">
      <c r="A2786" s="798"/>
      <c r="B2786" s="656" t="s">
        <v>4928</v>
      </c>
      <c r="C2786" s="776" t="s">
        <v>4929</v>
      </c>
      <c r="D2786" s="771"/>
      <c r="F2786" s="549"/>
      <c r="G2786" t="s">
        <v>191</v>
      </c>
    </row>
    <row r="2787" spans="1:7" ht="15" customHeight="1" x14ac:dyDescent="0.2">
      <c r="A2787" s="798"/>
      <c r="B2787" s="656" t="s">
        <v>4930</v>
      </c>
      <c r="C2787" s="776" t="s">
        <v>4931</v>
      </c>
      <c r="D2787" s="771"/>
      <c r="F2787" s="549"/>
      <c r="G2787" t="s">
        <v>191</v>
      </c>
    </row>
    <row r="2788" spans="1:7" ht="15" customHeight="1" x14ac:dyDescent="0.2">
      <c r="A2788" s="798"/>
      <c r="B2788" s="656" t="s">
        <v>4932</v>
      </c>
      <c r="C2788" s="776" t="s">
        <v>4933</v>
      </c>
      <c r="D2788" s="771"/>
      <c r="F2788" s="549"/>
      <c r="G2788" t="s">
        <v>191</v>
      </c>
    </row>
    <row r="2789" spans="1:7" ht="15" customHeight="1" x14ac:dyDescent="0.2">
      <c r="A2789" s="798"/>
      <c r="B2789" s="656" t="s">
        <v>4934</v>
      </c>
      <c r="C2789" s="776" t="s">
        <v>4935</v>
      </c>
      <c r="D2789" s="771"/>
      <c r="F2789" s="549"/>
      <c r="G2789" t="s">
        <v>191</v>
      </c>
    </row>
    <row r="2790" spans="1:7" ht="15" customHeight="1" x14ac:dyDescent="0.2">
      <c r="A2790" s="798"/>
      <c r="B2790" s="656" t="s">
        <v>4936</v>
      </c>
      <c r="C2790" s="776" t="s">
        <v>4937</v>
      </c>
      <c r="D2790" s="771"/>
      <c r="F2790" s="549"/>
      <c r="G2790" t="s">
        <v>191</v>
      </c>
    </row>
    <row r="2791" spans="1:7" ht="15" customHeight="1" x14ac:dyDescent="0.2">
      <c r="A2791" s="798"/>
      <c r="B2791" s="656" t="s">
        <v>4938</v>
      </c>
      <c r="C2791" s="776" t="s">
        <v>4939</v>
      </c>
      <c r="D2791" s="771"/>
      <c r="F2791" s="549"/>
      <c r="G2791" t="s">
        <v>191</v>
      </c>
    </row>
    <row r="2792" spans="1:7" ht="15" customHeight="1" x14ac:dyDescent="0.2">
      <c r="A2792" s="798"/>
      <c r="B2792" s="656" t="s">
        <v>4940</v>
      </c>
      <c r="C2792" s="776" t="s">
        <v>4941</v>
      </c>
      <c r="D2792" s="771"/>
      <c r="F2792" s="549"/>
      <c r="G2792" t="s">
        <v>191</v>
      </c>
    </row>
    <row r="2793" spans="1:7" ht="15" customHeight="1" x14ac:dyDescent="0.2">
      <c r="A2793" s="798"/>
      <c r="B2793" s="656" t="s">
        <v>4942</v>
      </c>
      <c r="C2793" s="776" t="s">
        <v>4943</v>
      </c>
      <c r="D2793" s="771"/>
      <c r="F2793" s="549"/>
      <c r="G2793" t="s">
        <v>191</v>
      </c>
    </row>
    <row r="2794" spans="1:7" ht="15" customHeight="1" x14ac:dyDescent="0.2">
      <c r="A2794" s="798"/>
      <c r="B2794" s="656" t="s">
        <v>4944</v>
      </c>
      <c r="C2794" s="776" t="s">
        <v>4945</v>
      </c>
      <c r="D2794" s="771"/>
      <c r="F2794" s="549"/>
      <c r="G2794" t="s">
        <v>191</v>
      </c>
    </row>
    <row r="2795" spans="1:7" ht="15" customHeight="1" x14ac:dyDescent="0.2">
      <c r="A2795" s="798"/>
      <c r="B2795" s="656" t="s">
        <v>4946</v>
      </c>
      <c r="C2795" s="776" t="s">
        <v>4947</v>
      </c>
      <c r="D2795" s="771"/>
      <c r="F2795" s="549"/>
      <c r="G2795" t="s">
        <v>191</v>
      </c>
    </row>
    <row r="2796" spans="1:7" ht="15" customHeight="1" x14ac:dyDescent="0.2">
      <c r="A2796" s="798"/>
      <c r="B2796" s="656" t="s">
        <v>4948</v>
      </c>
      <c r="C2796" s="776" t="s">
        <v>4949</v>
      </c>
      <c r="D2796" s="771"/>
      <c r="F2796" s="549"/>
      <c r="G2796" t="s">
        <v>191</v>
      </c>
    </row>
    <row r="2797" spans="1:7" ht="15" customHeight="1" x14ac:dyDescent="0.2">
      <c r="A2797" s="798"/>
      <c r="B2797" s="656" t="s">
        <v>7205</v>
      </c>
      <c r="C2797" s="776" t="s">
        <v>4950</v>
      </c>
      <c r="D2797" s="771"/>
      <c r="F2797" s="549"/>
      <c r="G2797" t="s">
        <v>191</v>
      </c>
    </row>
    <row r="2798" spans="1:7" ht="15" customHeight="1" x14ac:dyDescent="0.2">
      <c r="A2798" s="798"/>
      <c r="B2798" s="656" t="s">
        <v>7206</v>
      </c>
      <c r="C2798" s="776" t="s">
        <v>4951</v>
      </c>
      <c r="D2798" s="771"/>
      <c r="F2798" s="549"/>
      <c r="G2798" t="s">
        <v>191</v>
      </c>
    </row>
    <row r="2799" spans="1:7" ht="15" customHeight="1" x14ac:dyDescent="0.2">
      <c r="A2799" s="798"/>
      <c r="B2799" s="656" t="s">
        <v>4952</v>
      </c>
      <c r="C2799" s="776" t="s">
        <v>4953</v>
      </c>
      <c r="D2799" s="771"/>
      <c r="F2799" s="549"/>
      <c r="G2799" t="s">
        <v>191</v>
      </c>
    </row>
    <row r="2800" spans="1:7" ht="15" customHeight="1" x14ac:dyDescent="0.2">
      <c r="A2800" s="798"/>
      <c r="B2800" s="656" t="s">
        <v>4954</v>
      </c>
      <c r="C2800" s="776" t="s">
        <v>4955</v>
      </c>
      <c r="D2800" s="771"/>
      <c r="F2800" s="549"/>
      <c r="G2800" t="s">
        <v>191</v>
      </c>
    </row>
    <row r="2801" spans="1:7" ht="15" customHeight="1" x14ac:dyDescent="0.2">
      <c r="A2801" s="798"/>
      <c r="B2801" s="656" t="s">
        <v>4956</v>
      </c>
      <c r="C2801" s="776" t="s">
        <v>4957</v>
      </c>
      <c r="D2801" s="771"/>
      <c r="F2801" s="549"/>
      <c r="G2801" t="s">
        <v>191</v>
      </c>
    </row>
    <row r="2802" spans="1:7" ht="15" customHeight="1" x14ac:dyDescent="0.2">
      <c r="A2802" s="798"/>
      <c r="B2802" s="656" t="s">
        <v>4958</v>
      </c>
      <c r="C2802" s="776" t="s">
        <v>4959</v>
      </c>
      <c r="D2802" s="771"/>
      <c r="F2802" s="549"/>
      <c r="G2802" t="s">
        <v>191</v>
      </c>
    </row>
    <row r="2803" spans="1:7" ht="15" customHeight="1" x14ac:dyDescent="0.2">
      <c r="A2803" s="798"/>
      <c r="B2803" s="656" t="s">
        <v>4960</v>
      </c>
      <c r="C2803" s="776" t="s">
        <v>4961</v>
      </c>
      <c r="D2803" s="771"/>
      <c r="F2803" s="549"/>
      <c r="G2803" t="s">
        <v>191</v>
      </c>
    </row>
    <row r="2804" spans="1:7" ht="15" customHeight="1" x14ac:dyDescent="0.2">
      <c r="A2804" s="798"/>
      <c r="B2804" s="656" t="s">
        <v>4962</v>
      </c>
      <c r="C2804" s="776" t="s">
        <v>4963</v>
      </c>
      <c r="D2804" s="771"/>
      <c r="F2804" s="549"/>
      <c r="G2804" t="s">
        <v>191</v>
      </c>
    </row>
    <row r="2805" spans="1:7" ht="15" customHeight="1" x14ac:dyDescent="0.2">
      <c r="A2805" s="798"/>
      <c r="B2805" s="656" t="s">
        <v>4964</v>
      </c>
      <c r="C2805" s="776" t="s">
        <v>4965</v>
      </c>
      <c r="D2805" s="771"/>
      <c r="F2805" s="549"/>
      <c r="G2805" t="s">
        <v>191</v>
      </c>
    </row>
    <row r="2806" spans="1:7" ht="15" customHeight="1" x14ac:dyDescent="0.2">
      <c r="A2806" s="798"/>
      <c r="B2806" s="656" t="s">
        <v>4966</v>
      </c>
      <c r="C2806" s="776" t="s">
        <v>4967</v>
      </c>
      <c r="D2806" s="771"/>
      <c r="F2806" s="549"/>
      <c r="G2806" t="s">
        <v>191</v>
      </c>
    </row>
    <row r="2807" spans="1:7" ht="15" customHeight="1" x14ac:dyDescent="0.2">
      <c r="A2807" s="798"/>
      <c r="B2807" s="656" t="s">
        <v>4968</v>
      </c>
      <c r="C2807" s="776" t="s">
        <v>4969</v>
      </c>
      <c r="D2807" s="771"/>
      <c r="F2807" s="549"/>
      <c r="G2807" t="s">
        <v>191</v>
      </c>
    </row>
    <row r="2808" spans="1:7" ht="15" customHeight="1" x14ac:dyDescent="0.2">
      <c r="A2808" s="798"/>
      <c r="B2808" s="656" t="s">
        <v>4970</v>
      </c>
      <c r="C2808" s="776" t="s">
        <v>4971</v>
      </c>
      <c r="D2808" s="771"/>
      <c r="F2808" s="549"/>
      <c r="G2808" t="s">
        <v>191</v>
      </c>
    </row>
    <row r="2809" spans="1:7" ht="15" customHeight="1" x14ac:dyDescent="0.2">
      <c r="A2809" s="798"/>
      <c r="B2809" s="656" t="s">
        <v>4972</v>
      </c>
      <c r="C2809" s="776" t="s">
        <v>4973</v>
      </c>
      <c r="D2809" s="771"/>
      <c r="F2809" s="549"/>
      <c r="G2809" t="s">
        <v>191</v>
      </c>
    </row>
    <row r="2810" spans="1:7" ht="15" customHeight="1" x14ac:dyDescent="0.2">
      <c r="A2810" s="798"/>
      <c r="B2810" s="656" t="s">
        <v>4974</v>
      </c>
      <c r="C2810" s="776" t="s">
        <v>4975</v>
      </c>
      <c r="D2810" s="771"/>
      <c r="F2810" s="549"/>
      <c r="G2810" t="s">
        <v>191</v>
      </c>
    </row>
    <row r="2811" spans="1:7" ht="15" customHeight="1" x14ac:dyDescent="0.2">
      <c r="A2811" s="798"/>
      <c r="B2811" s="656" t="s">
        <v>4976</v>
      </c>
      <c r="C2811" s="776" t="s">
        <v>4977</v>
      </c>
      <c r="D2811" s="771"/>
      <c r="F2811" s="549"/>
      <c r="G2811" t="s">
        <v>191</v>
      </c>
    </row>
    <row r="2812" spans="1:7" ht="15" customHeight="1" x14ac:dyDescent="0.2">
      <c r="A2812" s="798"/>
      <c r="B2812" s="656" t="s">
        <v>4978</v>
      </c>
      <c r="C2812" s="776" t="s">
        <v>4979</v>
      </c>
      <c r="D2812" s="771"/>
      <c r="F2812" s="549"/>
      <c r="G2812" t="s">
        <v>191</v>
      </c>
    </row>
    <row r="2813" spans="1:7" ht="15" customHeight="1" x14ac:dyDescent="0.2">
      <c r="A2813" s="798"/>
      <c r="B2813" s="656" t="s">
        <v>4980</v>
      </c>
      <c r="C2813" s="776" t="s">
        <v>4981</v>
      </c>
      <c r="D2813" s="771"/>
      <c r="F2813" s="549"/>
      <c r="G2813" t="s">
        <v>191</v>
      </c>
    </row>
    <row r="2814" spans="1:7" ht="15" customHeight="1" x14ac:dyDescent="0.2">
      <c r="A2814" s="798"/>
      <c r="B2814" s="656" t="s">
        <v>4982</v>
      </c>
      <c r="C2814" s="776" t="s">
        <v>4983</v>
      </c>
      <c r="D2814" s="771"/>
      <c r="F2814" s="549"/>
      <c r="G2814" t="s">
        <v>191</v>
      </c>
    </row>
    <row r="2815" spans="1:7" ht="15" customHeight="1" x14ac:dyDescent="0.2">
      <c r="A2815" s="798"/>
      <c r="B2815" s="656" t="s">
        <v>4984</v>
      </c>
      <c r="C2815" s="776" t="s">
        <v>4985</v>
      </c>
      <c r="D2815" s="771"/>
      <c r="F2815" s="549"/>
      <c r="G2815" t="s">
        <v>191</v>
      </c>
    </row>
    <row r="2816" spans="1:7" ht="15" customHeight="1" x14ac:dyDescent="0.2">
      <c r="A2816" s="798"/>
      <c r="B2816" s="656" t="s">
        <v>4986</v>
      </c>
      <c r="C2816" s="776" t="s">
        <v>4987</v>
      </c>
      <c r="D2816" s="771"/>
      <c r="F2816" s="549"/>
      <c r="G2816" t="s">
        <v>191</v>
      </c>
    </row>
    <row r="2817" spans="1:7" ht="15" customHeight="1" x14ac:dyDescent="0.2">
      <c r="A2817" s="798"/>
      <c r="B2817" s="656" t="s">
        <v>4988</v>
      </c>
      <c r="C2817" s="776" t="s">
        <v>4989</v>
      </c>
      <c r="D2817" s="771"/>
      <c r="F2817" s="549"/>
      <c r="G2817" t="s">
        <v>191</v>
      </c>
    </row>
    <row r="2818" spans="1:7" ht="15" customHeight="1" x14ac:dyDescent="0.2">
      <c r="A2818" s="798"/>
      <c r="B2818" s="656" t="s">
        <v>4990</v>
      </c>
      <c r="C2818" s="776" t="s">
        <v>4991</v>
      </c>
      <c r="D2818" s="771"/>
      <c r="F2818" s="549"/>
      <c r="G2818" t="s">
        <v>191</v>
      </c>
    </row>
    <row r="2819" spans="1:7" ht="15" customHeight="1" x14ac:dyDescent="0.2">
      <c r="A2819" s="798"/>
      <c r="B2819" s="656" t="s">
        <v>4992</v>
      </c>
      <c r="C2819" s="776" t="s">
        <v>4993</v>
      </c>
      <c r="D2819" s="771"/>
      <c r="F2819" s="549"/>
      <c r="G2819" t="s">
        <v>191</v>
      </c>
    </row>
    <row r="2820" spans="1:7" ht="15" customHeight="1" x14ac:dyDescent="0.2">
      <c r="A2820" s="798"/>
      <c r="B2820" s="656" t="s">
        <v>4994</v>
      </c>
      <c r="C2820" s="776" t="s">
        <v>4995</v>
      </c>
      <c r="D2820" s="771"/>
      <c r="F2820" s="549"/>
      <c r="G2820" t="s">
        <v>191</v>
      </c>
    </row>
    <row r="2821" spans="1:7" ht="15" customHeight="1" x14ac:dyDescent="0.2">
      <c r="A2821" s="798"/>
      <c r="B2821" s="656" t="s">
        <v>4996</v>
      </c>
      <c r="C2821" s="776" t="s">
        <v>4997</v>
      </c>
      <c r="D2821" s="771"/>
      <c r="F2821" s="549"/>
      <c r="G2821" t="s">
        <v>191</v>
      </c>
    </row>
    <row r="2822" spans="1:7" ht="15" customHeight="1" x14ac:dyDescent="0.2">
      <c r="A2822" s="798"/>
      <c r="B2822" s="656" t="s">
        <v>4998</v>
      </c>
      <c r="C2822" s="776" t="s">
        <v>4999</v>
      </c>
      <c r="D2822" s="771"/>
      <c r="F2822" s="549"/>
      <c r="G2822" t="s">
        <v>191</v>
      </c>
    </row>
    <row r="2823" spans="1:7" ht="15" customHeight="1" x14ac:dyDescent="0.2">
      <c r="A2823" s="798"/>
      <c r="B2823" s="656" t="s">
        <v>5000</v>
      </c>
      <c r="C2823" s="776" t="s">
        <v>5001</v>
      </c>
      <c r="D2823" s="771"/>
      <c r="F2823" s="549"/>
      <c r="G2823" t="s">
        <v>191</v>
      </c>
    </row>
    <row r="2824" spans="1:7" ht="15" customHeight="1" x14ac:dyDescent="0.2">
      <c r="A2824" s="798"/>
      <c r="B2824" s="656" t="s">
        <v>5002</v>
      </c>
      <c r="C2824" s="776" t="s">
        <v>5003</v>
      </c>
      <c r="D2824" s="771"/>
      <c r="F2824" s="549"/>
      <c r="G2824" t="s">
        <v>191</v>
      </c>
    </row>
    <row r="2825" spans="1:7" ht="15" customHeight="1" x14ac:dyDescent="0.2">
      <c r="A2825" s="798"/>
      <c r="B2825" s="656" t="s">
        <v>5004</v>
      </c>
      <c r="C2825" s="776" t="s">
        <v>5005</v>
      </c>
      <c r="D2825" s="771"/>
      <c r="F2825" s="549"/>
      <c r="G2825" t="s">
        <v>191</v>
      </c>
    </row>
    <row r="2826" spans="1:7" ht="15" customHeight="1" x14ac:dyDescent="0.2">
      <c r="A2826" s="798"/>
      <c r="B2826" s="656" t="s">
        <v>5006</v>
      </c>
      <c r="C2826" s="776" t="s">
        <v>5007</v>
      </c>
      <c r="D2826" s="771"/>
      <c r="F2826" s="549"/>
      <c r="G2826" t="s">
        <v>191</v>
      </c>
    </row>
    <row r="2827" spans="1:7" ht="15" customHeight="1" x14ac:dyDescent="0.2">
      <c r="A2827" s="798"/>
      <c r="B2827" s="656" t="s">
        <v>5008</v>
      </c>
      <c r="C2827" s="776" t="s">
        <v>5009</v>
      </c>
      <c r="D2827" s="771"/>
      <c r="F2827" s="549"/>
      <c r="G2827" t="s">
        <v>191</v>
      </c>
    </row>
    <row r="2828" spans="1:7" ht="15" customHeight="1" x14ac:dyDescent="0.2">
      <c r="A2828" s="798"/>
      <c r="B2828" s="656" t="s">
        <v>5010</v>
      </c>
      <c r="C2828" s="776" t="s">
        <v>5011</v>
      </c>
      <c r="D2828" s="771"/>
      <c r="F2828" s="549"/>
      <c r="G2828" t="s">
        <v>191</v>
      </c>
    </row>
    <row r="2829" spans="1:7" ht="15" customHeight="1" x14ac:dyDescent="0.2">
      <c r="A2829" s="798"/>
      <c r="B2829" s="656" t="s">
        <v>5012</v>
      </c>
      <c r="C2829" s="776" t="s">
        <v>5013</v>
      </c>
      <c r="D2829" s="771"/>
      <c r="F2829" s="549"/>
      <c r="G2829" t="s">
        <v>191</v>
      </c>
    </row>
    <row r="2830" spans="1:7" ht="15" customHeight="1" x14ac:dyDescent="0.2">
      <c r="A2830" s="798"/>
      <c r="B2830" s="656" t="s">
        <v>5014</v>
      </c>
      <c r="C2830" s="776" t="s">
        <v>5015</v>
      </c>
      <c r="D2830" s="771"/>
      <c r="F2830" s="549"/>
      <c r="G2830" t="s">
        <v>191</v>
      </c>
    </row>
    <row r="2831" spans="1:7" ht="15" customHeight="1" x14ac:dyDescent="0.2">
      <c r="A2831" s="798"/>
      <c r="B2831" s="656" t="s">
        <v>5016</v>
      </c>
      <c r="C2831" s="776" t="s">
        <v>5017</v>
      </c>
      <c r="D2831" s="771"/>
      <c r="F2831" s="549"/>
      <c r="G2831" t="s">
        <v>191</v>
      </c>
    </row>
    <row r="2832" spans="1:7" ht="15" customHeight="1" x14ac:dyDescent="0.2">
      <c r="A2832" s="798"/>
      <c r="B2832" s="656" t="s">
        <v>5018</v>
      </c>
      <c r="C2832" s="776" t="s">
        <v>5019</v>
      </c>
      <c r="D2832" s="771"/>
      <c r="F2832" s="549"/>
      <c r="G2832" t="s">
        <v>191</v>
      </c>
    </row>
    <row r="2833" spans="1:7" ht="15" customHeight="1" x14ac:dyDescent="0.2">
      <c r="A2833" s="798"/>
      <c r="B2833" s="656" t="s">
        <v>5020</v>
      </c>
      <c r="C2833" s="776" t="s">
        <v>5021</v>
      </c>
      <c r="D2833" s="771"/>
      <c r="F2833" s="549"/>
      <c r="G2833" t="s">
        <v>191</v>
      </c>
    </row>
    <row r="2834" spans="1:7" ht="15" customHeight="1" x14ac:dyDescent="0.2">
      <c r="A2834" s="798"/>
      <c r="B2834" s="656" t="s">
        <v>5022</v>
      </c>
      <c r="C2834" s="776" t="s">
        <v>5023</v>
      </c>
      <c r="D2834" s="771"/>
      <c r="F2834" s="549"/>
      <c r="G2834" t="s">
        <v>191</v>
      </c>
    </row>
    <row r="2835" spans="1:7" ht="15" customHeight="1" x14ac:dyDescent="0.2">
      <c r="A2835" s="798"/>
      <c r="B2835" s="656" t="s">
        <v>7207</v>
      </c>
      <c r="C2835" s="776" t="s">
        <v>5024</v>
      </c>
      <c r="D2835" s="771"/>
      <c r="F2835" s="549"/>
      <c r="G2835" t="s">
        <v>191</v>
      </c>
    </row>
    <row r="2836" spans="1:7" ht="15" customHeight="1" x14ac:dyDescent="0.2">
      <c r="A2836" s="798"/>
      <c r="B2836" s="656" t="s">
        <v>7208</v>
      </c>
      <c r="C2836" s="776" t="s">
        <v>5025</v>
      </c>
      <c r="D2836" s="771"/>
      <c r="F2836" s="549"/>
      <c r="G2836" t="s">
        <v>191</v>
      </c>
    </row>
    <row r="2837" spans="1:7" ht="15" customHeight="1" x14ac:dyDescent="0.2">
      <c r="A2837" s="799" t="s">
        <v>5026</v>
      </c>
      <c r="B2837" s="530" t="s">
        <v>5027</v>
      </c>
      <c r="C2837" s="785" t="s">
        <v>5028</v>
      </c>
      <c r="D2837" s="771"/>
      <c r="F2837" s="549"/>
      <c r="G2837" t="s">
        <v>150</v>
      </c>
    </row>
    <row r="2838" spans="1:7" ht="15" customHeight="1" x14ac:dyDescent="0.2">
      <c r="A2838" s="774"/>
      <c r="B2838" s="531" t="s">
        <v>5029</v>
      </c>
      <c r="C2838" s="797" t="s">
        <v>5030</v>
      </c>
      <c r="D2838" s="771"/>
      <c r="F2838" s="551"/>
      <c r="G2838" t="s">
        <v>191</v>
      </c>
    </row>
    <row r="2839" spans="1:7" ht="15" customHeight="1" x14ac:dyDescent="0.2">
      <c r="A2839" s="795" t="s">
        <v>5031</v>
      </c>
      <c r="B2839" s="656" t="s">
        <v>5032</v>
      </c>
      <c r="C2839" s="770" t="s">
        <v>5033</v>
      </c>
      <c r="D2839" s="771"/>
      <c r="F2839" s="549"/>
      <c r="G2839" t="s">
        <v>191</v>
      </c>
    </row>
    <row r="2840" spans="1:7" ht="15" customHeight="1" x14ac:dyDescent="0.2">
      <c r="A2840" s="774"/>
      <c r="B2840" s="656" t="s">
        <v>5034</v>
      </c>
      <c r="C2840" s="770" t="s">
        <v>5035</v>
      </c>
      <c r="D2840" s="771"/>
      <c r="F2840" s="549"/>
      <c r="G2840" t="s">
        <v>191</v>
      </c>
    </row>
    <row r="2841" spans="1:7" ht="15" customHeight="1" x14ac:dyDescent="0.2">
      <c r="A2841" s="774"/>
      <c r="B2841" s="656" t="s">
        <v>5036</v>
      </c>
      <c r="C2841" s="770" t="s">
        <v>5037</v>
      </c>
      <c r="D2841" s="771"/>
      <c r="F2841" s="549"/>
      <c r="G2841" t="s">
        <v>191</v>
      </c>
    </row>
    <row r="2842" spans="1:7" ht="15" customHeight="1" x14ac:dyDescent="0.2">
      <c r="A2842" s="774"/>
      <c r="B2842" s="656" t="s">
        <v>5038</v>
      </c>
      <c r="C2842" s="770" t="s">
        <v>5039</v>
      </c>
      <c r="D2842" s="771"/>
      <c r="F2842" s="549"/>
      <c r="G2842" t="s">
        <v>191</v>
      </c>
    </row>
    <row r="2843" spans="1:7" ht="15" customHeight="1" x14ac:dyDescent="0.2">
      <c r="A2843" s="774"/>
      <c r="B2843" s="656" t="s">
        <v>5040</v>
      </c>
      <c r="C2843" s="770" t="s">
        <v>5041</v>
      </c>
      <c r="D2843" s="771"/>
      <c r="F2843" s="549"/>
      <c r="G2843" t="s">
        <v>191</v>
      </c>
    </row>
    <row r="2844" spans="1:7" ht="15" customHeight="1" x14ac:dyDescent="0.2">
      <c r="A2844" s="774"/>
      <c r="B2844" s="656" t="s">
        <v>5042</v>
      </c>
      <c r="C2844" s="770" t="s">
        <v>5043</v>
      </c>
      <c r="D2844" s="771"/>
      <c r="F2844" s="549"/>
      <c r="G2844" t="s">
        <v>191</v>
      </c>
    </row>
    <row r="2845" spans="1:7" ht="15" customHeight="1" x14ac:dyDescent="0.2">
      <c r="A2845" s="774"/>
      <c r="B2845" s="656" t="s">
        <v>5044</v>
      </c>
      <c r="C2845" s="770" t="s">
        <v>5045</v>
      </c>
      <c r="D2845" s="771"/>
      <c r="F2845" s="549"/>
      <c r="G2845" t="s">
        <v>191</v>
      </c>
    </row>
    <row r="2846" spans="1:7" ht="15" customHeight="1" x14ac:dyDescent="0.2">
      <c r="A2846" s="774"/>
      <c r="B2846" s="656" t="s">
        <v>5046</v>
      </c>
      <c r="C2846" s="770" t="s">
        <v>5047</v>
      </c>
      <c r="D2846" s="771"/>
      <c r="F2846" s="549"/>
      <c r="G2846" t="s">
        <v>191</v>
      </c>
    </row>
    <row r="2847" spans="1:7" ht="15" customHeight="1" x14ac:dyDescent="0.2">
      <c r="A2847" s="774"/>
      <c r="B2847" s="656" t="s">
        <v>5048</v>
      </c>
      <c r="C2847" s="770" t="s">
        <v>5049</v>
      </c>
      <c r="D2847" s="771"/>
      <c r="F2847" s="549"/>
      <c r="G2847" t="s">
        <v>191</v>
      </c>
    </row>
    <row r="2848" spans="1:7" ht="15" customHeight="1" x14ac:dyDescent="0.2">
      <c r="A2848" s="774"/>
      <c r="B2848" s="656" t="s">
        <v>5050</v>
      </c>
      <c r="C2848" s="770" t="s">
        <v>5051</v>
      </c>
      <c r="D2848" s="771"/>
      <c r="F2848" s="549"/>
      <c r="G2848" t="s">
        <v>191</v>
      </c>
    </row>
    <row r="2849" spans="1:9" ht="15" customHeight="1" x14ac:dyDescent="0.2">
      <c r="A2849" s="774"/>
      <c r="B2849" s="656" t="s">
        <v>5052</v>
      </c>
      <c r="C2849" s="770" t="s">
        <v>5053</v>
      </c>
      <c r="D2849" s="771"/>
      <c r="F2849" s="549"/>
      <c r="G2849" t="s">
        <v>191</v>
      </c>
    </row>
    <row r="2850" spans="1:9" ht="15" customHeight="1" x14ac:dyDescent="0.2">
      <c r="A2850" s="774"/>
      <c r="B2850" s="656" t="s">
        <v>5054</v>
      </c>
      <c r="C2850" s="770" t="s">
        <v>5055</v>
      </c>
      <c r="D2850" s="771"/>
      <c r="F2850" s="549"/>
      <c r="G2850" t="s">
        <v>191</v>
      </c>
    </row>
    <row r="2851" spans="1:9" ht="15" customHeight="1" x14ac:dyDescent="0.2">
      <c r="A2851" s="774"/>
      <c r="B2851" s="656" t="s">
        <v>5056</v>
      </c>
      <c r="C2851" s="770" t="s">
        <v>5057</v>
      </c>
      <c r="D2851" s="771"/>
      <c r="F2851" s="549"/>
      <c r="G2851" t="s">
        <v>191</v>
      </c>
    </row>
    <row r="2852" spans="1:9" ht="15" customHeight="1" x14ac:dyDescent="0.2">
      <c r="A2852" s="774"/>
      <c r="B2852" s="656" t="s">
        <v>5058</v>
      </c>
      <c r="C2852" s="770" t="s">
        <v>5059</v>
      </c>
      <c r="D2852" s="771"/>
      <c r="F2852" s="549"/>
      <c r="G2852" t="s">
        <v>191</v>
      </c>
    </row>
    <row r="2853" spans="1:9" ht="15" customHeight="1" x14ac:dyDescent="0.2">
      <c r="A2853" s="774"/>
      <c r="B2853" s="656" t="s">
        <v>5060</v>
      </c>
      <c r="C2853" s="776" t="s">
        <v>5061</v>
      </c>
      <c r="D2853" s="771"/>
      <c r="F2853" s="549"/>
      <c r="G2853" t="s">
        <v>191</v>
      </c>
    </row>
    <row r="2854" spans="1:9" ht="15" customHeight="1" x14ac:dyDescent="0.2">
      <c r="A2854" s="774"/>
      <c r="B2854" s="656" t="s">
        <v>5062</v>
      </c>
      <c r="C2854" s="770" t="s">
        <v>5063</v>
      </c>
      <c r="D2854" s="771"/>
      <c r="F2854" s="549"/>
      <c r="G2854" t="s">
        <v>191</v>
      </c>
    </row>
    <row r="2855" spans="1:9" ht="15" customHeight="1" x14ac:dyDescent="0.2">
      <c r="A2855" s="774"/>
      <c r="B2855" s="656" t="s">
        <v>5064</v>
      </c>
      <c r="C2855" s="770" t="s">
        <v>5065</v>
      </c>
      <c r="D2855" s="771"/>
      <c r="F2855" s="549"/>
      <c r="G2855" t="s">
        <v>191</v>
      </c>
    </row>
    <row r="2856" spans="1:9" ht="15" customHeight="1" x14ac:dyDescent="0.2">
      <c r="A2856" s="774"/>
      <c r="B2856" s="656" t="s">
        <v>5066</v>
      </c>
      <c r="C2856" s="776" t="s">
        <v>5067</v>
      </c>
      <c r="D2856" s="771"/>
      <c r="F2856" s="549"/>
      <c r="G2856" t="s">
        <v>191</v>
      </c>
    </row>
    <row r="2857" spans="1:9" ht="15" customHeight="1" x14ac:dyDescent="0.2">
      <c r="A2857" s="774"/>
      <c r="B2857" s="656" t="s">
        <v>5068</v>
      </c>
      <c r="C2857" s="776" t="s">
        <v>5069</v>
      </c>
      <c r="D2857" s="771"/>
      <c r="F2857" s="549"/>
      <c r="G2857" t="s">
        <v>191</v>
      </c>
    </row>
    <row r="2858" spans="1:9" ht="15" customHeight="1" x14ac:dyDescent="0.2">
      <c r="A2858" s="775"/>
      <c r="B2858" s="778" t="s">
        <v>7209</v>
      </c>
      <c r="C2858" s="776" t="s">
        <v>5070</v>
      </c>
      <c r="D2858" s="782"/>
      <c r="E2858" s="777"/>
      <c r="F2858" s="758"/>
      <c r="G2858" t="s">
        <v>191</v>
      </c>
    </row>
    <row r="2859" spans="1:9" ht="15" customHeight="1" x14ac:dyDescent="0.2">
      <c r="A2859" s="775"/>
      <c r="B2859" s="778" t="s">
        <v>7216</v>
      </c>
      <c r="C2859" s="776" t="s">
        <v>7218</v>
      </c>
      <c r="D2859" s="782"/>
      <c r="E2859" s="777"/>
      <c r="F2859" s="758"/>
    </row>
    <row r="2860" spans="1:9" ht="15" customHeight="1" x14ac:dyDescent="0.2">
      <c r="A2860" s="796"/>
      <c r="B2860" s="531" t="s">
        <v>7217</v>
      </c>
      <c r="C2860" s="794" t="s">
        <v>7219</v>
      </c>
      <c r="D2860" s="783"/>
      <c r="E2860" s="800"/>
      <c r="F2860" s="551"/>
      <c r="G2860" s="784"/>
      <c r="H2860" s="784"/>
      <c r="I2860" s="784"/>
    </row>
    <row r="2861" spans="1:9" ht="15" customHeight="1" x14ac:dyDescent="0.2">
      <c r="A2861" s="882" t="s">
        <v>5071</v>
      </c>
      <c r="B2861" s="778" t="s">
        <v>5072</v>
      </c>
      <c r="C2861" s="776" t="s">
        <v>5073</v>
      </c>
      <c r="D2861" s="782"/>
      <c r="F2861" s="549"/>
      <c r="G2861" t="s">
        <v>191</v>
      </c>
    </row>
    <row r="2862" spans="1:9" ht="15" customHeight="1" x14ac:dyDescent="0.2">
      <c r="A2862" s="882"/>
      <c r="B2862" s="656" t="s">
        <v>5074</v>
      </c>
      <c r="C2862" s="776" t="s">
        <v>5075</v>
      </c>
      <c r="D2862" s="771"/>
      <c r="F2862" s="549"/>
      <c r="G2862" t="s">
        <v>191</v>
      </c>
    </row>
    <row r="2863" spans="1:9" ht="15" customHeight="1" x14ac:dyDescent="0.2">
      <c r="A2863" s="882"/>
      <c r="B2863" s="656" t="s">
        <v>5076</v>
      </c>
      <c r="C2863" s="776" t="s">
        <v>5077</v>
      </c>
      <c r="D2863" s="771"/>
      <c r="F2863" s="549"/>
      <c r="G2863" t="s">
        <v>191</v>
      </c>
    </row>
    <row r="2864" spans="1:9" ht="15" customHeight="1" x14ac:dyDescent="0.2">
      <c r="A2864" s="774"/>
      <c r="B2864" s="656" t="s">
        <v>5078</v>
      </c>
      <c r="C2864" s="776" t="s">
        <v>5079</v>
      </c>
      <c r="D2864" s="771"/>
      <c r="F2864" s="549"/>
      <c r="G2864" t="s">
        <v>191</v>
      </c>
    </row>
    <row r="2865" spans="1:7" ht="15" customHeight="1" x14ac:dyDescent="0.2">
      <c r="A2865" s="774"/>
      <c r="B2865" s="656" t="s">
        <v>5080</v>
      </c>
      <c r="C2865" s="776" t="s">
        <v>5081</v>
      </c>
      <c r="D2865" s="771"/>
      <c r="F2865" s="549"/>
      <c r="G2865" t="s">
        <v>191</v>
      </c>
    </row>
    <row r="2866" spans="1:7" ht="15" customHeight="1" x14ac:dyDescent="0.2">
      <c r="A2866" s="774"/>
      <c r="B2866" s="656" t="s">
        <v>5082</v>
      </c>
      <c r="C2866" s="776" t="s">
        <v>5083</v>
      </c>
      <c r="D2866" s="771"/>
      <c r="F2866" s="549"/>
      <c r="G2866" t="s">
        <v>191</v>
      </c>
    </row>
    <row r="2867" spans="1:7" ht="15" customHeight="1" x14ac:dyDescent="0.2">
      <c r="A2867" s="774"/>
      <c r="B2867" s="656" t="s">
        <v>5084</v>
      </c>
      <c r="C2867" s="776" t="s">
        <v>5085</v>
      </c>
      <c r="D2867" s="771"/>
      <c r="F2867" s="549"/>
      <c r="G2867" t="s">
        <v>191</v>
      </c>
    </row>
    <row r="2868" spans="1:7" ht="15" customHeight="1" x14ac:dyDescent="0.2">
      <c r="A2868" s="774"/>
      <c r="B2868" s="656" t="s">
        <v>5086</v>
      </c>
      <c r="C2868" s="776" t="s">
        <v>5087</v>
      </c>
      <c r="D2868" s="771"/>
      <c r="F2868" s="549"/>
      <c r="G2868" t="s">
        <v>191</v>
      </c>
    </row>
    <row r="2869" spans="1:7" ht="15" customHeight="1" x14ac:dyDescent="0.2">
      <c r="A2869" s="774"/>
      <c r="B2869" s="656" t="s">
        <v>5088</v>
      </c>
      <c r="C2869" s="776" t="s">
        <v>5089</v>
      </c>
      <c r="D2869" s="771"/>
      <c r="F2869" s="549"/>
      <c r="G2869" t="s">
        <v>191</v>
      </c>
    </row>
    <row r="2870" spans="1:7" ht="15" customHeight="1" x14ac:dyDescent="0.2">
      <c r="A2870" s="774"/>
      <c r="B2870" s="656" t="s">
        <v>5090</v>
      </c>
      <c r="C2870" s="776" t="s">
        <v>5091</v>
      </c>
      <c r="D2870" s="771"/>
      <c r="F2870" s="549"/>
      <c r="G2870" t="s">
        <v>191</v>
      </c>
    </row>
    <row r="2871" spans="1:7" ht="15" customHeight="1" x14ac:dyDescent="0.2">
      <c r="A2871" s="774"/>
      <c r="B2871" s="656" t="s">
        <v>5092</v>
      </c>
      <c r="C2871" s="776" t="s">
        <v>5093</v>
      </c>
      <c r="D2871" s="771"/>
      <c r="F2871" s="549"/>
      <c r="G2871" t="s">
        <v>191</v>
      </c>
    </row>
    <row r="2872" spans="1:7" ht="15" customHeight="1" x14ac:dyDescent="0.2">
      <c r="A2872" s="775"/>
      <c r="B2872" s="656" t="s">
        <v>5094</v>
      </c>
      <c r="C2872" s="776" t="s">
        <v>5095</v>
      </c>
      <c r="D2872" s="771"/>
      <c r="F2872" s="549"/>
      <c r="G2872" t="s">
        <v>191</v>
      </c>
    </row>
    <row r="2873" spans="1:7" ht="15" customHeight="1" x14ac:dyDescent="0.2">
      <c r="A2873" s="774"/>
      <c r="B2873" s="656" t="s">
        <v>5096</v>
      </c>
      <c r="C2873" s="776" t="s">
        <v>5097</v>
      </c>
      <c r="D2873" s="771"/>
      <c r="F2873" s="549"/>
      <c r="G2873" t="s">
        <v>191</v>
      </c>
    </row>
    <row r="2874" spans="1:7" ht="15" customHeight="1" x14ac:dyDescent="0.2">
      <c r="A2874" s="774"/>
      <c r="B2874" s="656" t="s">
        <v>5098</v>
      </c>
      <c r="C2874" s="776" t="s">
        <v>5099</v>
      </c>
      <c r="D2874" s="771"/>
      <c r="F2874" s="549"/>
      <c r="G2874" t="s">
        <v>191</v>
      </c>
    </row>
    <row r="2875" spans="1:7" ht="15" customHeight="1" x14ac:dyDescent="0.2">
      <c r="A2875" s="774"/>
      <c r="B2875" s="531" t="s">
        <v>7210</v>
      </c>
      <c r="C2875" s="776" t="s">
        <v>5100</v>
      </c>
      <c r="D2875" s="771"/>
      <c r="F2875" s="549"/>
      <c r="G2875" t="s">
        <v>191</v>
      </c>
    </row>
    <row r="2876" spans="1:7" ht="15" customHeight="1" x14ac:dyDescent="0.2">
      <c r="A2876" s="799" t="s">
        <v>5101</v>
      </c>
      <c r="B2876" s="530" t="s">
        <v>5102</v>
      </c>
      <c r="C2876" s="785" t="s">
        <v>5103</v>
      </c>
      <c r="D2876" s="771"/>
      <c r="F2876" s="549"/>
      <c r="G2876" t="s">
        <v>150</v>
      </c>
    </row>
    <row r="2877" spans="1:7" ht="15" customHeight="1" x14ac:dyDescent="0.2">
      <c r="A2877" s="774"/>
      <c r="B2877" s="656" t="s">
        <v>5104</v>
      </c>
      <c r="C2877" s="776" t="s">
        <v>5105</v>
      </c>
      <c r="D2877" s="771"/>
      <c r="F2877" s="549"/>
      <c r="G2877" t="s">
        <v>191</v>
      </c>
    </row>
    <row r="2878" spans="1:7" ht="15" customHeight="1" x14ac:dyDescent="0.2">
      <c r="A2878" s="774"/>
      <c r="B2878" s="656" t="s">
        <v>5106</v>
      </c>
      <c r="C2878" s="770" t="s">
        <v>5107</v>
      </c>
      <c r="D2878" s="771"/>
      <c r="F2878" s="549"/>
      <c r="G2878" t="s">
        <v>191</v>
      </c>
    </row>
    <row r="2879" spans="1:7" ht="15" customHeight="1" x14ac:dyDescent="0.2">
      <c r="A2879" s="798"/>
      <c r="B2879" s="656" t="s">
        <v>5108</v>
      </c>
      <c r="C2879" s="776" t="s">
        <v>5109</v>
      </c>
      <c r="D2879" s="771"/>
      <c r="F2879" s="549"/>
      <c r="G2879" t="s">
        <v>191</v>
      </c>
    </row>
    <row r="2880" spans="1:7" ht="15" customHeight="1" x14ac:dyDescent="0.2">
      <c r="A2880" s="774"/>
      <c r="B2880" s="656" t="s">
        <v>5110</v>
      </c>
      <c r="C2880" s="776" t="s">
        <v>5111</v>
      </c>
      <c r="D2880" s="771"/>
      <c r="F2880" s="549"/>
      <c r="G2880" t="s">
        <v>191</v>
      </c>
    </row>
    <row r="2881" spans="1:9" ht="15" customHeight="1" x14ac:dyDescent="0.2">
      <c r="A2881" s="775"/>
      <c r="B2881" s="656" t="s">
        <v>5112</v>
      </c>
      <c r="C2881" s="776" t="s">
        <v>5113</v>
      </c>
      <c r="D2881" s="771"/>
      <c r="F2881" s="549"/>
      <c r="G2881" t="s">
        <v>191</v>
      </c>
    </row>
    <row r="2882" spans="1:9" ht="15" customHeight="1" x14ac:dyDescent="0.2">
      <c r="A2882" s="798"/>
      <c r="B2882" s="656" t="s">
        <v>5114</v>
      </c>
      <c r="C2882" s="776" t="s">
        <v>5115</v>
      </c>
      <c r="D2882" s="771"/>
      <c r="F2882" s="549"/>
      <c r="G2882" t="s">
        <v>191</v>
      </c>
    </row>
    <row r="2883" spans="1:9" ht="15" customHeight="1" x14ac:dyDescent="0.2">
      <c r="A2883" s="774"/>
      <c r="B2883" s="656" t="s">
        <v>5116</v>
      </c>
      <c r="C2883" s="776" t="s">
        <v>5117</v>
      </c>
      <c r="D2883" s="771"/>
      <c r="F2883" s="549"/>
      <c r="G2883" t="s">
        <v>191</v>
      </c>
    </row>
    <row r="2884" spans="1:9" ht="15" customHeight="1" x14ac:dyDescent="0.2">
      <c r="A2884" s="774"/>
      <c r="B2884" s="656" t="s">
        <v>5118</v>
      </c>
      <c r="C2884" s="776" t="s">
        <v>5119</v>
      </c>
      <c r="D2884" s="771"/>
      <c r="F2884" s="549"/>
      <c r="G2884" s="774" t="s">
        <v>191</v>
      </c>
    </row>
    <row r="2885" spans="1:9" ht="15" customHeight="1" x14ac:dyDescent="0.2">
      <c r="A2885" s="801"/>
      <c r="B2885" s="656" t="s">
        <v>5120</v>
      </c>
      <c r="C2885" s="776" t="s">
        <v>5121</v>
      </c>
      <c r="D2885" s="771"/>
      <c r="F2885" s="552"/>
      <c r="G2885" s="774" t="s">
        <v>191</v>
      </c>
    </row>
    <row r="2886" spans="1:9" ht="15" customHeight="1" x14ac:dyDescent="0.2">
      <c r="B2886" s="656" t="s">
        <v>5122</v>
      </c>
      <c r="C2886" s="776" t="s">
        <v>5123</v>
      </c>
      <c r="F2886" s="552"/>
      <c r="G2886" s="774" t="s">
        <v>191</v>
      </c>
    </row>
    <row r="2887" spans="1:9" ht="15" customHeight="1" x14ac:dyDescent="0.2">
      <c r="B2887" s="656" t="s">
        <v>5124</v>
      </c>
      <c r="C2887" s="776" t="s">
        <v>5125</v>
      </c>
      <c r="F2887" s="552"/>
      <c r="G2887" s="774" t="s">
        <v>191</v>
      </c>
    </row>
    <row r="2888" spans="1:9" ht="15" customHeight="1" x14ac:dyDescent="0.2">
      <c r="A2888" s="801"/>
      <c r="B2888" s="656" t="s">
        <v>5126</v>
      </c>
      <c r="C2888" s="776" t="s">
        <v>5127</v>
      </c>
      <c r="D2888" s="771"/>
      <c r="F2888" s="552"/>
      <c r="G2888" s="774" t="s">
        <v>191</v>
      </c>
    </row>
    <row r="2889" spans="1:9" ht="15" customHeight="1" x14ac:dyDescent="0.2">
      <c r="B2889" s="656" t="s">
        <v>5128</v>
      </c>
      <c r="C2889" s="776" t="s">
        <v>5129</v>
      </c>
      <c r="F2889" s="552"/>
      <c r="G2889" s="774" t="s">
        <v>191</v>
      </c>
    </row>
    <row r="2890" spans="1:9" ht="15" customHeight="1" x14ac:dyDescent="0.2">
      <c r="B2890" s="656" t="s">
        <v>5130</v>
      </c>
      <c r="C2890" s="776" t="s">
        <v>5131</v>
      </c>
      <c r="F2890" s="552"/>
      <c r="G2890" s="774" t="s">
        <v>191</v>
      </c>
    </row>
    <row r="2891" spans="1:9" ht="15" customHeight="1" x14ac:dyDescent="0.2">
      <c r="A2891" s="801"/>
      <c r="B2891" s="656" t="s">
        <v>7211</v>
      </c>
      <c r="C2891" s="776" t="s">
        <v>5132</v>
      </c>
      <c r="D2891" s="771"/>
      <c r="F2891" s="552"/>
      <c r="G2891" s="774" t="s">
        <v>191</v>
      </c>
    </row>
    <row r="2892" spans="1:9" ht="15" customHeight="1" x14ac:dyDescent="0.2">
      <c r="B2892" s="656" t="s">
        <v>7212</v>
      </c>
      <c r="C2892" s="776" t="s">
        <v>5133</v>
      </c>
      <c r="F2892" s="552"/>
      <c r="G2892" s="774" t="s">
        <v>191</v>
      </c>
    </row>
    <row r="2893" spans="1:9" ht="15" customHeight="1" x14ac:dyDescent="0.2">
      <c r="B2893" s="531" t="s">
        <v>7213</v>
      </c>
      <c r="C2893" s="794" t="s">
        <v>5134</v>
      </c>
      <c r="D2893" s="783"/>
      <c r="E2893" s="800"/>
      <c r="F2893" s="552"/>
      <c r="G2893" s="779" t="s">
        <v>191</v>
      </c>
      <c r="H2893" s="784"/>
      <c r="I2893" s="784"/>
    </row>
    <row r="2894" spans="1:9" ht="15" customHeight="1" x14ac:dyDescent="0.2">
      <c r="A2894" s="802"/>
      <c r="C2894" s="803"/>
      <c r="E2894" s="777"/>
      <c r="F2894" s="553"/>
      <c r="G2894" s="802"/>
    </row>
    <row r="2895" spans="1:9" ht="15" customHeight="1" x14ac:dyDescent="0.2"/>
    <row r="2896" spans="1:9"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sheetData>
  <autoFilter ref="A2:C2884" xr:uid="{00000000-0009-0000-0000-000002000000}"/>
  <customSheetViews>
    <customSheetView guid="{0FF53720-42B0-4B1A-A491-0089CDA29CCF}" scale="70" showPageBreaks="1" fitToPage="1" printArea="1" showAutoFilter="1" view="pageBreakPreview" topLeftCell="B70">
      <selection activeCell="M100" sqref="M100"/>
      <pageMargins left="0" right="0" top="0" bottom="0" header="0" footer="0"/>
      <pageSetup paperSize="9" scale="63" fitToHeight="0" orientation="landscape" r:id="rId1"/>
      <autoFilter ref="A2:C2380" xr:uid="{1BD33E29-F55C-496A-B926-99898D5233DF}"/>
    </customSheetView>
    <customSheetView guid="{1F81339A-CB4E-4CB3-ABCA-C25ADEC8B9AC}" scale="70" showPageBreaks="1" fitToPage="1" printArea="1" showAutoFilter="1" view="pageBreakPreview" topLeftCell="B130">
      <selection activeCell="C154" sqref="C154"/>
      <pageMargins left="0" right="0" top="0" bottom="0" header="0" footer="0"/>
      <pageSetup paperSize="9" scale="63" fitToHeight="0" orientation="landscape" r:id="rId2"/>
      <autoFilter ref="A2:C2380" xr:uid="{F7585552-46FB-4F7C-88F1-7494C3A1023A}"/>
    </customSheetView>
    <customSheetView guid="{87FB8462-6403-4F20-8080-1AF11B55B90C}" scale="70" showPageBreaks="1" fitToPage="1" printArea="1" showAutoFilter="1" view="pageBreakPreview" topLeftCell="A695">
      <selection activeCell="E733" sqref="E733"/>
      <pageMargins left="0" right="0" top="0" bottom="0" header="0" footer="0"/>
      <pageSetup paperSize="9" scale="63" fitToHeight="0" orientation="landscape" r:id="rId3"/>
      <autoFilter ref="A2:C2380" xr:uid="{222DA4F5-9BF8-4904-9C95-9A37190F4BFF}"/>
    </customSheetView>
    <customSheetView guid="{3B4A68D1-1B68-46E4-B8BF-4F65CEA2EB4B}" scale="70" showPageBreaks="1" fitToPage="1" printArea="1" showAutoFilter="1" view="pageBreakPreview" topLeftCell="B692">
      <selection activeCell="C748" sqref="C748"/>
      <pageMargins left="0" right="0" top="0" bottom="0" header="0" footer="0"/>
      <pageSetup paperSize="9" scale="63" fitToHeight="0" orientation="landscape" r:id="rId4"/>
      <autoFilter ref="A2:C2378" xr:uid="{F84FEC83-0DC5-413F-854E-FF31CECB1E9D}"/>
    </customSheetView>
    <customSheetView guid="{3DDC5261-2F80-4A3C-AB53-F803DE8B7615}" scale="85" showPageBreaks="1" fitToPage="1" printArea="1" showAutoFilter="1" view="pageBreakPreview" topLeftCell="A1146">
      <selection activeCell="C1178" sqref="C1178"/>
      <pageMargins left="0" right="0" top="0" bottom="0" header="0" footer="0"/>
      <pageSetup paperSize="9" scale="63" fitToHeight="0" orientation="landscape" r:id="rId5"/>
      <autoFilter ref="A2:C2340" xr:uid="{0082E873-D15D-4E79-AA9B-7BE419BAB669}"/>
    </customSheetView>
    <customSheetView guid="{44914D11-FA26-4FFB-9D64-353FA38F5634}" scale="70" showPageBreaks="1" fitToPage="1" printArea="1" showAutoFilter="1" view="pageBreakPreview" topLeftCell="A1580">
      <selection activeCell="E1611" sqref="E1611"/>
      <pageMargins left="0" right="0" top="0" bottom="0" header="0" footer="0"/>
      <pageSetup paperSize="9" scale="63" fitToHeight="0" orientation="landscape" r:id="rId6"/>
      <autoFilter ref="A2:C2320" xr:uid="{D6A48B63-8E26-4859-862B-452B3CA54D18}"/>
    </customSheetView>
    <customSheetView guid="{6580A8AE-FA6B-4B5A-83A0-1CF78E68E0A6}" showPageBreaks="1" printArea="1" showAutoFilter="1" view="pageBreakPreview" topLeftCell="A996">
      <selection activeCell="C1006" sqref="C1006"/>
      <rowBreaks count="2" manualBreakCount="2">
        <brk id="1368" max="8" man="1"/>
        <brk id="1425" max="8" man="1"/>
      </rowBreaks>
      <pageMargins left="0" right="0" top="0" bottom="0" header="0" footer="0"/>
      <pageSetup paperSize="9" scale="58" orientation="landscape" r:id="rId7"/>
      <autoFilter ref="A2:C2117" xr:uid="{4BB13CD3-CB18-4BE6-AD5A-4CE4D3EA1625}"/>
    </customSheetView>
    <customSheetView guid="{33BE930D-9EAB-4AFB-BDCD-43112CB50749}" showPageBreaks="1" printArea="1" showAutoFilter="1" view="pageBreakPreview" topLeftCell="A115">
      <selection activeCell="A145" sqref="A145:XFD145"/>
      <rowBreaks count="2" manualBreakCount="2">
        <brk id="1368" max="8" man="1"/>
        <brk id="1425" max="8" man="1"/>
      </rowBreaks>
      <pageMargins left="0" right="0" top="0" bottom="0" header="0" footer="0"/>
      <pageSetup paperSize="9" scale="58" orientation="landscape" r:id="rId8"/>
      <autoFilter ref="A2:C2095" xr:uid="{E04A3B2D-D465-4732-AED0-5CEC0D67CCF5}"/>
    </customSheetView>
    <customSheetView guid="{0B613FCD-ABCC-41BB-9177-F54C998CD9E2}" showPageBreaks="1" printArea="1" showAutoFilter="1" view="pageBreakPreview" topLeftCell="A115">
      <selection activeCell="A145" sqref="A145:XFD145"/>
      <rowBreaks count="2" manualBreakCount="2">
        <brk id="1368" max="8" man="1"/>
        <brk id="1425" max="8" man="1"/>
      </rowBreaks>
      <pageMargins left="0" right="0" top="0" bottom="0" header="0" footer="0"/>
      <pageSetup paperSize="9" scale="58" orientation="landscape" r:id="rId9"/>
      <autoFilter ref="A2:C2094" xr:uid="{4C0F430C-04F1-4F8E-8872-BA52E6CBD6DE}"/>
    </customSheetView>
    <customSheetView guid="{B71A276C-C16D-4248-B875-8414D93978D3}" showPageBreaks="1" printArea="1" showAutoFilter="1" view="pageBreakPreview" topLeftCell="A1311">
      <selection activeCell="A1308" sqref="A1308"/>
      <rowBreaks count="2" manualBreakCount="2">
        <brk id="1368" max="8" man="1"/>
        <brk id="1425" max="8" man="1"/>
      </rowBreaks>
      <pageMargins left="0" right="0" top="0" bottom="0" header="0" footer="0"/>
      <pageSetup paperSize="9" scale="58" orientation="landscape" r:id="rId10"/>
      <autoFilter ref="A2:C2094" xr:uid="{54CBCB53-68E8-459D-9A4B-3F343605D81E}"/>
    </customSheetView>
    <customSheetView guid="{EE5E2BC8-B1EB-4466-BA38-D89D5EC0095B}" showPageBreaks="1" printArea="1" showAutoFilter="1" view="pageBreakPreview">
      <selection activeCell="C743" sqref="C743"/>
      <pageMargins left="0" right="0" top="0" bottom="0" header="0" footer="0"/>
      <pageSetup paperSize="9" scale="61" orientation="landscape" r:id="rId11"/>
      <autoFilter ref="A2:C2094" xr:uid="{6E8ACB55-7943-4F37-9E1A-DBDBF026094F}"/>
    </customSheetView>
    <customSheetView guid="{60A3B263-4602-4F01-9F3F-2B992FCD2F0D}" showPageBreaks="1" printArea="1" showAutoFilter="1" view="pageBreakPreview" topLeftCell="A960">
      <selection activeCell="C845" sqref="C845"/>
      <pageMargins left="0" right="0" top="0" bottom="0" header="0" footer="0"/>
      <pageSetup paperSize="9" scale="61" orientation="landscape" r:id="rId12"/>
      <autoFilter ref="A2:C2094" xr:uid="{8148A945-933A-4631-8B1F-80BA28D47EF5}"/>
    </customSheetView>
    <customSheetView guid="{4501AAA6-52C2-4DE0-8371-DF05BC835EB0}" showPageBreaks="1" printArea="1" showAutoFilter="1" view="pageBreakPreview" topLeftCell="A804">
      <selection activeCell="C845" sqref="C845"/>
      <pageMargins left="0" right="0" top="0" bottom="0" header="0" footer="0"/>
      <pageSetup paperSize="9" scale="61" orientation="landscape" r:id="rId13"/>
      <autoFilter ref="A2:C2089" xr:uid="{4BDFD26D-0AB3-42BF-98B7-7F5E45B4E88A}"/>
    </customSheetView>
    <customSheetView guid="{994C6250-FA50-4C22-9B36-67FD48252EA7}" showPageBreaks="1" printArea="1" showAutoFilter="1" view="pageBreakPreview">
      <selection activeCell="J1510" sqref="J1510:J1512"/>
      <pageMargins left="0" right="0" top="0" bottom="0" header="0" footer="0"/>
      <pageSetup paperSize="9" scale="61" orientation="landscape" r:id="rId14"/>
      <autoFilter ref="A2:C2080" xr:uid="{FAED3858-498B-4C65-85B2-ECBAE03D528B}"/>
    </customSheetView>
    <customSheetView guid="{589CC1DC-63E7-447D-98B0-3ACFA594E418}" showPageBreaks="1" printArea="1" showAutoFilter="1" view="pageBreakPreview" topLeftCell="A1356">
      <selection activeCell="C1400" sqref="C1400"/>
      <pageMargins left="0" right="0" top="0" bottom="0" header="0" footer="0"/>
      <pageSetup paperSize="9" scale="61" orientation="landscape" r:id="rId15"/>
      <autoFilter ref="A2:C2080" xr:uid="{E447F30F-449F-4083-995D-CD7BCC74BEED}"/>
    </customSheetView>
    <customSheetView guid="{C992E83C-24A9-4447-9C08-4F6D58B78F8B}" showPageBreaks="1" printArea="1" showAutoFilter="1" view="pageBreakPreview" topLeftCell="A804">
      <selection activeCell="C845" sqref="C845"/>
      <pageMargins left="0" right="0" top="0" bottom="0" header="0" footer="0"/>
      <pageSetup paperSize="9" scale="61" orientation="landscape" r:id="rId16"/>
      <autoFilter ref="A2:C2094" xr:uid="{CF686CAE-B16A-4CFE-8FBA-570B362EEF45}"/>
    </customSheetView>
    <customSheetView guid="{3C9FE015-CE13-4E3B-ACAB-8D7E22E34744}" showPageBreaks="1" printArea="1" showAutoFilter="1" view="pageBreakPreview" topLeftCell="A1801">
      <selection activeCell="A1810" sqref="A1810:XFD1810"/>
      <rowBreaks count="2" manualBreakCount="2">
        <brk id="1366" max="8" man="1"/>
        <brk id="1423" max="8" man="1"/>
      </rowBreaks>
      <pageMargins left="0" right="0" top="0" bottom="0" header="0" footer="0"/>
      <pageSetup paperSize="9" scale="58" orientation="landscape" r:id="rId17"/>
      <autoFilter ref="A2:C2115" xr:uid="{6DF47DFD-8103-45DF-9474-8592726D5873}"/>
    </customSheetView>
    <customSheetView guid="{7EEBD42C-6D62-4B33-B7C1-B904E6629538}" showPageBreaks="1" printArea="1" showAutoFilter="1" view="pageBreakPreview" topLeftCell="A1252">
      <selection activeCell="A1270" sqref="A1270:XFD1272"/>
      <rowBreaks count="2" manualBreakCount="2">
        <brk id="1377" max="8" man="1"/>
        <brk id="1434" max="8" man="1"/>
      </rowBreaks>
      <pageMargins left="0" right="0" top="0" bottom="0" header="0" footer="0"/>
      <pageSetup paperSize="9" scale="58" orientation="landscape" r:id="rId18"/>
      <autoFilter ref="A2:C2126" xr:uid="{3904E7D1-0F8E-4BF3-9B33-6521D7C90D94}"/>
    </customSheetView>
    <customSheetView guid="{C8B40DBF-EDE0-406A-8960-74B2A681CE9F}" scale="70" showPageBreaks="1" fitToPage="1" printArea="1" showAutoFilter="1" view="pageBreakPreview" topLeftCell="A1580">
      <selection activeCell="E1611" sqref="E1611"/>
      <pageMargins left="0" right="0" top="0" bottom="0" header="0" footer="0"/>
      <pageSetup paperSize="9" scale="63" fitToHeight="0" orientation="landscape" r:id="rId19"/>
      <autoFilter ref="A2:C2320" xr:uid="{50BCFFD3-562E-40F2-84B4-3794DE7EF006}"/>
    </customSheetView>
    <customSheetView guid="{A0BA9017-E5F3-4B91-9F5C-F0F36F625BCB}" scale="70" showPageBreaks="1" fitToPage="1" printArea="1" showAutoFilter="1" view="pageBreakPreview" topLeftCell="A1102">
      <selection activeCell="B1113" sqref="B1113"/>
      <rowBreaks count="1" manualBreakCount="1">
        <brk id="856" max="8" man="1"/>
      </rowBreaks>
      <pageMargins left="0" right="0" top="0" bottom="0" header="0" footer="0"/>
      <pageSetup paperSize="9" scale="63" fitToHeight="0" orientation="landscape" r:id="rId20"/>
      <autoFilter ref="A2:C2341" xr:uid="{27FA0BED-1A41-4E1F-94DF-E9ED08F489F5}"/>
    </customSheetView>
  </customSheetViews>
  <mergeCells count="3">
    <mergeCell ref="A3:A8"/>
    <mergeCell ref="G4:I6"/>
    <mergeCell ref="A2861:A2863"/>
  </mergeCells>
  <phoneticPr fontId="3"/>
  <pageMargins left="0.7" right="0.7" top="0.75" bottom="0.75" header="0.3" footer="0.3"/>
  <pageSetup paperSize="9" scale="57" fitToHeight="0" orientation="landscape" r:id="rId21"/>
  <rowBreaks count="8" manualBreakCount="8">
    <brk id="103" max="8" man="1"/>
    <brk id="843" max="8" man="1"/>
    <brk id="1132" max="8" man="1"/>
    <brk id="1186" max="8" man="1"/>
    <brk id="1769" max="8" man="1"/>
    <brk id="1829" max="8" man="1"/>
    <brk id="2244" max="8" man="1"/>
    <brk id="2830" max="8" man="1"/>
  </rowBreaks>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36"/>
  <sheetViews>
    <sheetView view="pageBreakPreview" zoomScaleNormal="130" zoomScaleSheetLayoutView="100" workbookViewId="0">
      <selection activeCell="E12" sqref="E12:G12"/>
    </sheetView>
  </sheetViews>
  <sheetFormatPr defaultRowHeight="13" x14ac:dyDescent="0.2"/>
  <cols>
    <col min="1" max="3" width="8.90625" style="4"/>
    <col min="4" max="4" width="28.453125" style="4" customWidth="1"/>
    <col min="5" max="5" width="7.453125" style="4" customWidth="1"/>
    <col min="6" max="6" width="9.453125" style="4" customWidth="1"/>
    <col min="7" max="7" width="7.453125" style="4" customWidth="1"/>
    <col min="8" max="259" width="8.90625" style="4"/>
    <col min="260" max="260" width="28.453125" style="4" customWidth="1"/>
    <col min="261" max="261" width="7.453125" style="4" customWidth="1"/>
    <col min="262" max="262" width="9.453125" style="4" customWidth="1"/>
    <col min="263" max="263" width="7.453125" style="4" customWidth="1"/>
    <col min="264" max="515" width="8.90625" style="4"/>
    <col min="516" max="516" width="28.453125" style="4" customWidth="1"/>
    <col min="517" max="517" width="7.453125" style="4" customWidth="1"/>
    <col min="518" max="518" width="9.453125" style="4" customWidth="1"/>
    <col min="519" max="519" width="7.453125" style="4" customWidth="1"/>
    <col min="520" max="771" width="8.90625" style="4"/>
    <col min="772" max="772" width="28.453125" style="4" customWidth="1"/>
    <col min="773" max="773" width="7.453125" style="4" customWidth="1"/>
    <col min="774" max="774" width="9.453125" style="4" customWidth="1"/>
    <col min="775" max="775" width="7.453125" style="4" customWidth="1"/>
    <col min="776" max="1027" width="8.90625" style="4"/>
    <col min="1028" max="1028" width="28.453125" style="4" customWidth="1"/>
    <col min="1029" max="1029" width="7.453125" style="4" customWidth="1"/>
    <col min="1030" max="1030" width="9.453125" style="4" customWidth="1"/>
    <col min="1031" max="1031" width="7.453125" style="4" customWidth="1"/>
    <col min="1032" max="1283" width="8.90625" style="4"/>
    <col min="1284" max="1284" width="28.453125" style="4" customWidth="1"/>
    <col min="1285" max="1285" width="7.453125" style="4" customWidth="1"/>
    <col min="1286" max="1286" width="9.453125" style="4" customWidth="1"/>
    <col min="1287" max="1287" width="7.453125" style="4" customWidth="1"/>
    <col min="1288" max="1539" width="8.90625" style="4"/>
    <col min="1540" max="1540" width="28.453125" style="4" customWidth="1"/>
    <col min="1541" max="1541" width="7.453125" style="4" customWidth="1"/>
    <col min="1542" max="1542" width="9.453125" style="4" customWidth="1"/>
    <col min="1543" max="1543" width="7.453125" style="4" customWidth="1"/>
    <col min="1544" max="1795" width="8.90625" style="4"/>
    <col min="1796" max="1796" width="28.453125" style="4" customWidth="1"/>
    <col min="1797" max="1797" width="7.453125" style="4" customWidth="1"/>
    <col min="1798" max="1798" width="9.453125" style="4" customWidth="1"/>
    <col min="1799" max="1799" width="7.453125" style="4" customWidth="1"/>
    <col min="1800" max="2051" width="8.90625" style="4"/>
    <col min="2052" max="2052" width="28.453125" style="4" customWidth="1"/>
    <col min="2053" max="2053" width="7.453125" style="4" customWidth="1"/>
    <col min="2054" max="2054" width="9.453125" style="4" customWidth="1"/>
    <col min="2055" max="2055" width="7.453125" style="4" customWidth="1"/>
    <col min="2056" max="2307" width="8.90625" style="4"/>
    <col min="2308" max="2308" width="28.453125" style="4" customWidth="1"/>
    <col min="2309" max="2309" width="7.453125" style="4" customWidth="1"/>
    <col min="2310" max="2310" width="9.453125" style="4" customWidth="1"/>
    <col min="2311" max="2311" width="7.453125" style="4" customWidth="1"/>
    <col min="2312" max="2563" width="8.90625" style="4"/>
    <col min="2564" max="2564" width="28.453125" style="4" customWidth="1"/>
    <col min="2565" max="2565" width="7.453125" style="4" customWidth="1"/>
    <col min="2566" max="2566" width="9.453125" style="4" customWidth="1"/>
    <col min="2567" max="2567" width="7.453125" style="4" customWidth="1"/>
    <col min="2568" max="2819" width="8.90625" style="4"/>
    <col min="2820" max="2820" width="28.453125" style="4" customWidth="1"/>
    <col min="2821" max="2821" width="7.453125" style="4" customWidth="1"/>
    <col min="2822" max="2822" width="9.453125" style="4" customWidth="1"/>
    <col min="2823" max="2823" width="7.453125" style="4" customWidth="1"/>
    <col min="2824" max="3075" width="8.90625" style="4"/>
    <col min="3076" max="3076" width="28.453125" style="4" customWidth="1"/>
    <col min="3077" max="3077" width="7.453125" style="4" customWidth="1"/>
    <col min="3078" max="3078" width="9.453125" style="4" customWidth="1"/>
    <col min="3079" max="3079" width="7.453125" style="4" customWidth="1"/>
    <col min="3080" max="3331" width="8.90625" style="4"/>
    <col min="3332" max="3332" width="28.453125" style="4" customWidth="1"/>
    <col min="3333" max="3333" width="7.453125" style="4" customWidth="1"/>
    <col min="3334" max="3334" width="9.453125" style="4" customWidth="1"/>
    <col min="3335" max="3335" width="7.453125" style="4" customWidth="1"/>
    <col min="3336" max="3587" width="8.90625" style="4"/>
    <col min="3588" max="3588" width="28.453125" style="4" customWidth="1"/>
    <col min="3589" max="3589" width="7.453125" style="4" customWidth="1"/>
    <col min="3590" max="3590" width="9.453125" style="4" customWidth="1"/>
    <col min="3591" max="3591" width="7.453125" style="4" customWidth="1"/>
    <col min="3592" max="3843" width="8.90625" style="4"/>
    <col min="3844" max="3844" width="28.453125" style="4" customWidth="1"/>
    <col min="3845" max="3845" width="7.453125" style="4" customWidth="1"/>
    <col min="3846" max="3846" width="9.453125" style="4" customWidth="1"/>
    <col min="3847" max="3847" width="7.453125" style="4" customWidth="1"/>
    <col min="3848" max="4099" width="8.90625" style="4"/>
    <col min="4100" max="4100" width="28.453125" style="4" customWidth="1"/>
    <col min="4101" max="4101" width="7.453125" style="4" customWidth="1"/>
    <col min="4102" max="4102" width="9.453125" style="4" customWidth="1"/>
    <col min="4103" max="4103" width="7.453125" style="4" customWidth="1"/>
    <col min="4104" max="4355" width="8.90625" style="4"/>
    <col min="4356" max="4356" width="28.453125" style="4" customWidth="1"/>
    <col min="4357" max="4357" width="7.453125" style="4" customWidth="1"/>
    <col min="4358" max="4358" width="9.453125" style="4" customWidth="1"/>
    <col min="4359" max="4359" width="7.453125" style="4" customWidth="1"/>
    <col min="4360" max="4611" width="8.90625" style="4"/>
    <col min="4612" max="4612" width="28.453125" style="4" customWidth="1"/>
    <col min="4613" max="4613" width="7.453125" style="4" customWidth="1"/>
    <col min="4614" max="4614" width="9.453125" style="4" customWidth="1"/>
    <col min="4615" max="4615" width="7.453125" style="4" customWidth="1"/>
    <col min="4616" max="4867" width="8.90625" style="4"/>
    <col min="4868" max="4868" width="28.453125" style="4" customWidth="1"/>
    <col min="4869" max="4869" width="7.453125" style="4" customWidth="1"/>
    <col min="4870" max="4870" width="9.453125" style="4" customWidth="1"/>
    <col min="4871" max="4871" width="7.453125" style="4" customWidth="1"/>
    <col min="4872" max="5123" width="8.90625" style="4"/>
    <col min="5124" max="5124" width="28.453125" style="4" customWidth="1"/>
    <col min="5125" max="5125" width="7.453125" style="4" customWidth="1"/>
    <col min="5126" max="5126" width="9.453125" style="4" customWidth="1"/>
    <col min="5127" max="5127" width="7.453125" style="4" customWidth="1"/>
    <col min="5128" max="5379" width="8.90625" style="4"/>
    <col min="5380" max="5380" width="28.453125" style="4" customWidth="1"/>
    <col min="5381" max="5381" width="7.453125" style="4" customWidth="1"/>
    <col min="5382" max="5382" width="9.453125" style="4" customWidth="1"/>
    <col min="5383" max="5383" width="7.453125" style="4" customWidth="1"/>
    <col min="5384" max="5635" width="8.90625" style="4"/>
    <col min="5636" max="5636" width="28.453125" style="4" customWidth="1"/>
    <col min="5637" max="5637" width="7.453125" style="4" customWidth="1"/>
    <col min="5638" max="5638" width="9.453125" style="4" customWidth="1"/>
    <col min="5639" max="5639" width="7.453125" style="4" customWidth="1"/>
    <col min="5640" max="5891" width="8.90625" style="4"/>
    <col min="5892" max="5892" width="28.453125" style="4" customWidth="1"/>
    <col min="5893" max="5893" width="7.453125" style="4" customWidth="1"/>
    <col min="5894" max="5894" width="9.453125" style="4" customWidth="1"/>
    <col min="5895" max="5895" width="7.453125" style="4" customWidth="1"/>
    <col min="5896" max="6147" width="8.90625" style="4"/>
    <col min="6148" max="6148" width="28.453125" style="4" customWidth="1"/>
    <col min="6149" max="6149" width="7.453125" style="4" customWidth="1"/>
    <col min="6150" max="6150" width="9.453125" style="4" customWidth="1"/>
    <col min="6151" max="6151" width="7.453125" style="4" customWidth="1"/>
    <col min="6152" max="6403" width="8.90625" style="4"/>
    <col min="6404" max="6404" width="28.453125" style="4" customWidth="1"/>
    <col min="6405" max="6405" width="7.453125" style="4" customWidth="1"/>
    <col min="6406" max="6406" width="9.453125" style="4" customWidth="1"/>
    <col min="6407" max="6407" width="7.453125" style="4" customWidth="1"/>
    <col min="6408" max="6659" width="8.90625" style="4"/>
    <col min="6660" max="6660" width="28.453125" style="4" customWidth="1"/>
    <col min="6661" max="6661" width="7.453125" style="4" customWidth="1"/>
    <col min="6662" max="6662" width="9.453125" style="4" customWidth="1"/>
    <col min="6663" max="6663" width="7.453125" style="4" customWidth="1"/>
    <col min="6664" max="6915" width="8.90625" style="4"/>
    <col min="6916" max="6916" width="28.453125" style="4" customWidth="1"/>
    <col min="6917" max="6917" width="7.453125" style="4" customWidth="1"/>
    <col min="6918" max="6918" width="9.453125" style="4" customWidth="1"/>
    <col min="6919" max="6919" width="7.453125" style="4" customWidth="1"/>
    <col min="6920" max="7171" width="8.90625" style="4"/>
    <col min="7172" max="7172" width="28.453125" style="4" customWidth="1"/>
    <col min="7173" max="7173" width="7.453125" style="4" customWidth="1"/>
    <col min="7174" max="7174" width="9.453125" style="4" customWidth="1"/>
    <col min="7175" max="7175" width="7.453125" style="4" customWidth="1"/>
    <col min="7176" max="7427" width="8.90625" style="4"/>
    <col min="7428" max="7428" width="28.453125" style="4" customWidth="1"/>
    <col min="7429" max="7429" width="7.453125" style="4" customWidth="1"/>
    <col min="7430" max="7430" width="9.453125" style="4" customWidth="1"/>
    <col min="7431" max="7431" width="7.453125" style="4" customWidth="1"/>
    <col min="7432" max="7683" width="8.90625" style="4"/>
    <col min="7684" max="7684" width="28.453125" style="4" customWidth="1"/>
    <col min="7685" max="7685" width="7.453125" style="4" customWidth="1"/>
    <col min="7686" max="7686" width="9.453125" style="4" customWidth="1"/>
    <col min="7687" max="7687" width="7.453125" style="4" customWidth="1"/>
    <col min="7688" max="7939" width="8.90625" style="4"/>
    <col min="7940" max="7940" width="28.453125" style="4" customWidth="1"/>
    <col min="7941" max="7941" width="7.453125" style="4" customWidth="1"/>
    <col min="7942" max="7942" width="9.453125" style="4" customWidth="1"/>
    <col min="7943" max="7943" width="7.453125" style="4" customWidth="1"/>
    <col min="7944" max="8195" width="8.90625" style="4"/>
    <col min="8196" max="8196" width="28.453125" style="4" customWidth="1"/>
    <col min="8197" max="8197" width="7.453125" style="4" customWidth="1"/>
    <col min="8198" max="8198" width="9.453125" style="4" customWidth="1"/>
    <col min="8199" max="8199" width="7.453125" style="4" customWidth="1"/>
    <col min="8200" max="8451" width="8.90625" style="4"/>
    <col min="8452" max="8452" width="28.453125" style="4" customWidth="1"/>
    <col min="8453" max="8453" width="7.453125" style="4" customWidth="1"/>
    <col min="8454" max="8454" width="9.453125" style="4" customWidth="1"/>
    <col min="8455" max="8455" width="7.453125" style="4" customWidth="1"/>
    <col min="8456" max="8707" width="8.90625" style="4"/>
    <col min="8708" max="8708" width="28.453125" style="4" customWidth="1"/>
    <col min="8709" max="8709" width="7.453125" style="4" customWidth="1"/>
    <col min="8710" max="8710" width="9.453125" style="4" customWidth="1"/>
    <col min="8711" max="8711" width="7.453125" style="4" customWidth="1"/>
    <col min="8712" max="8963" width="8.90625" style="4"/>
    <col min="8964" max="8964" width="28.453125" style="4" customWidth="1"/>
    <col min="8965" max="8965" width="7.453125" style="4" customWidth="1"/>
    <col min="8966" max="8966" width="9.453125" style="4" customWidth="1"/>
    <col min="8967" max="8967" width="7.453125" style="4" customWidth="1"/>
    <col min="8968" max="9219" width="8.90625" style="4"/>
    <col min="9220" max="9220" width="28.453125" style="4" customWidth="1"/>
    <col min="9221" max="9221" width="7.453125" style="4" customWidth="1"/>
    <col min="9222" max="9222" width="9.453125" style="4" customWidth="1"/>
    <col min="9223" max="9223" width="7.453125" style="4" customWidth="1"/>
    <col min="9224" max="9475" width="8.90625" style="4"/>
    <col min="9476" max="9476" width="28.453125" style="4" customWidth="1"/>
    <col min="9477" max="9477" width="7.453125" style="4" customWidth="1"/>
    <col min="9478" max="9478" width="9.453125" style="4" customWidth="1"/>
    <col min="9479" max="9479" width="7.453125" style="4" customWidth="1"/>
    <col min="9480" max="9731" width="8.90625" style="4"/>
    <col min="9732" max="9732" width="28.453125" style="4" customWidth="1"/>
    <col min="9733" max="9733" width="7.453125" style="4" customWidth="1"/>
    <col min="9734" max="9734" width="9.453125" style="4" customWidth="1"/>
    <col min="9735" max="9735" width="7.453125" style="4" customWidth="1"/>
    <col min="9736" max="9987" width="8.90625" style="4"/>
    <col min="9988" max="9988" width="28.453125" style="4" customWidth="1"/>
    <col min="9989" max="9989" width="7.453125" style="4" customWidth="1"/>
    <col min="9990" max="9990" width="9.453125" style="4" customWidth="1"/>
    <col min="9991" max="9991" width="7.453125" style="4" customWidth="1"/>
    <col min="9992" max="10243" width="8.90625" style="4"/>
    <col min="10244" max="10244" width="28.453125" style="4" customWidth="1"/>
    <col min="10245" max="10245" width="7.453125" style="4" customWidth="1"/>
    <col min="10246" max="10246" width="9.453125" style="4" customWidth="1"/>
    <col min="10247" max="10247" width="7.453125" style="4" customWidth="1"/>
    <col min="10248" max="10499" width="8.90625" style="4"/>
    <col min="10500" max="10500" width="28.453125" style="4" customWidth="1"/>
    <col min="10501" max="10501" width="7.453125" style="4" customWidth="1"/>
    <col min="10502" max="10502" width="9.453125" style="4" customWidth="1"/>
    <col min="10503" max="10503" width="7.453125" style="4" customWidth="1"/>
    <col min="10504" max="10755" width="8.90625" style="4"/>
    <col min="10756" max="10756" width="28.453125" style="4" customWidth="1"/>
    <col min="10757" max="10757" width="7.453125" style="4" customWidth="1"/>
    <col min="10758" max="10758" width="9.453125" style="4" customWidth="1"/>
    <col min="10759" max="10759" width="7.453125" style="4" customWidth="1"/>
    <col min="10760" max="11011" width="8.90625" style="4"/>
    <col min="11012" max="11012" width="28.453125" style="4" customWidth="1"/>
    <col min="11013" max="11013" width="7.453125" style="4" customWidth="1"/>
    <col min="11014" max="11014" width="9.453125" style="4" customWidth="1"/>
    <col min="11015" max="11015" width="7.453125" style="4" customWidth="1"/>
    <col min="11016" max="11267" width="8.90625" style="4"/>
    <col min="11268" max="11268" width="28.453125" style="4" customWidth="1"/>
    <col min="11269" max="11269" width="7.453125" style="4" customWidth="1"/>
    <col min="11270" max="11270" width="9.453125" style="4" customWidth="1"/>
    <col min="11271" max="11271" width="7.453125" style="4" customWidth="1"/>
    <col min="11272" max="11523" width="8.90625" style="4"/>
    <col min="11524" max="11524" width="28.453125" style="4" customWidth="1"/>
    <col min="11525" max="11525" width="7.453125" style="4" customWidth="1"/>
    <col min="11526" max="11526" width="9.453125" style="4" customWidth="1"/>
    <col min="11527" max="11527" width="7.453125" style="4" customWidth="1"/>
    <col min="11528" max="11779" width="8.90625" style="4"/>
    <col min="11780" max="11780" width="28.453125" style="4" customWidth="1"/>
    <col min="11781" max="11781" width="7.453125" style="4" customWidth="1"/>
    <col min="11782" max="11782" width="9.453125" style="4" customWidth="1"/>
    <col min="11783" max="11783" width="7.453125" style="4" customWidth="1"/>
    <col min="11784" max="12035" width="8.90625" style="4"/>
    <col min="12036" max="12036" width="28.453125" style="4" customWidth="1"/>
    <col min="12037" max="12037" width="7.453125" style="4" customWidth="1"/>
    <col min="12038" max="12038" width="9.453125" style="4" customWidth="1"/>
    <col min="12039" max="12039" width="7.453125" style="4" customWidth="1"/>
    <col min="12040" max="12291" width="8.90625" style="4"/>
    <col min="12292" max="12292" width="28.453125" style="4" customWidth="1"/>
    <col min="12293" max="12293" width="7.453125" style="4" customWidth="1"/>
    <col min="12294" max="12294" width="9.453125" style="4" customWidth="1"/>
    <col min="12295" max="12295" width="7.453125" style="4" customWidth="1"/>
    <col min="12296" max="12547" width="8.90625" style="4"/>
    <col min="12548" max="12548" width="28.453125" style="4" customWidth="1"/>
    <col min="12549" max="12549" width="7.453125" style="4" customWidth="1"/>
    <col min="12550" max="12550" width="9.453125" style="4" customWidth="1"/>
    <col min="12551" max="12551" width="7.453125" style="4" customWidth="1"/>
    <col min="12552" max="12803" width="8.90625" style="4"/>
    <col min="12804" max="12804" width="28.453125" style="4" customWidth="1"/>
    <col min="12805" max="12805" width="7.453125" style="4" customWidth="1"/>
    <col min="12806" max="12806" width="9.453125" style="4" customWidth="1"/>
    <col min="12807" max="12807" width="7.453125" style="4" customWidth="1"/>
    <col min="12808" max="13059" width="8.90625" style="4"/>
    <col min="13060" max="13060" width="28.453125" style="4" customWidth="1"/>
    <col min="13061" max="13061" width="7.453125" style="4" customWidth="1"/>
    <col min="13062" max="13062" width="9.453125" style="4" customWidth="1"/>
    <col min="13063" max="13063" width="7.453125" style="4" customWidth="1"/>
    <col min="13064" max="13315" width="8.90625" style="4"/>
    <col min="13316" max="13316" width="28.453125" style="4" customWidth="1"/>
    <col min="13317" max="13317" width="7.453125" style="4" customWidth="1"/>
    <col min="13318" max="13318" width="9.453125" style="4" customWidth="1"/>
    <col min="13319" max="13319" width="7.453125" style="4" customWidth="1"/>
    <col min="13320" max="13571" width="8.90625" style="4"/>
    <col min="13572" max="13572" width="28.453125" style="4" customWidth="1"/>
    <col min="13573" max="13573" width="7.453125" style="4" customWidth="1"/>
    <col min="13574" max="13574" width="9.453125" style="4" customWidth="1"/>
    <col min="13575" max="13575" width="7.453125" style="4" customWidth="1"/>
    <col min="13576" max="13827" width="8.90625" style="4"/>
    <col min="13828" max="13828" width="28.453125" style="4" customWidth="1"/>
    <col min="13829" max="13829" width="7.453125" style="4" customWidth="1"/>
    <col min="13830" max="13830" width="9.453125" style="4" customWidth="1"/>
    <col min="13831" max="13831" width="7.453125" style="4" customWidth="1"/>
    <col min="13832" max="14083" width="8.90625" style="4"/>
    <col min="14084" max="14084" width="28.453125" style="4" customWidth="1"/>
    <col min="14085" max="14085" width="7.453125" style="4" customWidth="1"/>
    <col min="14086" max="14086" width="9.453125" style="4" customWidth="1"/>
    <col min="14087" max="14087" width="7.453125" style="4" customWidth="1"/>
    <col min="14088" max="14339" width="8.90625" style="4"/>
    <col min="14340" max="14340" width="28.453125" style="4" customWidth="1"/>
    <col min="14341" max="14341" width="7.453125" style="4" customWidth="1"/>
    <col min="14342" max="14342" width="9.453125" style="4" customWidth="1"/>
    <col min="14343" max="14343" width="7.453125" style="4" customWidth="1"/>
    <col min="14344" max="14595" width="8.90625" style="4"/>
    <col min="14596" max="14596" width="28.453125" style="4" customWidth="1"/>
    <col min="14597" max="14597" width="7.453125" style="4" customWidth="1"/>
    <col min="14598" max="14598" width="9.453125" style="4" customWidth="1"/>
    <col min="14599" max="14599" width="7.453125" style="4" customWidth="1"/>
    <col min="14600" max="14851" width="8.90625" style="4"/>
    <col min="14852" max="14852" width="28.453125" style="4" customWidth="1"/>
    <col min="14853" max="14853" width="7.453125" style="4" customWidth="1"/>
    <col min="14854" max="14854" width="9.453125" style="4" customWidth="1"/>
    <col min="14855" max="14855" width="7.453125" style="4" customWidth="1"/>
    <col min="14856" max="15107" width="8.90625" style="4"/>
    <col min="15108" max="15108" width="28.453125" style="4" customWidth="1"/>
    <col min="15109" max="15109" width="7.453125" style="4" customWidth="1"/>
    <col min="15110" max="15110" width="9.453125" style="4" customWidth="1"/>
    <col min="15111" max="15111" width="7.453125" style="4" customWidth="1"/>
    <col min="15112" max="15363" width="8.90625" style="4"/>
    <col min="15364" max="15364" width="28.453125" style="4" customWidth="1"/>
    <col min="15365" max="15365" width="7.453125" style="4" customWidth="1"/>
    <col min="15366" max="15366" width="9.453125" style="4" customWidth="1"/>
    <col min="15367" max="15367" width="7.453125" style="4" customWidth="1"/>
    <col min="15368" max="15619" width="8.90625" style="4"/>
    <col min="15620" max="15620" width="28.453125" style="4" customWidth="1"/>
    <col min="15621" max="15621" width="7.453125" style="4" customWidth="1"/>
    <col min="15622" max="15622" width="9.453125" style="4" customWidth="1"/>
    <col min="15623" max="15623" width="7.453125" style="4" customWidth="1"/>
    <col min="15624" max="15875" width="8.90625" style="4"/>
    <col min="15876" max="15876" width="28.453125" style="4" customWidth="1"/>
    <col min="15877" max="15877" width="7.453125" style="4" customWidth="1"/>
    <col min="15878" max="15878" width="9.453125" style="4" customWidth="1"/>
    <col min="15879" max="15879" width="7.453125" style="4" customWidth="1"/>
    <col min="15880" max="16131" width="8.90625" style="4"/>
    <col min="16132" max="16132" width="28.453125" style="4" customWidth="1"/>
    <col min="16133" max="16133" width="7.453125" style="4" customWidth="1"/>
    <col min="16134" max="16134" width="9.453125" style="4" customWidth="1"/>
    <col min="16135" max="16135" width="7.453125" style="4" customWidth="1"/>
    <col min="16136" max="16384" width="8.90625" style="4"/>
  </cols>
  <sheetData>
    <row r="1" spans="1:7" ht="16.5" customHeight="1" x14ac:dyDescent="0.2">
      <c r="A1" s="4" t="s">
        <v>6337</v>
      </c>
    </row>
    <row r="2" spans="1:7" ht="16.5" customHeight="1" x14ac:dyDescent="0.2">
      <c r="E2" s="32"/>
      <c r="F2" s="1152">
        <f>総括表!H4</f>
        <v>0</v>
      </c>
      <c r="G2" s="1152"/>
    </row>
    <row r="3" spans="1:7" ht="16.5" customHeight="1" x14ac:dyDescent="0.2"/>
    <row r="4" spans="1:7" x14ac:dyDescent="0.2">
      <c r="A4"/>
      <c r="B4"/>
      <c r="C4"/>
      <c r="D4"/>
    </row>
    <row r="5" spans="1:7" ht="16.5" customHeight="1" x14ac:dyDescent="0.2">
      <c r="A5" t="s">
        <v>6349</v>
      </c>
      <c r="B5"/>
      <c r="C5"/>
      <c r="D5"/>
    </row>
    <row r="6" spans="1:7" ht="16.5" customHeight="1" x14ac:dyDescent="0.2">
      <c r="A6"/>
      <c r="B6"/>
      <c r="C6"/>
      <c r="D6"/>
      <c r="G6" s="371" t="s">
        <v>6338</v>
      </c>
    </row>
    <row r="7" spans="1:7" ht="16.5" customHeight="1" x14ac:dyDescent="0.2">
      <c r="A7" s="530" t="s">
        <v>6339</v>
      </c>
      <c r="B7" s="1153" t="s">
        <v>6350</v>
      </c>
      <c r="C7" s="1154"/>
      <c r="D7" s="1155"/>
      <c r="E7" s="1156" t="s">
        <v>6340</v>
      </c>
      <c r="F7" s="1157"/>
      <c r="G7" s="1158"/>
    </row>
    <row r="8" spans="1:7" ht="16.5" customHeight="1" x14ac:dyDescent="0.2">
      <c r="A8" s="656" t="s">
        <v>6341</v>
      </c>
      <c r="B8" s="1149" t="s">
        <v>6351</v>
      </c>
      <c r="C8" s="1150"/>
      <c r="D8" s="1151"/>
      <c r="E8" s="1149" t="s">
        <v>6352</v>
      </c>
      <c r="F8" s="1150"/>
      <c r="G8" s="1151"/>
    </row>
    <row r="9" spans="1:7" ht="16.5" customHeight="1" thickBot="1" x14ac:dyDescent="0.25">
      <c r="A9" s="531" t="s">
        <v>6342</v>
      </c>
      <c r="B9" s="1159" t="s">
        <v>6343</v>
      </c>
      <c r="C9" s="1160"/>
      <c r="D9" s="1161"/>
      <c r="E9" s="1159" t="s">
        <v>6344</v>
      </c>
      <c r="F9" s="1160"/>
      <c r="G9" s="1161"/>
    </row>
    <row r="10" spans="1:7" ht="16.5" customHeight="1" thickTop="1" x14ac:dyDescent="0.2">
      <c r="A10" s="532"/>
      <c r="B10" s="1162"/>
      <c r="C10" s="1163"/>
      <c r="D10" s="1164"/>
      <c r="E10" s="1162"/>
      <c r="F10" s="1163"/>
      <c r="G10" s="1165"/>
    </row>
    <row r="11" spans="1:7" ht="16.5" customHeight="1" thickBot="1" x14ac:dyDescent="0.25">
      <c r="A11" s="533"/>
      <c r="B11" s="1166"/>
      <c r="C11" s="1167"/>
      <c r="D11" s="1168"/>
      <c r="E11" s="1166"/>
      <c r="F11" s="1167"/>
      <c r="G11" s="1169"/>
    </row>
    <row r="12" spans="1:7" ht="16.5" customHeight="1" thickTop="1" thickBot="1" x14ac:dyDescent="0.25">
      <c r="A12" s="534"/>
      <c r="B12" s="1170"/>
      <c r="C12" s="1152"/>
      <c r="D12" s="1171"/>
      <c r="E12" s="1172">
        <f>SUM(E10:G11)</f>
        <v>0</v>
      </c>
      <c r="F12" s="1173"/>
      <c r="G12" s="1174"/>
    </row>
    <row r="13" spans="1:7" ht="16.5" customHeight="1" thickTop="1" x14ac:dyDescent="0.2">
      <c r="A13"/>
      <c r="G13" s="650" t="s">
        <v>6345</v>
      </c>
    </row>
    <row r="14" spans="1:7" ht="16.5" customHeight="1" x14ac:dyDescent="0.2">
      <c r="A14" t="s">
        <v>6353</v>
      </c>
      <c r="B14"/>
      <c r="C14"/>
      <c r="D14"/>
    </row>
    <row r="15" spans="1:7" ht="16.5" customHeight="1" x14ac:dyDescent="0.2">
      <c r="A15"/>
      <c r="B15"/>
      <c r="C15"/>
      <c r="D15"/>
      <c r="G15" s="371" t="s">
        <v>6338</v>
      </c>
    </row>
    <row r="16" spans="1:7" ht="16.5" customHeight="1" x14ac:dyDescent="0.2">
      <c r="A16" s="530" t="s">
        <v>6339</v>
      </c>
      <c r="B16" s="1153" t="s">
        <v>6350</v>
      </c>
      <c r="C16" s="1154"/>
      <c r="D16" s="1155"/>
      <c r="E16" s="1156" t="s">
        <v>6340</v>
      </c>
      <c r="F16" s="1157"/>
      <c r="G16" s="1158"/>
    </row>
    <row r="17" spans="1:7" ht="16.5" customHeight="1" x14ac:dyDescent="0.2">
      <c r="A17" s="656" t="s">
        <v>6341</v>
      </c>
      <c r="B17" s="1149" t="s">
        <v>6351</v>
      </c>
      <c r="C17" s="1150"/>
      <c r="D17" s="1151"/>
      <c r="E17" s="1149" t="s">
        <v>6354</v>
      </c>
      <c r="F17" s="1150"/>
      <c r="G17" s="1151"/>
    </row>
    <row r="18" spans="1:7" ht="16.5" customHeight="1" thickBot="1" x14ac:dyDescent="0.25">
      <c r="A18" s="372" t="s">
        <v>6342</v>
      </c>
      <c r="B18" s="1159" t="s">
        <v>6346</v>
      </c>
      <c r="C18" s="1160"/>
      <c r="D18" s="1161"/>
      <c r="E18" s="1159" t="s">
        <v>6347</v>
      </c>
      <c r="F18" s="1160"/>
      <c r="G18" s="1161"/>
    </row>
    <row r="19" spans="1:7" ht="16.5" customHeight="1" thickTop="1" x14ac:dyDescent="0.2">
      <c r="A19" s="373"/>
      <c r="B19" s="1162"/>
      <c r="C19" s="1163"/>
      <c r="D19" s="1164"/>
      <c r="E19" s="1162"/>
      <c r="F19" s="1163"/>
      <c r="G19" s="1165"/>
    </row>
    <row r="20" spans="1:7" ht="16.5" customHeight="1" thickBot="1" x14ac:dyDescent="0.25">
      <c r="A20" s="374"/>
      <c r="B20" s="1166"/>
      <c r="C20" s="1167"/>
      <c r="D20" s="1168"/>
      <c r="E20" s="1166"/>
      <c r="F20" s="1167"/>
      <c r="G20" s="1169"/>
    </row>
    <row r="21" spans="1:7" ht="16.5" customHeight="1" thickTop="1" thickBot="1" x14ac:dyDescent="0.25">
      <c r="A21" s="375"/>
      <c r="B21" s="1170"/>
      <c r="C21" s="1152"/>
      <c r="D21" s="1171"/>
      <c r="E21" s="1172">
        <f>SUM(E19:G20)</f>
        <v>0</v>
      </c>
      <c r="F21" s="1173"/>
      <c r="G21" s="1174"/>
    </row>
    <row r="22" spans="1:7" ht="16.5" customHeight="1" thickTop="1" x14ac:dyDescent="0.2">
      <c r="G22" s="650" t="s">
        <v>6348</v>
      </c>
    </row>
    <row r="23" spans="1:7" ht="16.5" customHeight="1" x14ac:dyDescent="0.2">
      <c r="A23" s="370"/>
      <c r="B23" s="370"/>
      <c r="C23" s="370"/>
      <c r="D23" s="370"/>
      <c r="E23" s="370"/>
      <c r="F23" s="370"/>
      <c r="G23" s="370"/>
    </row>
    <row r="24" spans="1:7" ht="16.5" customHeight="1" x14ac:dyDescent="0.2">
      <c r="A24" s="370"/>
      <c r="B24" s="370"/>
      <c r="C24" s="370"/>
      <c r="D24" s="370"/>
      <c r="E24" s="370"/>
      <c r="F24" s="370"/>
      <c r="G24" s="370"/>
    </row>
    <row r="25" spans="1:7" ht="16.5" customHeight="1" x14ac:dyDescent="0.2"/>
    <row r="26" spans="1:7" ht="16.5" customHeight="1" x14ac:dyDescent="0.2"/>
    <row r="27" spans="1:7" ht="16.5" customHeight="1" x14ac:dyDescent="0.2"/>
    <row r="28" spans="1:7" ht="16.5" customHeight="1" x14ac:dyDescent="0.2"/>
    <row r="29" spans="1:7" ht="16.5" customHeight="1" x14ac:dyDescent="0.2"/>
    <row r="30" spans="1:7" ht="16.5" customHeight="1" x14ac:dyDescent="0.2"/>
    <row r="31" spans="1:7" ht="16.5" customHeight="1" x14ac:dyDescent="0.2">
      <c r="A31" s="370"/>
      <c r="B31" s="370"/>
      <c r="C31" s="370"/>
      <c r="D31" s="370"/>
      <c r="E31" s="370"/>
      <c r="F31" s="370"/>
      <c r="G31" s="370"/>
    </row>
    <row r="32" spans="1:7" ht="16.5" customHeight="1" x14ac:dyDescent="0.2"/>
    <row r="33" spans="1:7" ht="16.5" customHeight="1" x14ac:dyDescent="0.2"/>
    <row r="34" spans="1:7" ht="16.5" customHeight="1" x14ac:dyDescent="0.2"/>
    <row r="35" spans="1:7" ht="16.5" customHeight="1" x14ac:dyDescent="0.2">
      <c r="A35" s="370"/>
      <c r="B35" s="370"/>
      <c r="C35" s="370"/>
      <c r="D35" s="370"/>
      <c r="E35" s="370"/>
      <c r="F35" s="370"/>
      <c r="G35" s="370"/>
    </row>
    <row r="36" spans="1:7" ht="16.5" customHeight="1" x14ac:dyDescent="0.2"/>
  </sheetData>
  <sheetProtection autoFilter="0"/>
  <customSheetViews>
    <customSheetView guid="{0FF53720-42B0-4B1A-A491-0089CDA29CCF}" showPageBreaks="1" view="pageBreakPreview">
      <selection activeCell="J11" sqref="J11"/>
      <pageMargins left="0" right="0" top="0" bottom="0" header="0" footer="0"/>
      <pageSetup paperSize="9" orientation="portrait" horizontalDpi="300" verticalDpi="300" r:id="rId1"/>
      <headerFooter alignWithMargins="0"/>
    </customSheetView>
    <customSheetView guid="{1F81339A-CB4E-4CB3-ABCA-C25ADEC8B9AC}" showPageBreaks="1" view="pageBreakPreview">
      <selection activeCell="J11" sqref="J11"/>
      <pageMargins left="0" right="0" top="0" bottom="0" header="0" footer="0"/>
      <pageSetup paperSize="9" orientation="portrait" horizontalDpi="300" verticalDpi="300" r:id="rId2"/>
      <headerFooter alignWithMargins="0"/>
    </customSheetView>
    <customSheetView guid="{87FB8462-6403-4F20-8080-1AF11B55B90C}" showPageBreaks="1" view="pageBreakPreview">
      <selection activeCell="J11" sqref="J11"/>
      <pageMargins left="0" right="0" top="0" bottom="0" header="0" footer="0"/>
      <pageSetup paperSize="9" orientation="portrait" horizontalDpi="300" verticalDpi="300" r:id="rId3"/>
      <headerFooter alignWithMargins="0"/>
    </customSheetView>
    <customSheetView guid="{3B4A68D1-1B68-46E4-B8BF-4F65CEA2EB4B}" showPageBreaks="1" view="pageBreakPreview">
      <selection activeCell="J11" sqref="J11"/>
      <pageMargins left="0" right="0" top="0" bottom="0" header="0" footer="0"/>
      <pageSetup paperSize="9" orientation="portrait" horizontalDpi="300" verticalDpi="300" r:id="rId4"/>
      <headerFooter alignWithMargins="0"/>
    </customSheetView>
    <customSheetView guid="{3DDC5261-2F80-4A3C-AB53-F803DE8B7615}" showPageBreaks="1" view="pageBreakPreview">
      <selection activeCell="J11" sqref="J11"/>
      <pageMargins left="0" right="0" top="0" bottom="0" header="0" footer="0"/>
      <pageSetup paperSize="9" orientation="portrait" horizontalDpi="300" verticalDpi="300" r:id="rId5"/>
      <headerFooter alignWithMargins="0"/>
    </customSheetView>
    <customSheetView guid="{44914D11-FA26-4FFB-9D64-353FA38F5634}" showPageBreaks="1" view="pageBreakPreview">
      <selection activeCell="J11" sqref="J11"/>
      <pageMargins left="0" right="0" top="0" bottom="0" header="0" footer="0"/>
      <pageSetup paperSize="9" orientation="portrait" horizontalDpi="300" verticalDpi="300" r:id="rId6"/>
      <headerFooter alignWithMargins="0"/>
    </customSheetView>
    <customSheetView guid="{6580A8AE-FA6B-4B5A-83A0-1CF78E68E0A6}" showPageBreaks="1" view="pageBreakPreview" topLeftCell="A15">
      <selection activeCell="T27" sqref="T27"/>
      <pageMargins left="0" right="0" top="0" bottom="0" header="0" footer="0"/>
      <pageSetup paperSize="9" orientation="portrait" horizontalDpi="300" verticalDpi="300" r:id="rId7"/>
      <headerFooter alignWithMargins="0"/>
    </customSheetView>
    <customSheetView guid="{33BE930D-9EAB-4AFB-BDCD-43112CB50749}" showPageBreaks="1" view="pageBreakPreview" topLeftCell="A15">
      <selection activeCell="T27" sqref="T27"/>
      <pageMargins left="0" right="0" top="0" bottom="0" header="0" footer="0"/>
      <pageSetup paperSize="9" orientation="portrait" horizontalDpi="300" verticalDpi="300" r:id="rId8"/>
      <headerFooter alignWithMargins="0"/>
    </customSheetView>
    <customSheetView guid="{0B613FCD-ABCC-41BB-9177-F54C998CD9E2}" showPageBreaks="1" view="pageBreakPreview" topLeftCell="A15">
      <selection activeCell="T27" sqref="T27"/>
      <pageMargins left="0" right="0" top="0" bottom="0" header="0" footer="0"/>
      <pageSetup paperSize="9" orientation="portrait" horizontalDpi="300" verticalDpi="300" r:id="rId9"/>
      <headerFooter alignWithMargins="0"/>
    </customSheetView>
    <customSheetView guid="{B71A276C-C16D-4248-B875-8414D93978D3}" showPageBreaks="1" view="pageBreakPreview" topLeftCell="A15">
      <selection activeCell="T27" sqref="T27"/>
      <pageMargins left="0" right="0" top="0" bottom="0" header="0" footer="0"/>
      <pageSetup paperSize="9" orientation="portrait" horizontalDpi="300" verticalDpi="300" r:id="rId10"/>
      <headerFooter alignWithMargins="0"/>
    </customSheetView>
    <customSheetView guid="{EE5E2BC8-B1EB-4466-BA38-D89D5EC0095B}" showPageBreaks="1" view="pageBreakPreview" topLeftCell="A15">
      <selection activeCell="T27" sqref="T27"/>
      <pageMargins left="0" right="0" top="0" bottom="0" header="0" footer="0"/>
      <pageSetup paperSize="9" orientation="portrait" horizontalDpi="300" verticalDpi="300" r:id="rId11"/>
      <headerFooter alignWithMargins="0"/>
    </customSheetView>
    <customSheetView guid="{60A3B263-4602-4F01-9F3F-2B992FCD2F0D}" showPageBreaks="1" view="pageBreakPreview" topLeftCell="A15">
      <selection activeCell="T27" sqref="T27"/>
      <pageMargins left="0" right="0" top="0" bottom="0" header="0" footer="0"/>
      <pageSetup paperSize="9" orientation="portrait" horizontalDpi="300" verticalDpi="300" r:id="rId12"/>
      <headerFooter alignWithMargins="0"/>
    </customSheetView>
    <customSheetView guid="{4501AAA6-52C2-4DE0-8371-DF05BC835EB0}" showPageBreaks="1" view="pageBreakPreview" topLeftCell="A15">
      <selection activeCell="T27" sqref="T27"/>
      <pageMargins left="0" right="0" top="0" bottom="0" header="0" footer="0"/>
      <pageSetup paperSize="9" orientation="portrait" horizontalDpi="300" verticalDpi="300" r:id="rId13"/>
      <headerFooter alignWithMargins="0"/>
    </customSheetView>
    <customSheetView guid="{994C6250-FA50-4C22-9B36-67FD48252EA7}" showPageBreaks="1" view="pageBreakPreview" topLeftCell="A15">
      <selection activeCell="T27" sqref="T27"/>
      <pageMargins left="0" right="0" top="0" bottom="0" header="0" footer="0"/>
      <pageSetup paperSize="9" orientation="portrait" horizontalDpi="300" verticalDpi="300" r:id="rId14"/>
      <headerFooter alignWithMargins="0"/>
    </customSheetView>
    <customSheetView guid="{589CC1DC-63E7-447D-98B0-3ACFA594E418}" showPageBreaks="1" view="pageBreakPreview" topLeftCell="A15">
      <selection activeCell="T27" sqref="T27"/>
      <pageMargins left="0" right="0" top="0" bottom="0" header="0" footer="0"/>
      <pageSetup paperSize="9" orientation="portrait" horizontalDpi="300" verticalDpi="300" r:id="rId15"/>
      <headerFooter alignWithMargins="0"/>
    </customSheetView>
    <customSheetView guid="{C992E83C-24A9-4447-9C08-4F6D58B78F8B}" showPageBreaks="1" view="pageBreakPreview" topLeftCell="A15">
      <selection activeCell="T27" sqref="T27"/>
      <pageMargins left="0" right="0" top="0" bottom="0" header="0" footer="0"/>
      <pageSetup paperSize="9" orientation="portrait" horizontalDpi="300" verticalDpi="300" r:id="rId16"/>
      <headerFooter alignWithMargins="0"/>
    </customSheetView>
    <customSheetView guid="{3C9FE015-CE13-4E3B-ACAB-8D7E22E34744}" showPageBreaks="1" view="pageBreakPreview" topLeftCell="A15">
      <selection activeCell="T27" sqref="T27"/>
      <pageMargins left="0" right="0" top="0" bottom="0" header="0" footer="0"/>
      <pageSetup paperSize="9" orientation="portrait" horizontalDpi="300" verticalDpi="300" r:id="rId17"/>
      <headerFooter alignWithMargins="0"/>
    </customSheetView>
    <customSheetView guid="{7EEBD42C-6D62-4B33-B7C1-B904E6629538}" showPageBreaks="1" view="pageBreakPreview" topLeftCell="A15">
      <selection activeCell="T27" sqref="T27"/>
      <pageMargins left="0" right="0" top="0" bottom="0" header="0" footer="0"/>
      <pageSetup paperSize="9" orientation="portrait" horizontalDpi="300" verticalDpi="300" r:id="rId18"/>
      <headerFooter alignWithMargins="0"/>
    </customSheetView>
    <customSheetView guid="{C8B40DBF-EDE0-406A-8960-74B2A681CE9F}" showPageBreaks="1" view="pageBreakPreview">
      <selection activeCell="J11" sqref="J11"/>
      <pageMargins left="0" right="0" top="0" bottom="0" header="0" footer="0"/>
      <pageSetup paperSize="9" orientation="portrait" horizontalDpi="300" verticalDpi="300" r:id="rId19"/>
      <headerFooter alignWithMargins="0"/>
    </customSheetView>
    <customSheetView guid="{A0BA9017-E5F3-4B91-9F5C-F0F36F625BCB}" showPageBreaks="1" view="pageBreakPreview">
      <selection activeCell="J11" sqref="J11"/>
      <pageMargins left="0" right="0" top="0" bottom="0" header="0" footer="0"/>
      <pageSetup paperSize="9" orientation="portrait" horizontalDpi="300" verticalDpi="300" r:id="rId20"/>
      <headerFooter alignWithMargins="0"/>
    </customSheetView>
  </customSheetViews>
  <mergeCells count="25">
    <mergeCell ref="B21:D21"/>
    <mergeCell ref="E21:G21"/>
    <mergeCell ref="B18:D18"/>
    <mergeCell ref="E18:G18"/>
    <mergeCell ref="B19:D19"/>
    <mergeCell ref="E19:G19"/>
    <mergeCell ref="B20:D20"/>
    <mergeCell ref="E20:G20"/>
    <mergeCell ref="B12:D12"/>
    <mergeCell ref="E12:G12"/>
    <mergeCell ref="B16:D16"/>
    <mergeCell ref="E16:G16"/>
    <mergeCell ref="B17:D17"/>
    <mergeCell ref="E17:G17"/>
    <mergeCell ref="B9:D9"/>
    <mergeCell ref="E9:G9"/>
    <mergeCell ref="B10:D10"/>
    <mergeCell ref="E10:G10"/>
    <mergeCell ref="B11:D11"/>
    <mergeCell ref="E11:G11"/>
    <mergeCell ref="B8:D8"/>
    <mergeCell ref="E8:G8"/>
    <mergeCell ref="F2:G2"/>
    <mergeCell ref="B7:D7"/>
    <mergeCell ref="E7:G7"/>
  </mergeCells>
  <phoneticPr fontId="3"/>
  <pageMargins left="0.78700000000000003" right="0.78700000000000003" top="0.98399999999999999" bottom="0.98399999999999999" header="0.51200000000000001" footer="0.51200000000000001"/>
  <pageSetup paperSize="9" orientation="portrait" horizontalDpi="300" verticalDpi="300" r:id="rId21"/>
  <headerFooter alignWithMargins="0"/>
  <drawing r:id="rId2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6"/>
  <sheetViews>
    <sheetView topLeftCell="A21" zoomScale="130" zoomScaleNormal="130" workbookViewId="0">
      <selection activeCell="O13" sqref="O13"/>
    </sheetView>
  </sheetViews>
  <sheetFormatPr defaultColWidth="9" defaultRowHeight="13" x14ac:dyDescent="0.2"/>
  <cols>
    <col min="1" max="9" width="9" style="4"/>
    <col min="10" max="10" width="2.453125" style="4" customWidth="1"/>
    <col min="11" max="16384" width="9" style="4"/>
  </cols>
  <sheetData>
    <row r="1" spans="1:9" ht="16.5" customHeight="1" x14ac:dyDescent="0.2">
      <c r="A1" s="4" t="s">
        <v>6355</v>
      </c>
    </row>
    <row r="2" spans="1:9" ht="16.5" hidden="1" customHeight="1" x14ac:dyDescent="0.2">
      <c r="A2" t="s">
        <v>6356</v>
      </c>
      <c r="B2"/>
      <c r="C2"/>
      <c r="D2"/>
      <c r="E2"/>
      <c r="F2"/>
      <c r="G2"/>
      <c r="H2"/>
      <c r="I2"/>
    </row>
    <row r="3" spans="1:9" ht="16.5" hidden="1" customHeight="1" x14ac:dyDescent="0.2">
      <c r="A3" t="s">
        <v>6357</v>
      </c>
      <c r="B3"/>
      <c r="C3"/>
      <c r="D3"/>
      <c r="E3"/>
      <c r="F3"/>
      <c r="G3"/>
      <c r="H3"/>
      <c r="I3"/>
    </row>
    <row r="4" spans="1:9" ht="16.5" hidden="1" customHeight="1" x14ac:dyDescent="0.2">
      <c r="A4" t="s">
        <v>6358</v>
      </c>
      <c r="B4"/>
      <c r="C4"/>
      <c r="D4"/>
      <c r="E4"/>
      <c r="F4"/>
      <c r="G4"/>
      <c r="H4"/>
      <c r="I4"/>
    </row>
    <row r="5" spans="1:9" ht="16.5" hidden="1" customHeight="1" x14ac:dyDescent="0.2">
      <c r="A5"/>
      <c r="B5"/>
      <c r="C5"/>
      <c r="D5"/>
      <c r="E5"/>
      <c r="F5"/>
      <c r="G5"/>
      <c r="H5"/>
      <c r="I5"/>
    </row>
    <row r="6" spans="1:9" ht="16.5" hidden="1" customHeight="1" x14ac:dyDescent="0.2">
      <c r="A6" t="s">
        <v>6359</v>
      </c>
      <c r="B6"/>
      <c r="C6"/>
      <c r="D6"/>
      <c r="E6"/>
      <c r="F6"/>
      <c r="G6"/>
      <c r="H6"/>
      <c r="I6"/>
    </row>
    <row r="7" spans="1:9" ht="16.5" hidden="1" customHeight="1" x14ac:dyDescent="0.2">
      <c r="A7" s="1176" t="s">
        <v>6360</v>
      </c>
      <c r="B7" s="1176"/>
      <c r="C7" s="1176"/>
      <c r="D7" s="1176"/>
      <c r="E7" s="1176"/>
      <c r="F7" s="1176"/>
      <c r="G7" s="1176"/>
      <c r="H7" s="1176"/>
      <c r="I7" s="1176"/>
    </row>
    <row r="8" spans="1:9" ht="16.5" hidden="1" customHeight="1" x14ac:dyDescent="0.2">
      <c r="A8" t="s">
        <v>6361</v>
      </c>
      <c r="B8"/>
      <c r="C8"/>
      <c r="D8"/>
      <c r="E8"/>
      <c r="F8"/>
      <c r="G8"/>
      <c r="H8"/>
      <c r="I8"/>
    </row>
    <row r="9" spans="1:9" ht="16.5" hidden="1" customHeight="1" x14ac:dyDescent="0.2">
      <c r="A9"/>
      <c r="B9"/>
      <c r="C9"/>
      <c r="D9"/>
      <c r="E9"/>
      <c r="F9"/>
      <c r="G9"/>
      <c r="H9"/>
      <c r="I9"/>
    </row>
    <row r="10" spans="1:9" ht="16.5" hidden="1" customHeight="1" x14ac:dyDescent="0.2">
      <c r="A10" s="1175" t="s">
        <v>6362</v>
      </c>
      <c r="B10" s="1175"/>
      <c r="C10" s="1175"/>
      <c r="D10" s="1175"/>
      <c r="E10" s="1175"/>
      <c r="F10" s="1175"/>
      <c r="G10" s="1175"/>
      <c r="H10" s="1175"/>
      <c r="I10" s="1175"/>
    </row>
    <row r="11" spans="1:9" ht="16.5" hidden="1" customHeight="1" x14ac:dyDescent="0.2">
      <c r="A11" s="1175" t="s">
        <v>6363</v>
      </c>
      <c r="B11" s="1175"/>
      <c r="C11" s="1175"/>
      <c r="D11" s="1175"/>
      <c r="E11" s="1175"/>
      <c r="F11" s="1175"/>
      <c r="G11" s="1175"/>
      <c r="H11" s="1175"/>
      <c r="I11" s="1175"/>
    </row>
    <row r="12" spans="1:9" ht="16.5" hidden="1" customHeight="1" x14ac:dyDescent="0.2">
      <c r="A12" s="1175" t="s">
        <v>6364</v>
      </c>
      <c r="B12" s="1175"/>
      <c r="C12" s="1175"/>
      <c r="D12" s="1175"/>
      <c r="E12" s="1175"/>
      <c r="F12" s="1175"/>
      <c r="G12" s="1175"/>
      <c r="H12" s="1175"/>
      <c r="I12" s="1175"/>
    </row>
    <row r="13" spans="1:9" ht="16.5" hidden="1" customHeight="1" x14ac:dyDescent="0.2">
      <c r="A13"/>
      <c r="B13"/>
      <c r="C13"/>
      <c r="D13"/>
      <c r="E13"/>
      <c r="F13"/>
      <c r="G13"/>
      <c r="H13"/>
      <c r="I13"/>
    </row>
    <row r="14" spans="1:9" ht="16.5" hidden="1" customHeight="1" x14ac:dyDescent="0.2">
      <c r="A14" t="s">
        <v>6365</v>
      </c>
      <c r="B14"/>
      <c r="C14"/>
      <c r="D14"/>
      <c r="E14"/>
      <c r="F14"/>
      <c r="G14"/>
      <c r="H14"/>
      <c r="I14"/>
    </row>
    <row r="15" spans="1:9" ht="16.5" hidden="1" customHeight="1" x14ac:dyDescent="0.2">
      <c r="A15" s="1175" t="s">
        <v>6360</v>
      </c>
      <c r="B15" s="1175"/>
      <c r="C15" s="1175"/>
      <c r="D15" s="1175"/>
      <c r="E15" s="1175"/>
      <c r="F15" s="1175"/>
      <c r="G15" s="1175"/>
      <c r="H15" s="1175"/>
      <c r="I15" s="1175"/>
    </row>
    <row r="16" spans="1:9" ht="16.5" hidden="1" customHeight="1" x14ac:dyDescent="0.2">
      <c r="A16" t="s">
        <v>6366</v>
      </c>
      <c r="B16"/>
      <c r="C16"/>
      <c r="D16"/>
      <c r="E16"/>
      <c r="F16"/>
      <c r="G16"/>
      <c r="H16"/>
      <c r="I16"/>
    </row>
    <row r="17" spans="1:9" x14ac:dyDescent="0.2">
      <c r="A17"/>
      <c r="B17"/>
      <c r="C17"/>
      <c r="D17"/>
      <c r="E17"/>
      <c r="F17"/>
      <c r="G17"/>
      <c r="H17"/>
      <c r="I17"/>
    </row>
    <row r="18" spans="1:9" x14ac:dyDescent="0.2">
      <c r="A18" s="1175" t="s">
        <v>6367</v>
      </c>
      <c r="B18" s="1175"/>
      <c r="C18" s="1175"/>
      <c r="D18" s="1175"/>
      <c r="E18" s="1175"/>
      <c r="F18" s="1175"/>
      <c r="G18" s="1175"/>
      <c r="H18" s="1175"/>
      <c r="I18" s="1175"/>
    </row>
    <row r="19" spans="1:9" x14ac:dyDescent="0.2">
      <c r="A19" s="1175" t="s">
        <v>6368</v>
      </c>
      <c r="B19" s="1175"/>
      <c r="C19" s="1175"/>
      <c r="D19" s="1175"/>
      <c r="E19" s="1175"/>
      <c r="F19" s="1175"/>
      <c r="G19" s="1175"/>
      <c r="H19" s="1175"/>
      <c r="I19" s="1175"/>
    </row>
    <row r="20" spans="1:9" x14ac:dyDescent="0.2">
      <c r="A20" s="1175" t="s">
        <v>6369</v>
      </c>
      <c r="B20" s="1175"/>
      <c r="C20" s="1175"/>
      <c r="D20" s="1175"/>
      <c r="E20" s="1175"/>
      <c r="F20" s="1175"/>
      <c r="G20" s="1175"/>
      <c r="H20" s="1175"/>
      <c r="I20" s="1175"/>
    </row>
    <row r="21" spans="1:9" x14ac:dyDescent="0.2">
      <c r="A21" s="1175" t="s">
        <v>6370</v>
      </c>
      <c r="B21" s="1175"/>
      <c r="C21" s="1175"/>
      <c r="D21" s="1175"/>
      <c r="E21" s="1175"/>
      <c r="F21" s="1175"/>
      <c r="G21" s="1175"/>
      <c r="H21"/>
      <c r="I21"/>
    </row>
    <row r="22" spans="1:9" x14ac:dyDescent="0.2">
      <c r="A22" s="535" t="s">
        <v>6371</v>
      </c>
      <c r="B22" s="535"/>
      <c r="C22" s="535"/>
      <c r="D22" s="535"/>
      <c r="E22" s="535"/>
      <c r="F22" s="535"/>
      <c r="G22" s="535"/>
      <c r="H22"/>
      <c r="I22"/>
    </row>
    <row r="23" spans="1:9" x14ac:dyDescent="0.2">
      <c r="A23" t="s">
        <v>6372</v>
      </c>
      <c r="B23" s="535"/>
      <c r="C23" s="535"/>
      <c r="D23" s="535"/>
      <c r="E23" s="535"/>
      <c r="F23" s="535"/>
      <c r="G23" s="535"/>
      <c r="H23"/>
      <c r="I23"/>
    </row>
    <row r="24" spans="1:9" x14ac:dyDescent="0.2">
      <c r="A24" t="s">
        <v>6373</v>
      </c>
      <c r="B24" s="535"/>
      <c r="C24" s="535"/>
      <c r="D24" s="535"/>
      <c r="E24" s="535"/>
      <c r="F24" s="535"/>
      <c r="G24" s="535"/>
      <c r="H24"/>
      <c r="I24"/>
    </row>
    <row r="25" spans="1:9" x14ac:dyDescent="0.2">
      <c r="A25"/>
      <c r="B25" s="535"/>
      <c r="C25" s="535"/>
      <c r="D25" s="535"/>
      <c r="E25" s="535"/>
      <c r="F25" s="535"/>
      <c r="G25" s="535"/>
      <c r="H25"/>
      <c r="I25"/>
    </row>
    <row r="26" spans="1:9" x14ac:dyDescent="0.2">
      <c r="A26" s="1175" t="s">
        <v>6374</v>
      </c>
      <c r="B26" s="1175"/>
      <c r="C26" s="1175"/>
      <c r="D26" s="1175"/>
      <c r="E26" s="1175"/>
      <c r="F26" s="1175"/>
      <c r="G26" s="1175"/>
      <c r="H26" s="1175"/>
      <c r="I26" s="1175"/>
    </row>
    <row r="27" spans="1:9" x14ac:dyDescent="0.2">
      <c r="A27" s="1175" t="s">
        <v>6375</v>
      </c>
      <c r="B27" s="1175"/>
      <c r="C27" s="1175"/>
      <c r="D27" s="1175"/>
      <c r="E27" s="1175"/>
      <c r="F27" s="1175"/>
      <c r="G27" s="1175"/>
      <c r="H27" s="1175"/>
      <c r="I27" s="1175"/>
    </row>
    <row r="28" spans="1:9" x14ac:dyDescent="0.2">
      <c r="A28" s="1175" t="s">
        <v>6376</v>
      </c>
      <c r="B28" s="1175"/>
      <c r="C28" s="1175"/>
      <c r="D28" s="1175"/>
      <c r="E28" s="1175"/>
      <c r="F28" s="1175"/>
      <c r="G28" s="1175"/>
      <c r="H28" s="1175"/>
      <c r="I28" s="1175"/>
    </row>
    <row r="29" spans="1:9" x14ac:dyDescent="0.2">
      <c r="A29" s="535"/>
      <c r="B29" s="535"/>
      <c r="C29" s="535"/>
      <c r="D29" s="535"/>
      <c r="E29" s="535"/>
      <c r="F29" s="535"/>
      <c r="G29" s="535"/>
      <c r="H29"/>
      <c r="I29"/>
    </row>
    <row r="30" spans="1:9" x14ac:dyDescent="0.2">
      <c r="A30" s="1175" t="s">
        <v>6377</v>
      </c>
      <c r="B30" s="1175"/>
      <c r="C30" s="1175"/>
      <c r="D30" s="1175"/>
      <c r="E30" s="1175"/>
      <c r="F30" s="1175"/>
      <c r="G30" s="1175"/>
      <c r="H30" s="1175"/>
      <c r="I30" s="1175"/>
    </row>
    <row r="31" spans="1:9" x14ac:dyDescent="0.2">
      <c r="A31" s="1175" t="s">
        <v>6378</v>
      </c>
      <c r="B31" s="1175"/>
      <c r="C31" s="1175"/>
      <c r="D31" s="1175"/>
      <c r="E31" s="1175"/>
      <c r="F31" s="1175"/>
      <c r="G31" s="1175"/>
      <c r="H31" s="1175"/>
      <c r="I31" s="1175"/>
    </row>
    <row r="32" spans="1:9" x14ac:dyDescent="0.2">
      <c r="A32" s="528"/>
      <c r="B32" s="528"/>
      <c r="C32" s="528"/>
      <c r="D32" s="528"/>
      <c r="E32" s="528"/>
      <c r="F32" s="528"/>
      <c r="G32" s="528"/>
      <c r="H32"/>
      <c r="I32"/>
    </row>
    <row r="33" spans="1:9" x14ac:dyDescent="0.2">
      <c r="A33" s="1176" t="s">
        <v>6379</v>
      </c>
      <c r="B33" s="1176"/>
      <c r="C33" s="1176"/>
      <c r="D33" s="1176"/>
      <c r="E33" s="1176"/>
      <c r="F33" s="1176"/>
      <c r="G33" s="1176"/>
      <c r="H33" s="1176"/>
      <c r="I33" s="1176"/>
    </row>
    <row r="34" spans="1:9" x14ac:dyDescent="0.2">
      <c r="A34" s="1175" t="s">
        <v>6380</v>
      </c>
      <c r="B34" s="1175"/>
      <c r="C34" s="1175"/>
      <c r="D34" s="1175"/>
      <c r="E34" s="1175"/>
      <c r="F34" s="1175"/>
      <c r="G34" s="1175"/>
      <c r="H34" s="1175"/>
      <c r="I34" s="1175"/>
    </row>
    <row r="35" spans="1:9" x14ac:dyDescent="0.2">
      <c r="A35"/>
      <c r="B35"/>
      <c r="C35"/>
      <c r="D35"/>
      <c r="E35"/>
      <c r="F35"/>
      <c r="G35"/>
      <c r="H35"/>
      <c r="I35"/>
    </row>
    <row r="36" spans="1:9" x14ac:dyDescent="0.2">
      <c r="A36"/>
      <c r="B36"/>
      <c r="C36"/>
      <c r="D36"/>
      <c r="E36"/>
      <c r="F36"/>
      <c r="G36"/>
      <c r="H36"/>
      <c r="I36"/>
    </row>
  </sheetData>
  <customSheetViews>
    <customSheetView guid="{0FF53720-42B0-4B1A-A491-0089CDA29CCF}" showPageBreaks="1" printArea="1" view="pageBreakPreview">
      <pageMargins left="0" right="0" top="0" bottom="0" header="0" footer="0"/>
      <pageSetup paperSize="9" orientation="portrait" r:id="rId1"/>
      <headerFooter alignWithMargins="0"/>
    </customSheetView>
    <customSheetView guid="{1F81339A-CB4E-4CB3-ABCA-C25ADEC8B9AC}" showPageBreaks="1" printArea="1" view="pageBreakPreview">
      <pageMargins left="0" right="0" top="0" bottom="0" header="0" footer="0"/>
      <pageSetup paperSize="9" orientation="portrait" r:id="rId2"/>
      <headerFooter alignWithMargins="0"/>
    </customSheetView>
    <customSheetView guid="{87FB8462-6403-4F20-8080-1AF11B55B90C}" showPageBreaks="1" printArea="1" view="pageBreakPreview">
      <pageMargins left="0" right="0" top="0" bottom="0" header="0" footer="0"/>
      <pageSetup paperSize="9" orientation="portrait" r:id="rId3"/>
      <headerFooter alignWithMargins="0"/>
    </customSheetView>
    <customSheetView guid="{3B4A68D1-1B68-46E4-B8BF-4F65CEA2EB4B}" showPageBreaks="1" printArea="1" view="pageBreakPreview">
      <pageMargins left="0" right="0" top="0" bottom="0" header="0" footer="0"/>
      <pageSetup paperSize="9" orientation="portrait" r:id="rId4"/>
      <headerFooter alignWithMargins="0"/>
    </customSheetView>
    <customSheetView guid="{3DDC5261-2F80-4A3C-AB53-F803DE8B7615}" showPageBreaks="1" printArea="1" view="pageBreakPreview">
      <pageMargins left="0" right="0" top="0" bottom="0" header="0" footer="0"/>
      <pageSetup paperSize="9" orientation="portrait" r:id="rId5"/>
      <headerFooter alignWithMargins="0"/>
    </customSheetView>
    <customSheetView guid="{44914D11-FA26-4FFB-9D64-353FA38F5634}" showPageBreaks="1" printArea="1" view="pageBreakPreview">
      <pageMargins left="0" right="0" top="0" bottom="0" header="0" footer="0"/>
      <pageSetup paperSize="9" orientation="portrait" r:id="rId6"/>
      <headerFooter alignWithMargins="0"/>
    </customSheetView>
    <customSheetView guid="{6580A8AE-FA6B-4B5A-83A0-1CF78E68E0A6}" showPageBreaks="1" printArea="1" view="pageBreakPreview">
      <selection activeCell="T27" sqref="T27"/>
      <pageMargins left="0" right="0" top="0" bottom="0" header="0" footer="0"/>
      <pageSetup paperSize="9" orientation="portrait" r:id="rId7"/>
      <headerFooter alignWithMargins="0"/>
    </customSheetView>
    <customSheetView guid="{33BE930D-9EAB-4AFB-BDCD-43112CB50749}" showPageBreaks="1" printArea="1" view="pageBreakPreview">
      <selection activeCell="T27" sqref="T27"/>
      <pageMargins left="0" right="0" top="0" bottom="0" header="0" footer="0"/>
      <pageSetup paperSize="9" orientation="portrait" r:id="rId8"/>
      <headerFooter alignWithMargins="0"/>
    </customSheetView>
    <customSheetView guid="{0B613FCD-ABCC-41BB-9177-F54C998CD9E2}" showPageBreaks="1" printArea="1" view="pageBreakPreview">
      <selection activeCell="T27" sqref="T27"/>
      <pageMargins left="0" right="0" top="0" bottom="0" header="0" footer="0"/>
      <pageSetup paperSize="9" orientation="portrait" r:id="rId9"/>
      <headerFooter alignWithMargins="0"/>
    </customSheetView>
    <customSheetView guid="{B71A276C-C16D-4248-B875-8414D93978D3}" showPageBreaks="1" printArea="1" view="pageBreakPreview">
      <selection activeCell="T27" sqref="T27"/>
      <pageMargins left="0" right="0" top="0" bottom="0" header="0" footer="0"/>
      <pageSetup paperSize="9" orientation="portrait" r:id="rId10"/>
      <headerFooter alignWithMargins="0"/>
    </customSheetView>
    <customSheetView guid="{EE5E2BC8-B1EB-4466-BA38-D89D5EC0095B}" showPageBreaks="1" printArea="1" view="pageBreakPreview">
      <selection activeCell="T27" sqref="T27"/>
      <pageMargins left="0" right="0" top="0" bottom="0" header="0" footer="0"/>
      <pageSetup paperSize="9" orientation="portrait" r:id="rId11"/>
      <headerFooter alignWithMargins="0"/>
    </customSheetView>
    <customSheetView guid="{60A3B263-4602-4F01-9F3F-2B992FCD2F0D}" showPageBreaks="1" printArea="1" view="pageBreakPreview">
      <selection activeCell="T27" sqref="T27"/>
      <pageMargins left="0" right="0" top="0" bottom="0" header="0" footer="0"/>
      <pageSetup paperSize="9" orientation="portrait" r:id="rId12"/>
      <headerFooter alignWithMargins="0"/>
    </customSheetView>
    <customSheetView guid="{4501AAA6-52C2-4DE0-8371-DF05BC835EB0}" showPageBreaks="1" printArea="1" view="pageBreakPreview">
      <selection activeCell="T27" sqref="T27"/>
      <pageMargins left="0" right="0" top="0" bottom="0" header="0" footer="0"/>
      <pageSetup paperSize="9" orientation="portrait" r:id="rId13"/>
      <headerFooter alignWithMargins="0"/>
    </customSheetView>
    <customSheetView guid="{994C6250-FA50-4C22-9B36-67FD48252EA7}" showPageBreaks="1" printArea="1" view="pageBreakPreview">
      <selection activeCell="T27" sqref="T27"/>
      <pageMargins left="0" right="0" top="0" bottom="0" header="0" footer="0"/>
      <pageSetup paperSize="9" orientation="portrait" r:id="rId14"/>
      <headerFooter alignWithMargins="0"/>
    </customSheetView>
    <customSheetView guid="{589CC1DC-63E7-447D-98B0-3ACFA594E418}" showPageBreaks="1" printArea="1" view="pageBreakPreview">
      <selection activeCell="T27" sqref="T27"/>
      <pageMargins left="0" right="0" top="0" bottom="0" header="0" footer="0"/>
      <pageSetup paperSize="9" orientation="portrait" r:id="rId15"/>
      <headerFooter alignWithMargins="0"/>
    </customSheetView>
    <customSheetView guid="{C992E83C-24A9-4447-9C08-4F6D58B78F8B}" showPageBreaks="1" printArea="1" view="pageBreakPreview">
      <selection activeCell="T27" sqref="T27"/>
      <pageMargins left="0" right="0" top="0" bottom="0" header="0" footer="0"/>
      <pageSetup paperSize="9" orientation="portrait" r:id="rId16"/>
      <headerFooter alignWithMargins="0"/>
    </customSheetView>
    <customSheetView guid="{3C9FE015-CE13-4E3B-ACAB-8D7E22E34744}" showPageBreaks="1" printArea="1" view="pageBreakPreview">
      <selection activeCell="T27" sqref="T27"/>
      <pageMargins left="0" right="0" top="0" bottom="0" header="0" footer="0"/>
      <pageSetup paperSize="9" orientation="portrait" r:id="rId17"/>
      <headerFooter alignWithMargins="0"/>
    </customSheetView>
    <customSheetView guid="{7EEBD42C-6D62-4B33-B7C1-B904E6629538}" showPageBreaks="1" printArea="1" view="pageBreakPreview">
      <selection activeCell="T27" sqref="T27"/>
      <pageMargins left="0" right="0" top="0" bottom="0" header="0" footer="0"/>
      <pageSetup paperSize="9" orientation="portrait" r:id="rId18"/>
      <headerFooter alignWithMargins="0"/>
    </customSheetView>
    <customSheetView guid="{C8B40DBF-EDE0-406A-8960-74B2A681CE9F}" showPageBreaks="1" printArea="1" view="pageBreakPreview">
      <pageMargins left="0" right="0" top="0" bottom="0" header="0" footer="0"/>
      <pageSetup paperSize="9" orientation="portrait" r:id="rId19"/>
      <headerFooter alignWithMargins="0"/>
    </customSheetView>
    <customSheetView guid="{A0BA9017-E5F3-4B91-9F5C-F0F36F625BCB}" showPageBreaks="1" printArea="1" view="pageBreakPreview">
      <pageMargins left="0" right="0" top="0" bottom="0" header="0" footer="0"/>
      <pageSetup paperSize="9" orientation="portrait" r:id="rId20"/>
      <headerFooter alignWithMargins="0"/>
    </customSheetView>
  </customSheetViews>
  <mergeCells count="16">
    <mergeCell ref="A30:I30"/>
    <mergeCell ref="A31:I31"/>
    <mergeCell ref="A33:I33"/>
    <mergeCell ref="A34:I34"/>
    <mergeCell ref="A19:I19"/>
    <mergeCell ref="A20:I20"/>
    <mergeCell ref="A21:G21"/>
    <mergeCell ref="A26:I26"/>
    <mergeCell ref="A27:I27"/>
    <mergeCell ref="A28:I28"/>
    <mergeCell ref="A18:I18"/>
    <mergeCell ref="A7:I7"/>
    <mergeCell ref="A10:I10"/>
    <mergeCell ref="A11:I11"/>
    <mergeCell ref="A12:I12"/>
    <mergeCell ref="A15:I15"/>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94A83-ADBB-4DE2-97BC-513D67BF14EE}">
  <dimension ref="A1:K115"/>
  <sheetViews>
    <sheetView view="pageBreakPreview" topLeftCell="A115" zoomScaleNormal="100" zoomScaleSheetLayoutView="100" workbookViewId="0">
      <selection activeCell="O13" sqref="O13"/>
    </sheetView>
  </sheetViews>
  <sheetFormatPr defaultColWidth="9" defaultRowHeight="19.5" customHeight="1" x14ac:dyDescent="0.2"/>
  <cols>
    <col min="1" max="1" width="3.90625" style="1" customWidth="1"/>
    <col min="2" max="2" width="5.453125" style="1" customWidth="1"/>
    <col min="3" max="3" width="7.453125" style="1" bestFit="1" customWidth="1"/>
    <col min="4" max="4" width="3" style="1" bestFit="1" customWidth="1"/>
    <col min="5" max="5" width="12" style="1" customWidth="1"/>
    <col min="6" max="6" width="22.6328125" style="6" customWidth="1"/>
    <col min="7" max="7" width="2" style="1" bestFit="1" customWidth="1"/>
    <col min="8" max="8" width="11.90625" style="15" customWidth="1"/>
    <col min="9" max="9" width="2" style="1" bestFit="1" customWidth="1"/>
    <col min="10" max="10" width="11.90625" style="6" customWidth="1"/>
    <col min="11" max="11" width="3" style="1" customWidth="1"/>
    <col min="12" max="16384" width="9" style="1"/>
  </cols>
  <sheetData>
    <row r="1" spans="1:11" ht="19.5" customHeight="1" x14ac:dyDescent="0.2">
      <c r="A1" s="987" t="s">
        <v>5189</v>
      </c>
      <c r="B1" s="988"/>
      <c r="C1" s="987" t="s">
        <v>63</v>
      </c>
      <c r="D1" s="989"/>
      <c r="E1" s="988"/>
      <c r="F1" s="89"/>
      <c r="G1" s="76"/>
      <c r="H1" s="258" t="s">
        <v>5191</v>
      </c>
      <c r="I1" s="990">
        <f>総括表!H4</f>
        <v>0</v>
      </c>
      <c r="J1" s="990"/>
      <c r="K1" s="990"/>
    </row>
    <row r="2" spans="1:11" ht="19.5" customHeight="1" x14ac:dyDescent="0.2">
      <c r="A2" s="76"/>
      <c r="B2" s="76"/>
      <c r="C2" s="76"/>
      <c r="D2" s="76"/>
      <c r="E2" s="76"/>
      <c r="F2" s="89"/>
      <c r="G2" s="76"/>
      <c r="H2" s="79"/>
      <c r="I2" s="76"/>
      <c r="J2" s="137"/>
      <c r="K2" s="76"/>
    </row>
    <row r="3" spans="1:11" ht="19.5" customHeight="1" x14ac:dyDescent="0.2">
      <c r="A3" s="77" t="s">
        <v>18</v>
      </c>
      <c r="B3" s="71" t="s">
        <v>6381</v>
      </c>
      <c r="C3" s="76"/>
      <c r="D3" s="76"/>
      <c r="E3" s="76"/>
      <c r="F3" s="89"/>
      <c r="G3" s="76"/>
      <c r="H3" s="79"/>
      <c r="I3" s="76"/>
      <c r="J3" s="89"/>
      <c r="K3" s="76"/>
    </row>
    <row r="4" spans="1:11" ht="11.25" customHeight="1" x14ac:dyDescent="0.2">
      <c r="A4" s="78"/>
      <c r="B4" s="76"/>
      <c r="C4" s="76"/>
      <c r="D4" s="76"/>
      <c r="E4" s="76"/>
      <c r="F4" s="89"/>
      <c r="G4" s="76"/>
      <c r="H4" s="79"/>
      <c r="I4" s="76"/>
      <c r="J4" s="89"/>
      <c r="K4" s="76"/>
    </row>
    <row r="5" spans="1:11" ht="19.5" customHeight="1" x14ac:dyDescent="0.2">
      <c r="A5" s="78"/>
      <c r="B5" s="991" t="s">
        <v>5193</v>
      </c>
      <c r="C5" s="992"/>
      <c r="D5" s="991" t="s">
        <v>5194</v>
      </c>
      <c r="E5" s="992"/>
      <c r="F5" s="127" t="s">
        <v>5195</v>
      </c>
      <c r="G5" s="213"/>
      <c r="H5" s="81" t="s">
        <v>5196</v>
      </c>
      <c r="I5" s="213"/>
      <c r="J5" s="127" t="s">
        <v>17</v>
      </c>
      <c r="K5" s="66"/>
    </row>
    <row r="6" spans="1:11" ht="15" customHeight="1" x14ac:dyDescent="0.2">
      <c r="A6" s="78"/>
      <c r="B6" s="294"/>
      <c r="C6" s="289"/>
      <c r="D6" s="229"/>
      <c r="E6" s="286"/>
      <c r="F6" s="168"/>
      <c r="G6" s="143"/>
      <c r="H6" s="83"/>
      <c r="I6" s="143"/>
      <c r="J6" s="92" t="s">
        <v>5197</v>
      </c>
      <c r="K6" s="66"/>
    </row>
    <row r="7" spans="1:11" s="3" customFormat="1" ht="15.75" customHeight="1" x14ac:dyDescent="0.2">
      <c r="A7" s="71"/>
      <c r="B7" s="139">
        <v>1</v>
      </c>
      <c r="C7" s="63" t="s">
        <v>5198</v>
      </c>
      <c r="D7" s="64" t="s">
        <v>5199</v>
      </c>
      <c r="E7" s="65" t="s">
        <v>5200</v>
      </c>
      <c r="F7" s="150">
        <f>IF(総括表!$B$4=総括表!$Q$4,基礎データ貼付用シート!E1386)</f>
        <v>0</v>
      </c>
      <c r="G7" s="147" t="s">
        <v>5201</v>
      </c>
      <c r="H7" s="69">
        <v>0.44500000000000001</v>
      </c>
      <c r="I7" s="147" t="s">
        <v>5202</v>
      </c>
      <c r="J7" s="148">
        <f>ROUND(F7*H7,0)</f>
        <v>0</v>
      </c>
      <c r="K7" s="66" t="s">
        <v>5264</v>
      </c>
    </row>
    <row r="8" spans="1:11" s="3" customFormat="1" ht="15.75" customHeight="1" x14ac:dyDescent="0.2">
      <c r="A8" s="71"/>
      <c r="B8" s="67"/>
      <c r="C8" s="286"/>
      <c r="D8" s="64" t="s">
        <v>5204</v>
      </c>
      <c r="E8" s="65" t="s">
        <v>5205</v>
      </c>
      <c r="F8" s="150" t="b">
        <f>IF(総括表!$B$4=総括表!$Q$5,基礎データ貼付用シート!E1386)</f>
        <v>0</v>
      </c>
      <c r="G8" s="147" t="s">
        <v>5201</v>
      </c>
      <c r="H8" s="149">
        <v>0</v>
      </c>
      <c r="I8" s="70" t="s">
        <v>5202</v>
      </c>
      <c r="J8" s="145">
        <f>ROUND(F8*H8,0)</f>
        <v>0</v>
      </c>
      <c r="K8" s="66" t="s">
        <v>5266</v>
      </c>
    </row>
    <row r="9" spans="1:11" s="3" customFormat="1" ht="15.75" customHeight="1" x14ac:dyDescent="0.2">
      <c r="A9" s="71"/>
      <c r="B9" s="139">
        <v>2</v>
      </c>
      <c r="C9" s="63" t="s">
        <v>5207</v>
      </c>
      <c r="D9" s="64" t="s">
        <v>5199</v>
      </c>
      <c r="E9" s="65" t="s">
        <v>5200</v>
      </c>
      <c r="F9" s="150">
        <f>IF(総括表!$B$4=総括表!$Q$4,基礎データ貼付用シート!E1388)</f>
        <v>0</v>
      </c>
      <c r="G9" s="147" t="s">
        <v>5201</v>
      </c>
      <c r="H9" s="69">
        <v>0.48199999999999998</v>
      </c>
      <c r="I9" s="147" t="s">
        <v>5202</v>
      </c>
      <c r="J9" s="148">
        <f>ROUND(F9*H9,0)</f>
        <v>0</v>
      </c>
      <c r="K9" s="66" t="s">
        <v>5267</v>
      </c>
    </row>
    <row r="10" spans="1:11" s="3" customFormat="1" ht="15.75" customHeight="1" x14ac:dyDescent="0.2">
      <c r="A10" s="71"/>
      <c r="B10" s="67"/>
      <c r="C10" s="286"/>
      <c r="D10" s="64" t="s">
        <v>5204</v>
      </c>
      <c r="E10" s="65" t="s">
        <v>5205</v>
      </c>
      <c r="F10" s="150" t="b">
        <f>IF(総括表!$B$4=総括表!$Q$5,基礎データ貼付用シート!E1388)</f>
        <v>0</v>
      </c>
      <c r="G10" s="147" t="s">
        <v>5201</v>
      </c>
      <c r="H10" s="149">
        <v>0</v>
      </c>
      <c r="I10" s="70" t="s">
        <v>5202</v>
      </c>
      <c r="J10" s="145">
        <f>ROUND(F10*H10,0)</f>
        <v>0</v>
      </c>
      <c r="K10" s="66" t="s">
        <v>5268</v>
      </c>
    </row>
    <row r="11" spans="1:11" s="3" customFormat="1" ht="15.75" customHeight="1" x14ac:dyDescent="0.2">
      <c r="A11" s="71"/>
      <c r="B11" s="139">
        <v>3</v>
      </c>
      <c r="C11" s="63" t="s">
        <v>5210</v>
      </c>
      <c r="D11" s="64" t="s">
        <v>5199</v>
      </c>
      <c r="E11" s="65" t="s">
        <v>5200</v>
      </c>
      <c r="F11" s="150">
        <f>IF(総括表!$B$4=総括表!$Q$4,基礎データ貼付用シート!E1390)</f>
        <v>0</v>
      </c>
      <c r="G11" s="147" t="s">
        <v>5201</v>
      </c>
      <c r="H11" s="69">
        <v>0.46200000000000002</v>
      </c>
      <c r="I11" s="147" t="s">
        <v>5202</v>
      </c>
      <c r="J11" s="148">
        <f t="shared" ref="J11:J26" si="0">ROUND(F11*H11,0)</f>
        <v>0</v>
      </c>
      <c r="K11" s="66" t="s">
        <v>5269</v>
      </c>
    </row>
    <row r="12" spans="1:11" s="3" customFormat="1" ht="15.75" customHeight="1" x14ac:dyDescent="0.2">
      <c r="A12" s="71"/>
      <c r="B12" s="67"/>
      <c r="C12" s="286"/>
      <c r="D12" s="64" t="s">
        <v>5204</v>
      </c>
      <c r="E12" s="65" t="s">
        <v>5205</v>
      </c>
      <c r="F12" s="150" t="b">
        <f>IF(総括表!$B$4=総括表!$Q$5,基礎データ貼付用シート!E1390)</f>
        <v>0</v>
      </c>
      <c r="G12" s="147" t="s">
        <v>5201</v>
      </c>
      <c r="H12" s="149">
        <v>0.23599999999999999</v>
      </c>
      <c r="I12" s="70" t="s">
        <v>5202</v>
      </c>
      <c r="J12" s="145">
        <f t="shared" si="0"/>
        <v>0</v>
      </c>
      <c r="K12" s="66" t="s">
        <v>5270</v>
      </c>
    </row>
    <row r="13" spans="1:11" s="3" customFormat="1" ht="15.75" customHeight="1" x14ac:dyDescent="0.2">
      <c r="A13" s="71"/>
      <c r="B13" s="139">
        <v>4</v>
      </c>
      <c r="C13" s="63" t="s">
        <v>5213</v>
      </c>
      <c r="D13" s="64" t="s">
        <v>5199</v>
      </c>
      <c r="E13" s="65" t="s">
        <v>5200</v>
      </c>
      <c r="F13" s="150">
        <f>IF(総括表!$B$4=総括表!$Q$4,基礎データ貼付用シート!E1392)</f>
        <v>0</v>
      </c>
      <c r="G13" s="147" t="s">
        <v>5201</v>
      </c>
      <c r="H13" s="69">
        <v>0.47899999999999998</v>
      </c>
      <c r="I13" s="147" t="s">
        <v>5202</v>
      </c>
      <c r="J13" s="148">
        <f t="shared" si="0"/>
        <v>0</v>
      </c>
      <c r="K13" s="66" t="s">
        <v>5271</v>
      </c>
    </row>
    <row r="14" spans="1:11" s="3" customFormat="1" ht="15.75" customHeight="1" x14ac:dyDescent="0.2">
      <c r="A14" s="71"/>
      <c r="B14" s="67"/>
      <c r="C14" s="286"/>
      <c r="D14" s="64" t="s">
        <v>5204</v>
      </c>
      <c r="E14" s="65" t="s">
        <v>5205</v>
      </c>
      <c r="F14" s="150" t="b">
        <f>IF(総括表!$B$4=総括表!$Q$5,基礎データ貼付用シート!E1392)</f>
        <v>0</v>
      </c>
      <c r="G14" s="147" t="s">
        <v>5201</v>
      </c>
      <c r="H14" s="149">
        <v>0.30599999999999999</v>
      </c>
      <c r="I14" s="70" t="s">
        <v>5202</v>
      </c>
      <c r="J14" s="145">
        <f t="shared" si="0"/>
        <v>0</v>
      </c>
      <c r="K14" s="66" t="s">
        <v>5272</v>
      </c>
    </row>
    <row r="15" spans="1:11" s="3" customFormat="1" ht="15.75" customHeight="1" x14ac:dyDescent="0.2">
      <c r="A15" s="71"/>
      <c r="B15" s="139">
        <v>5</v>
      </c>
      <c r="C15" s="63" t="s">
        <v>5216</v>
      </c>
      <c r="D15" s="64" t="s">
        <v>5199</v>
      </c>
      <c r="E15" s="65" t="s">
        <v>5200</v>
      </c>
      <c r="F15" s="150">
        <f>IF(総括表!$B$4=総括表!$Q$4,基礎データ貼付用シート!E1394)</f>
        <v>0</v>
      </c>
      <c r="G15" s="147" t="s">
        <v>5201</v>
      </c>
      <c r="H15" s="69">
        <v>0.52300000000000002</v>
      </c>
      <c r="I15" s="147" t="s">
        <v>5202</v>
      </c>
      <c r="J15" s="148">
        <f t="shared" si="0"/>
        <v>0</v>
      </c>
      <c r="K15" s="66" t="s">
        <v>5273</v>
      </c>
    </row>
    <row r="16" spans="1:11" s="3" customFormat="1" ht="15.75" customHeight="1" x14ac:dyDescent="0.2">
      <c r="A16" s="71"/>
      <c r="B16" s="67"/>
      <c r="C16" s="286"/>
      <c r="D16" s="64" t="s">
        <v>5204</v>
      </c>
      <c r="E16" s="65" t="s">
        <v>5205</v>
      </c>
      <c r="F16" s="150" t="b">
        <f>IF(総括表!$B$4=総括表!$Q$5,基礎データ貼付用シート!E1394)</f>
        <v>0</v>
      </c>
      <c r="G16" s="147" t="s">
        <v>5201</v>
      </c>
      <c r="H16" s="149">
        <v>0.36699999999999999</v>
      </c>
      <c r="I16" s="70" t="s">
        <v>5202</v>
      </c>
      <c r="J16" s="145">
        <f t="shared" si="0"/>
        <v>0</v>
      </c>
      <c r="K16" s="66" t="s">
        <v>5330</v>
      </c>
    </row>
    <row r="17" spans="1:11" s="3" customFormat="1" ht="15.75" customHeight="1" x14ac:dyDescent="0.2">
      <c r="A17" s="71"/>
      <c r="B17" s="139">
        <v>6</v>
      </c>
      <c r="C17" s="63" t="s">
        <v>5219</v>
      </c>
      <c r="D17" s="64" t="s">
        <v>5199</v>
      </c>
      <c r="E17" s="65" t="s">
        <v>5200</v>
      </c>
      <c r="F17" s="150">
        <f>IF(総括表!$B$4=総括表!$Q$4,基礎データ貼付用シート!E1396)</f>
        <v>0</v>
      </c>
      <c r="G17" s="147" t="s">
        <v>5201</v>
      </c>
      <c r="H17" s="69">
        <v>0.39800000000000002</v>
      </c>
      <c r="I17" s="147" t="s">
        <v>5202</v>
      </c>
      <c r="J17" s="148">
        <f>ROUND(F17*H17,0)</f>
        <v>0</v>
      </c>
      <c r="K17" s="66" t="s">
        <v>5331</v>
      </c>
    </row>
    <row r="18" spans="1:11" s="3" customFormat="1" ht="15.75" customHeight="1" x14ac:dyDescent="0.2">
      <c r="A18" s="71"/>
      <c r="B18" s="67"/>
      <c r="C18" s="286"/>
      <c r="D18" s="64" t="s">
        <v>5204</v>
      </c>
      <c r="E18" s="65" t="s">
        <v>5205</v>
      </c>
      <c r="F18" s="150" t="b">
        <f>IF(総括表!$B$4=総括表!$Q$5,基礎データ貼付用シート!E1396)</f>
        <v>0</v>
      </c>
      <c r="G18" s="147" t="s">
        <v>5201</v>
      </c>
      <c r="H18" s="149">
        <v>0.29899999999999999</v>
      </c>
      <c r="I18" s="70" t="s">
        <v>5202</v>
      </c>
      <c r="J18" s="145">
        <f>ROUND(F18*H18,0)</f>
        <v>0</v>
      </c>
      <c r="K18" s="66" t="s">
        <v>5332</v>
      </c>
    </row>
    <row r="19" spans="1:11" s="3" customFormat="1" ht="15.75" customHeight="1" x14ac:dyDescent="0.2">
      <c r="A19" s="71"/>
      <c r="B19" s="139">
        <v>7</v>
      </c>
      <c r="C19" s="63" t="s">
        <v>5222</v>
      </c>
      <c r="D19" s="64" t="s">
        <v>5199</v>
      </c>
      <c r="E19" s="65" t="s">
        <v>5200</v>
      </c>
      <c r="F19" s="150">
        <f>IF(総括表!$B$4=総括表!$Q$4,基礎データ貼付用シート!E1398)</f>
        <v>0</v>
      </c>
      <c r="G19" s="147" t="s">
        <v>5201</v>
      </c>
      <c r="H19" s="69">
        <v>0.43</v>
      </c>
      <c r="I19" s="147" t="s">
        <v>5202</v>
      </c>
      <c r="J19" s="148">
        <f t="shared" si="0"/>
        <v>0</v>
      </c>
      <c r="K19" s="66" t="s">
        <v>5333</v>
      </c>
    </row>
    <row r="20" spans="1:11" s="3" customFormat="1" ht="15.75" customHeight="1" x14ac:dyDescent="0.2">
      <c r="A20" s="71"/>
      <c r="B20" s="67"/>
      <c r="C20" s="286"/>
      <c r="D20" s="64" t="s">
        <v>5204</v>
      </c>
      <c r="E20" s="65" t="s">
        <v>5205</v>
      </c>
      <c r="F20" s="150" t="b">
        <f>IF(総括表!$B$4=総括表!$Q$5,基礎データ貼付用シート!E1398)</f>
        <v>0</v>
      </c>
      <c r="G20" s="147" t="s">
        <v>5201</v>
      </c>
      <c r="H20" s="149">
        <v>0.33900000000000002</v>
      </c>
      <c r="I20" s="70" t="s">
        <v>5202</v>
      </c>
      <c r="J20" s="145">
        <f t="shared" si="0"/>
        <v>0</v>
      </c>
      <c r="K20" s="66" t="s">
        <v>5334</v>
      </c>
    </row>
    <row r="21" spans="1:11" s="3" customFormat="1" ht="15.75" customHeight="1" x14ac:dyDescent="0.2">
      <c r="A21" s="71"/>
      <c r="B21" s="139">
        <v>8</v>
      </c>
      <c r="C21" s="63" t="s">
        <v>5225</v>
      </c>
      <c r="D21" s="64" t="s">
        <v>5199</v>
      </c>
      <c r="E21" s="65" t="s">
        <v>5200</v>
      </c>
      <c r="F21" s="150">
        <f>IF(総括表!$B$4=総括表!$Q$4,基礎データ貼付用シート!E1400)</f>
        <v>0</v>
      </c>
      <c r="G21" s="147" t="s">
        <v>5201</v>
      </c>
      <c r="H21" s="69">
        <v>0.46200000000000002</v>
      </c>
      <c r="I21" s="147" t="s">
        <v>5202</v>
      </c>
      <c r="J21" s="148">
        <f t="shared" si="0"/>
        <v>0</v>
      </c>
      <c r="K21" s="66" t="s">
        <v>5335</v>
      </c>
    </row>
    <row r="22" spans="1:11" s="3" customFormat="1" ht="15.75" customHeight="1" x14ac:dyDescent="0.2">
      <c r="A22" s="71"/>
      <c r="B22" s="67"/>
      <c r="C22" s="286"/>
      <c r="D22" s="64" t="s">
        <v>5204</v>
      </c>
      <c r="E22" s="65" t="s">
        <v>5205</v>
      </c>
      <c r="F22" s="150" t="b">
        <f>IF(総括表!$B$4=総括表!$Q$5,基礎データ貼付用シート!E1400)</f>
        <v>0</v>
      </c>
      <c r="G22" s="147" t="s">
        <v>5201</v>
      </c>
      <c r="H22" s="149">
        <v>0.38200000000000001</v>
      </c>
      <c r="I22" s="70" t="s">
        <v>5202</v>
      </c>
      <c r="J22" s="145">
        <f t="shared" si="0"/>
        <v>0</v>
      </c>
      <c r="K22" s="66" t="s">
        <v>5336</v>
      </c>
    </row>
    <row r="23" spans="1:11" s="3" customFormat="1" ht="15.75" customHeight="1" x14ac:dyDescent="0.2">
      <c r="A23" s="71"/>
      <c r="B23" s="139">
        <v>9</v>
      </c>
      <c r="C23" s="63" t="s">
        <v>6022</v>
      </c>
      <c r="D23" s="64" t="s">
        <v>6023</v>
      </c>
      <c r="E23" s="65" t="s">
        <v>6024</v>
      </c>
      <c r="F23" s="150">
        <f>IF(総括表!$B$4=総括表!$Q$4,基礎データ貼付用シート!E1402)</f>
        <v>0</v>
      </c>
      <c r="G23" s="147" t="s">
        <v>6025</v>
      </c>
      <c r="H23" s="546">
        <v>0.49299999999999999</v>
      </c>
      <c r="I23" s="147" t="s">
        <v>6026</v>
      </c>
      <c r="J23" s="148">
        <f t="shared" si="0"/>
        <v>0</v>
      </c>
      <c r="K23" s="66" t="s">
        <v>6027</v>
      </c>
    </row>
    <row r="24" spans="1:11" s="3" customFormat="1" ht="15.75" customHeight="1" x14ac:dyDescent="0.2">
      <c r="A24" s="71"/>
      <c r="B24" s="67"/>
      <c r="C24" s="286"/>
      <c r="D24" s="64" t="s">
        <v>6028</v>
      </c>
      <c r="E24" s="65" t="s">
        <v>6029</v>
      </c>
      <c r="F24" s="150" t="b">
        <f>IF(総括表!$B$4=総括表!$Q$5,基礎データ貼付用シート!E1402)</f>
        <v>0</v>
      </c>
      <c r="G24" s="147" t="s">
        <v>6025</v>
      </c>
      <c r="H24" s="156">
        <v>0.42399999999999999</v>
      </c>
      <c r="I24" s="70" t="s">
        <v>6026</v>
      </c>
      <c r="J24" s="145">
        <f t="shared" si="0"/>
        <v>0</v>
      </c>
      <c r="K24" s="66" t="s">
        <v>6030</v>
      </c>
    </row>
    <row r="25" spans="1:11" s="3" customFormat="1" ht="15.75" customHeight="1" x14ac:dyDescent="0.2">
      <c r="A25" s="71"/>
      <c r="B25" s="139">
        <v>10</v>
      </c>
      <c r="C25" s="63" t="s">
        <v>6031</v>
      </c>
      <c r="D25" s="64" t="s">
        <v>6023</v>
      </c>
      <c r="E25" s="65" t="s">
        <v>6024</v>
      </c>
      <c r="F25" s="150">
        <f>IF(総括表!$B$4=総括表!$Q$4,基礎データ貼付用シート!E1404)</f>
        <v>0</v>
      </c>
      <c r="G25" s="147" t="s">
        <v>6025</v>
      </c>
      <c r="H25" s="546">
        <v>0.52400000000000002</v>
      </c>
      <c r="I25" s="147" t="s">
        <v>6026</v>
      </c>
      <c r="J25" s="148">
        <f t="shared" si="0"/>
        <v>0</v>
      </c>
      <c r="K25" s="66" t="s">
        <v>6032</v>
      </c>
    </row>
    <row r="26" spans="1:11" s="3" customFormat="1" ht="15.75" customHeight="1" x14ac:dyDescent="0.2">
      <c r="A26" s="71"/>
      <c r="B26" s="67"/>
      <c r="C26" s="286"/>
      <c r="D26" s="64" t="s">
        <v>6028</v>
      </c>
      <c r="E26" s="65" t="s">
        <v>6029</v>
      </c>
      <c r="F26" s="150" t="b">
        <f>IF(総括表!$B$4=総括表!$Q$5,基礎データ貼付用シート!E1404)</f>
        <v>0</v>
      </c>
      <c r="G26" s="147" t="s">
        <v>6025</v>
      </c>
      <c r="H26" s="156">
        <v>0.46400000000000002</v>
      </c>
      <c r="I26" s="70" t="s">
        <v>6026</v>
      </c>
      <c r="J26" s="145">
        <f t="shared" si="0"/>
        <v>0</v>
      </c>
      <c r="K26" s="66" t="s">
        <v>6033</v>
      </c>
    </row>
    <row r="27" spans="1:11" s="3" customFormat="1" ht="15.75" customHeight="1" x14ac:dyDescent="0.2">
      <c r="A27" s="71"/>
      <c r="B27" s="139">
        <v>11</v>
      </c>
      <c r="C27" s="63" t="s">
        <v>6034</v>
      </c>
      <c r="D27" s="64" t="s">
        <v>6023</v>
      </c>
      <c r="E27" s="65" t="s">
        <v>6024</v>
      </c>
      <c r="F27" s="150">
        <f>IF(総括表!$B$4=総括表!$Q$4,基礎データ貼付用シート!E1406)</f>
        <v>0</v>
      </c>
      <c r="G27" s="147" t="s">
        <v>6025</v>
      </c>
      <c r="H27" s="546">
        <v>0.55600000000000005</v>
      </c>
      <c r="I27" s="147" t="s">
        <v>6026</v>
      </c>
      <c r="J27" s="148">
        <f>ROUND(F27*H27,0)</f>
        <v>0</v>
      </c>
      <c r="K27" s="66" t="s">
        <v>6035</v>
      </c>
    </row>
    <row r="28" spans="1:11" s="3" customFormat="1" ht="15.75" customHeight="1" x14ac:dyDescent="0.2">
      <c r="A28" s="71"/>
      <c r="B28" s="67"/>
      <c r="C28" s="286"/>
      <c r="D28" s="64" t="s">
        <v>6028</v>
      </c>
      <c r="E28" s="65" t="s">
        <v>6029</v>
      </c>
      <c r="F28" s="150" t="b">
        <f>IF(総括表!$B$4=総括表!$Q$5,基礎データ貼付用シート!E1406)</f>
        <v>0</v>
      </c>
      <c r="G28" s="147" t="s">
        <v>6025</v>
      </c>
      <c r="H28" s="156">
        <v>0.50600000000000001</v>
      </c>
      <c r="I28" s="70" t="s">
        <v>6026</v>
      </c>
      <c r="J28" s="145">
        <f>ROUND(F28*H28,0)</f>
        <v>0</v>
      </c>
      <c r="K28" s="66" t="s">
        <v>6036</v>
      </c>
    </row>
    <row r="29" spans="1:11" s="3" customFormat="1" ht="15.75" customHeight="1" x14ac:dyDescent="0.2">
      <c r="A29" s="71"/>
      <c r="B29" s="139">
        <v>12</v>
      </c>
      <c r="C29" s="63" t="s">
        <v>6037</v>
      </c>
      <c r="D29" s="64" t="s">
        <v>6023</v>
      </c>
      <c r="E29" s="65" t="s">
        <v>6024</v>
      </c>
      <c r="F29" s="150">
        <f>IF(総括表!$B$4=総括表!$Q$4,基礎データ貼付用シート!E1408)</f>
        <v>0</v>
      </c>
      <c r="G29" s="147" t="s">
        <v>6025</v>
      </c>
      <c r="H29" s="546">
        <v>0.58899999999999997</v>
      </c>
      <c r="I29" s="147" t="s">
        <v>6026</v>
      </c>
      <c r="J29" s="148">
        <f t="shared" ref="J29:J40" si="1">ROUND(F29*H29,0)</f>
        <v>0</v>
      </c>
      <c r="K29" s="66" t="s">
        <v>6038</v>
      </c>
    </row>
    <row r="30" spans="1:11" s="3" customFormat="1" ht="15.75" customHeight="1" x14ac:dyDescent="0.2">
      <c r="A30" s="71"/>
      <c r="B30" s="67"/>
      <c r="C30" s="286"/>
      <c r="D30" s="64" t="s">
        <v>6028</v>
      </c>
      <c r="E30" s="65" t="s">
        <v>6029</v>
      </c>
      <c r="F30" s="150" t="b">
        <f>IF(総括表!$B$4=総括表!$Q$5,基礎データ貼付用シート!E1408)</f>
        <v>0</v>
      </c>
      <c r="G30" s="147" t="s">
        <v>6025</v>
      </c>
      <c r="H30" s="156">
        <v>0.54800000000000004</v>
      </c>
      <c r="I30" s="70" t="s">
        <v>6026</v>
      </c>
      <c r="J30" s="145">
        <f t="shared" si="1"/>
        <v>0</v>
      </c>
      <c r="K30" s="66" t="s">
        <v>6039</v>
      </c>
    </row>
    <row r="31" spans="1:11" s="3" customFormat="1" ht="15.75" customHeight="1" x14ac:dyDescent="0.2">
      <c r="A31" s="71"/>
      <c r="B31" s="139">
        <v>13</v>
      </c>
      <c r="C31" s="63" t="s">
        <v>6040</v>
      </c>
      <c r="D31" s="64" t="s">
        <v>6023</v>
      </c>
      <c r="E31" s="65" t="s">
        <v>6024</v>
      </c>
      <c r="F31" s="150">
        <f>IF(総括表!$B$4=総括表!$Q$4,基礎データ貼付用シート!E1410)</f>
        <v>0</v>
      </c>
      <c r="G31" s="147" t="s">
        <v>6025</v>
      </c>
      <c r="H31" s="546">
        <v>0.62</v>
      </c>
      <c r="I31" s="147" t="s">
        <v>6026</v>
      </c>
      <c r="J31" s="148">
        <f>ROUND(F31*H31,0)</f>
        <v>0</v>
      </c>
      <c r="K31" s="66" t="s">
        <v>6041</v>
      </c>
    </row>
    <row r="32" spans="1:11" s="3" customFormat="1" ht="15.75" customHeight="1" x14ac:dyDescent="0.2">
      <c r="A32" s="71"/>
      <c r="B32" s="67"/>
      <c r="C32" s="286"/>
      <c r="D32" s="64" t="s">
        <v>6028</v>
      </c>
      <c r="E32" s="65" t="s">
        <v>6029</v>
      </c>
      <c r="F32" s="150" t="b">
        <f>IF(総括表!$B$4=総括表!$Q$5,基礎データ貼付用シート!E1410)</f>
        <v>0</v>
      </c>
      <c r="G32" s="147" t="s">
        <v>6025</v>
      </c>
      <c r="H32" s="156">
        <v>0.59</v>
      </c>
      <c r="I32" s="70" t="s">
        <v>6026</v>
      </c>
      <c r="J32" s="145">
        <f>ROUND(F32*H32,0)</f>
        <v>0</v>
      </c>
      <c r="K32" s="66" t="s">
        <v>6042</v>
      </c>
    </row>
    <row r="33" spans="1:11" s="3" customFormat="1" ht="15.75" customHeight="1" x14ac:dyDescent="0.2">
      <c r="A33" s="71"/>
      <c r="B33" s="139">
        <v>14</v>
      </c>
      <c r="C33" s="63" t="s">
        <v>6043</v>
      </c>
      <c r="D33" s="64" t="s">
        <v>6023</v>
      </c>
      <c r="E33" s="65" t="s">
        <v>6024</v>
      </c>
      <c r="F33" s="150">
        <f>IF(総括表!$B$4=総括表!$Q$4,基礎データ貼付用シート!E1412)</f>
        <v>0</v>
      </c>
      <c r="G33" s="147" t="s">
        <v>6025</v>
      </c>
      <c r="H33" s="546">
        <v>0.65200000000000002</v>
      </c>
      <c r="I33" s="147" t="s">
        <v>6026</v>
      </c>
      <c r="J33" s="148">
        <f t="shared" si="1"/>
        <v>0</v>
      </c>
      <c r="K33" s="66" t="s">
        <v>6044</v>
      </c>
    </row>
    <row r="34" spans="1:11" s="3" customFormat="1" ht="15.75" customHeight="1" x14ac:dyDescent="0.2">
      <c r="A34" s="71"/>
      <c r="B34" s="67"/>
      <c r="C34" s="286"/>
      <c r="D34" s="64" t="s">
        <v>6028</v>
      </c>
      <c r="E34" s="65" t="s">
        <v>6029</v>
      </c>
      <c r="F34" s="150" t="b">
        <f>IF(総括表!$B$4=総括表!$Q$5,基礎データ貼付用シート!E1412)</f>
        <v>0</v>
      </c>
      <c r="G34" s="147" t="s">
        <v>6025</v>
      </c>
      <c r="H34" s="156">
        <v>0.63200000000000001</v>
      </c>
      <c r="I34" s="70" t="s">
        <v>6026</v>
      </c>
      <c r="J34" s="145">
        <f t="shared" si="1"/>
        <v>0</v>
      </c>
      <c r="K34" s="66" t="s">
        <v>6045</v>
      </c>
    </row>
    <row r="35" spans="1:11" s="3" customFormat="1" ht="15.75" customHeight="1" x14ac:dyDescent="0.2">
      <c r="A35" s="71"/>
      <c r="B35" s="139">
        <v>15</v>
      </c>
      <c r="C35" s="63" t="s">
        <v>6046</v>
      </c>
      <c r="D35" s="64" t="s">
        <v>6023</v>
      </c>
      <c r="E35" s="65" t="s">
        <v>6024</v>
      </c>
      <c r="F35" s="150">
        <f>IF(総括表!$B$4=総括表!$Q$4,基礎データ貼付用シート!E1414)</f>
        <v>0</v>
      </c>
      <c r="G35" s="147" t="s">
        <v>6025</v>
      </c>
      <c r="H35" s="546">
        <v>0.67700000000000005</v>
      </c>
      <c r="I35" s="147" t="s">
        <v>6026</v>
      </c>
      <c r="J35" s="148">
        <f t="shared" si="1"/>
        <v>0</v>
      </c>
      <c r="K35" s="66" t="s">
        <v>6047</v>
      </c>
    </row>
    <row r="36" spans="1:11" s="3" customFormat="1" ht="15.75" customHeight="1" x14ac:dyDescent="0.2">
      <c r="A36" s="71"/>
      <c r="B36" s="67"/>
      <c r="C36" s="286"/>
      <c r="D36" s="64" t="s">
        <v>6028</v>
      </c>
      <c r="E36" s="65" t="s">
        <v>6029</v>
      </c>
      <c r="F36" s="150" t="b">
        <f>IF(総括表!$B$4=総括表!$Q$5,基礎データ貼付用シート!E1414)</f>
        <v>0</v>
      </c>
      <c r="G36" s="147" t="s">
        <v>6025</v>
      </c>
      <c r="H36" s="156">
        <v>0.66600000000000004</v>
      </c>
      <c r="I36" s="70" t="s">
        <v>6026</v>
      </c>
      <c r="J36" s="145">
        <f t="shared" si="1"/>
        <v>0</v>
      </c>
      <c r="K36" s="66" t="s">
        <v>6048</v>
      </c>
    </row>
    <row r="37" spans="1:11" s="3" customFormat="1" ht="15.75" customHeight="1" x14ac:dyDescent="0.2">
      <c r="A37" s="71"/>
      <c r="B37" s="139">
        <v>16</v>
      </c>
      <c r="C37" s="63" t="s">
        <v>6049</v>
      </c>
      <c r="D37" s="64" t="s">
        <v>6023</v>
      </c>
      <c r="E37" s="65" t="s">
        <v>6024</v>
      </c>
      <c r="F37" s="150">
        <f>IF(総括表!$B$4=総括表!$Q$4,基礎データ貼付用シート!E1416)</f>
        <v>0</v>
      </c>
      <c r="G37" s="147" t="s">
        <v>6025</v>
      </c>
      <c r="H37" s="546">
        <v>0.7</v>
      </c>
      <c r="I37" s="147" t="s">
        <v>6026</v>
      </c>
      <c r="J37" s="148">
        <f t="shared" si="1"/>
        <v>0</v>
      </c>
      <c r="K37" s="66" t="s">
        <v>6007</v>
      </c>
    </row>
    <row r="38" spans="1:11" s="3" customFormat="1" ht="15.75" customHeight="1" x14ac:dyDescent="0.2">
      <c r="A38" s="71"/>
      <c r="B38" s="67"/>
      <c r="C38" s="286"/>
      <c r="D38" s="64" t="s">
        <v>6028</v>
      </c>
      <c r="E38" s="65" t="s">
        <v>6029</v>
      </c>
      <c r="F38" s="150" t="b">
        <f>IF(総括表!$B$4=総括表!$Q$5,基礎データ貼付用シート!E1416)</f>
        <v>0</v>
      </c>
      <c r="G38" s="147" t="s">
        <v>6025</v>
      </c>
      <c r="H38" s="156">
        <v>0.7</v>
      </c>
      <c r="I38" s="70" t="s">
        <v>6026</v>
      </c>
      <c r="J38" s="145">
        <f t="shared" si="1"/>
        <v>0</v>
      </c>
      <c r="K38" s="66" t="s">
        <v>6050</v>
      </c>
    </row>
    <row r="39" spans="1:11" s="3" customFormat="1" ht="15.75" customHeight="1" x14ac:dyDescent="0.2">
      <c r="A39" s="71"/>
      <c r="B39" s="139">
        <v>17</v>
      </c>
      <c r="C39" s="63" t="s">
        <v>6051</v>
      </c>
      <c r="D39" s="64" t="s">
        <v>6023</v>
      </c>
      <c r="E39" s="65" t="s">
        <v>6024</v>
      </c>
      <c r="F39" s="150">
        <f>IF(総括表!$B$4=総括表!$Q$4,基礎データ貼付用シート!E1418)</f>
        <v>0</v>
      </c>
      <c r="G39" s="147" t="s">
        <v>6025</v>
      </c>
      <c r="H39" s="546">
        <v>0.7</v>
      </c>
      <c r="I39" s="147" t="s">
        <v>6026</v>
      </c>
      <c r="J39" s="148">
        <f t="shared" si="1"/>
        <v>0</v>
      </c>
      <c r="K39" s="66" t="s">
        <v>5354</v>
      </c>
    </row>
    <row r="40" spans="1:11" s="3" customFormat="1" ht="15.75" customHeight="1" x14ac:dyDescent="0.2">
      <c r="A40" s="71"/>
      <c r="B40" s="67"/>
      <c r="C40" s="286"/>
      <c r="D40" s="64" t="s">
        <v>6028</v>
      </c>
      <c r="E40" s="65" t="s">
        <v>6029</v>
      </c>
      <c r="F40" s="150" t="b">
        <f>IF(総括表!$B$4=総括表!$Q$5,基礎データ貼付用シート!E1418)</f>
        <v>0</v>
      </c>
      <c r="G40" s="147" t="s">
        <v>6025</v>
      </c>
      <c r="H40" s="156">
        <v>0.7</v>
      </c>
      <c r="I40" s="70" t="s">
        <v>6026</v>
      </c>
      <c r="J40" s="145">
        <f t="shared" si="1"/>
        <v>0</v>
      </c>
      <c r="K40" s="66" t="s">
        <v>5435</v>
      </c>
    </row>
    <row r="41" spans="1:11" s="3" customFormat="1" ht="15.75" customHeight="1" x14ac:dyDescent="0.2">
      <c r="A41" s="71"/>
      <c r="B41" s="139">
        <v>18</v>
      </c>
      <c r="C41" s="63" t="s">
        <v>6052</v>
      </c>
      <c r="D41" s="64" t="s">
        <v>6023</v>
      </c>
      <c r="E41" s="65" t="s">
        <v>6024</v>
      </c>
      <c r="F41" s="223">
        <f>IF(総括表!$B$4=総括表!$Q$4,基礎データ貼付用シート!E1420)</f>
        <v>0</v>
      </c>
      <c r="G41" s="147" t="s">
        <v>6025</v>
      </c>
      <c r="H41" s="546">
        <v>0.7</v>
      </c>
      <c r="I41" s="147" t="s">
        <v>6026</v>
      </c>
      <c r="J41" s="148">
        <f>ROUND(F41*H41,0)</f>
        <v>0</v>
      </c>
      <c r="K41" s="66" t="s">
        <v>5406</v>
      </c>
    </row>
    <row r="42" spans="1:11" s="3" customFormat="1" ht="15.75" customHeight="1" x14ac:dyDescent="0.2">
      <c r="A42" s="71"/>
      <c r="B42" s="67"/>
      <c r="C42" s="286"/>
      <c r="D42" s="64" t="s">
        <v>6028</v>
      </c>
      <c r="E42" s="65" t="s">
        <v>6029</v>
      </c>
      <c r="F42" s="223" t="b">
        <f>IF(総括表!$B$4=総括表!$Q$5,基礎データ貼付用シート!E1420)</f>
        <v>0</v>
      </c>
      <c r="G42" s="147" t="s">
        <v>6025</v>
      </c>
      <c r="H42" s="156">
        <v>0.7</v>
      </c>
      <c r="I42" s="70" t="s">
        <v>6026</v>
      </c>
      <c r="J42" s="145">
        <f t="shared" ref="J42" si="2">ROUND(F42*H42,0)</f>
        <v>0</v>
      </c>
      <c r="K42" s="66" t="s">
        <v>5407</v>
      </c>
    </row>
    <row r="43" spans="1:11" s="3" customFormat="1" ht="15.75" customHeight="1" x14ac:dyDescent="0.2">
      <c r="A43" s="71"/>
      <c r="B43" s="139">
        <v>19</v>
      </c>
      <c r="C43" s="63" t="s">
        <v>6053</v>
      </c>
      <c r="D43" s="64" t="s">
        <v>6023</v>
      </c>
      <c r="E43" s="65" t="s">
        <v>6024</v>
      </c>
      <c r="F43" s="223">
        <f>IF(総括表!$B$4=総括表!$Q$4,基礎データ貼付用シート!E1422)</f>
        <v>0</v>
      </c>
      <c r="G43" s="147" t="s">
        <v>6025</v>
      </c>
      <c r="H43" s="546">
        <v>0.7</v>
      </c>
      <c r="I43" s="147" t="s">
        <v>6026</v>
      </c>
      <c r="J43" s="148">
        <f>ROUND(F43*H43,0)</f>
        <v>0</v>
      </c>
      <c r="K43" s="66" t="s">
        <v>5375</v>
      </c>
    </row>
    <row r="44" spans="1:11" s="3" customFormat="1" ht="15.75" customHeight="1" thickBot="1" x14ac:dyDescent="0.25">
      <c r="A44" s="71"/>
      <c r="B44" s="67"/>
      <c r="C44" s="286"/>
      <c r="D44" s="64" t="s">
        <v>6028</v>
      </c>
      <c r="E44" s="65" t="s">
        <v>6029</v>
      </c>
      <c r="F44" s="223" t="b">
        <f>IF(総括表!$B$4=総括表!$Q$5,基礎データ貼付用シート!E1422)</f>
        <v>0</v>
      </c>
      <c r="G44" s="147" t="s">
        <v>6025</v>
      </c>
      <c r="H44" s="156">
        <v>0.7</v>
      </c>
      <c r="I44" s="70" t="s">
        <v>6026</v>
      </c>
      <c r="J44" s="145">
        <f>ROUND(F44*H44,0)</f>
        <v>0</v>
      </c>
      <c r="K44" s="66" t="s">
        <v>5377</v>
      </c>
    </row>
    <row r="45" spans="1:11" ht="19.5" customHeight="1" thickBot="1" x14ac:dyDescent="0.25">
      <c r="A45" s="77"/>
      <c r="B45" s="66"/>
      <c r="C45" s="66"/>
      <c r="D45" s="66"/>
      <c r="E45" s="66"/>
      <c r="F45" s="29"/>
      <c r="G45" s="66"/>
      <c r="H45" s="1077" t="s">
        <v>5259</v>
      </c>
      <c r="I45" s="1078"/>
      <c r="J45" s="94">
        <f>SUM(J7:J44)</f>
        <v>0</v>
      </c>
      <c r="K45" s="66" t="s">
        <v>5260</v>
      </c>
    </row>
    <row r="46" spans="1:11" ht="11.25" customHeight="1" x14ac:dyDescent="0.2">
      <c r="A46" s="78"/>
      <c r="B46" s="71"/>
      <c r="C46" s="71"/>
      <c r="D46" s="71"/>
      <c r="E46" s="71"/>
      <c r="F46" s="90"/>
      <c r="G46" s="71"/>
      <c r="H46" s="73"/>
      <c r="I46" s="71"/>
      <c r="J46" s="90"/>
      <c r="K46" s="71"/>
    </row>
    <row r="47" spans="1:11" ht="19.5" customHeight="1" x14ac:dyDescent="0.2">
      <c r="A47" s="78">
        <v>2</v>
      </c>
      <c r="B47" s="71" t="s">
        <v>6382</v>
      </c>
      <c r="C47" s="76"/>
      <c r="D47" s="76"/>
      <c r="E47" s="76"/>
      <c r="F47" s="89"/>
      <c r="G47" s="76"/>
      <c r="H47" s="79"/>
      <c r="I47" s="76"/>
      <c r="J47" s="89"/>
      <c r="K47" s="76"/>
    </row>
    <row r="48" spans="1:11" ht="15" customHeight="1" x14ac:dyDescent="0.2">
      <c r="A48" s="78"/>
      <c r="B48" s="76"/>
      <c r="C48" s="76"/>
      <c r="D48" s="76"/>
      <c r="E48" s="76"/>
      <c r="F48" s="89"/>
      <c r="G48" s="76"/>
      <c r="H48" s="79"/>
      <c r="I48" s="76"/>
      <c r="J48" s="89"/>
      <c r="K48" s="76"/>
    </row>
    <row r="49" spans="1:11" s="3" customFormat="1" ht="15" customHeight="1" x14ac:dyDescent="0.2">
      <c r="A49" s="71"/>
      <c r="B49" s="991" t="s">
        <v>5193</v>
      </c>
      <c r="C49" s="992"/>
      <c r="D49" s="991" t="s">
        <v>5194</v>
      </c>
      <c r="E49" s="992"/>
      <c r="F49" s="127" t="s">
        <v>5195</v>
      </c>
      <c r="G49" s="213"/>
      <c r="H49" s="81" t="s">
        <v>5196</v>
      </c>
      <c r="I49" s="213"/>
      <c r="J49" s="127" t="s">
        <v>17</v>
      </c>
      <c r="K49" s="66"/>
    </row>
    <row r="50" spans="1:11" s="3" customFormat="1" ht="15" customHeight="1" x14ac:dyDescent="0.2">
      <c r="A50" s="71"/>
      <c r="B50" s="294"/>
      <c r="C50" s="289"/>
      <c r="D50" s="229"/>
      <c r="E50" s="286"/>
      <c r="F50" s="168"/>
      <c r="G50" s="143"/>
      <c r="H50" s="83"/>
      <c r="I50" s="143"/>
      <c r="J50" s="92" t="s">
        <v>5197</v>
      </c>
      <c r="K50" s="66"/>
    </row>
    <row r="51" spans="1:11" s="3" customFormat="1" ht="15.75" customHeight="1" x14ac:dyDescent="0.2">
      <c r="A51" s="71"/>
      <c r="B51" s="139">
        <v>1</v>
      </c>
      <c r="C51" s="63" t="s">
        <v>6046</v>
      </c>
      <c r="D51" s="64" t="s">
        <v>6023</v>
      </c>
      <c r="E51" s="65" t="s">
        <v>6024</v>
      </c>
      <c r="F51" s="150">
        <f>IF(総括表!$B$4=総括表!$Q$4,基礎データ貼付用シート!E1424)</f>
        <v>0</v>
      </c>
      <c r="G51" s="147" t="s">
        <v>6025</v>
      </c>
      <c r="H51" s="546">
        <v>0.48399999999999999</v>
      </c>
      <c r="I51" s="147" t="s">
        <v>6026</v>
      </c>
      <c r="J51" s="148">
        <f>ROUND(F51*H51,0)</f>
        <v>0</v>
      </c>
      <c r="K51" s="66" t="s">
        <v>5264</v>
      </c>
    </row>
    <row r="52" spans="1:11" s="3" customFormat="1" ht="15.75" customHeight="1" x14ac:dyDescent="0.2">
      <c r="A52" s="71"/>
      <c r="B52" s="67"/>
      <c r="C52" s="286"/>
      <c r="D52" s="64" t="s">
        <v>6028</v>
      </c>
      <c r="E52" s="65" t="s">
        <v>6029</v>
      </c>
      <c r="F52" s="150" t="b">
        <f>IF(総括表!$B$4=総括表!$Q$5,基礎データ貼付用シート!E1424)</f>
        <v>0</v>
      </c>
      <c r="G52" s="147" t="s">
        <v>6025</v>
      </c>
      <c r="H52" s="156">
        <v>0.47499999999999998</v>
      </c>
      <c r="I52" s="70" t="s">
        <v>6026</v>
      </c>
      <c r="J52" s="145">
        <f t="shared" ref="J52:J58" si="3">ROUND(F52*H52,0)</f>
        <v>0</v>
      </c>
      <c r="K52" s="66" t="s">
        <v>5266</v>
      </c>
    </row>
    <row r="53" spans="1:11" s="3" customFormat="1" ht="15.75" customHeight="1" x14ac:dyDescent="0.2">
      <c r="A53" s="71"/>
      <c r="B53" s="139">
        <v>2</v>
      </c>
      <c r="C53" s="63" t="s">
        <v>6049</v>
      </c>
      <c r="D53" s="64" t="s">
        <v>6023</v>
      </c>
      <c r="E53" s="65" t="s">
        <v>6024</v>
      </c>
      <c r="F53" s="150">
        <f>IF(総括表!$B$4=総括表!$Q$4,基礎データ貼付用シート!E1425)</f>
        <v>0</v>
      </c>
      <c r="G53" s="147" t="s">
        <v>6025</v>
      </c>
      <c r="H53" s="546">
        <v>0.5</v>
      </c>
      <c r="I53" s="147" t="s">
        <v>6026</v>
      </c>
      <c r="J53" s="148">
        <f t="shared" si="3"/>
        <v>0</v>
      </c>
      <c r="K53" s="66" t="s">
        <v>5715</v>
      </c>
    </row>
    <row r="54" spans="1:11" s="3" customFormat="1" ht="15.75" customHeight="1" x14ac:dyDescent="0.2">
      <c r="A54" s="71"/>
      <c r="B54" s="67"/>
      <c r="C54" s="286"/>
      <c r="D54" s="64" t="s">
        <v>6028</v>
      </c>
      <c r="E54" s="65" t="s">
        <v>6029</v>
      </c>
      <c r="F54" s="150" t="b">
        <f>IF(総括表!$B$4=総括表!$Q$5,基礎データ貼付用シート!E1425)</f>
        <v>0</v>
      </c>
      <c r="G54" s="147" t="s">
        <v>6025</v>
      </c>
      <c r="H54" s="156">
        <v>0.5</v>
      </c>
      <c r="I54" s="70" t="s">
        <v>6026</v>
      </c>
      <c r="J54" s="145">
        <f t="shared" si="3"/>
        <v>0</v>
      </c>
      <c r="K54" s="66" t="s">
        <v>6383</v>
      </c>
    </row>
    <row r="55" spans="1:11" s="3" customFormat="1" ht="15.75" customHeight="1" x14ac:dyDescent="0.2">
      <c r="A55" s="71"/>
      <c r="B55" s="139">
        <v>3</v>
      </c>
      <c r="C55" s="63" t="s">
        <v>6051</v>
      </c>
      <c r="D55" s="64" t="s">
        <v>6023</v>
      </c>
      <c r="E55" s="65" t="s">
        <v>6024</v>
      </c>
      <c r="F55" s="150">
        <f>IF(総括表!$B$4=総括表!$Q$4,基礎データ貼付用シート!E1426)</f>
        <v>0</v>
      </c>
      <c r="G55" s="147" t="s">
        <v>6025</v>
      </c>
      <c r="H55" s="546">
        <v>0.5</v>
      </c>
      <c r="I55" s="147" t="s">
        <v>6026</v>
      </c>
      <c r="J55" s="148">
        <f t="shared" si="3"/>
        <v>0</v>
      </c>
      <c r="K55" s="66" t="s">
        <v>5269</v>
      </c>
    </row>
    <row r="56" spans="1:11" s="3" customFormat="1" ht="15.75" customHeight="1" x14ac:dyDescent="0.2">
      <c r="A56" s="71"/>
      <c r="B56" s="67"/>
      <c r="C56" s="286"/>
      <c r="D56" s="64" t="s">
        <v>6028</v>
      </c>
      <c r="E56" s="65" t="s">
        <v>6029</v>
      </c>
      <c r="F56" s="150" t="b">
        <f>IF(総括表!$B$4=総括表!$Q$5,基礎データ貼付用シート!E1426)</f>
        <v>0</v>
      </c>
      <c r="G56" s="147" t="s">
        <v>6025</v>
      </c>
      <c r="H56" s="156">
        <v>0.5</v>
      </c>
      <c r="I56" s="70" t="s">
        <v>6026</v>
      </c>
      <c r="J56" s="145">
        <f t="shared" si="3"/>
        <v>0</v>
      </c>
      <c r="K56" s="66" t="s">
        <v>5270</v>
      </c>
    </row>
    <row r="57" spans="1:11" s="3" customFormat="1" ht="15.75" customHeight="1" x14ac:dyDescent="0.2">
      <c r="A57" s="71"/>
      <c r="B57" s="139">
        <v>4</v>
      </c>
      <c r="C57" s="63" t="s">
        <v>6052</v>
      </c>
      <c r="D57" s="64" t="s">
        <v>6023</v>
      </c>
      <c r="E57" s="65" t="s">
        <v>6024</v>
      </c>
      <c r="F57" s="223">
        <f>IF(総括表!$B$4=総括表!$Q$4,基礎データ貼付用シート!E1427)</f>
        <v>0</v>
      </c>
      <c r="G57" s="147" t="s">
        <v>6025</v>
      </c>
      <c r="H57" s="546">
        <v>0.5</v>
      </c>
      <c r="I57" s="147" t="s">
        <v>6026</v>
      </c>
      <c r="J57" s="148">
        <f t="shared" si="3"/>
        <v>0</v>
      </c>
      <c r="K57" s="66" t="s">
        <v>5458</v>
      </c>
    </row>
    <row r="58" spans="1:11" s="3" customFormat="1" ht="15.75" customHeight="1" x14ac:dyDescent="0.2">
      <c r="A58" s="71"/>
      <c r="B58" s="67"/>
      <c r="C58" s="286"/>
      <c r="D58" s="64" t="s">
        <v>6028</v>
      </c>
      <c r="E58" s="65" t="s">
        <v>6029</v>
      </c>
      <c r="F58" s="223" t="b">
        <f>IF(総括表!$B$4=総括表!$Q$5,基礎データ貼付用シート!E1427)</f>
        <v>0</v>
      </c>
      <c r="G58" s="147" t="s">
        <v>6025</v>
      </c>
      <c r="H58" s="156">
        <v>0.5</v>
      </c>
      <c r="I58" s="70" t="s">
        <v>6026</v>
      </c>
      <c r="J58" s="145">
        <f t="shared" si="3"/>
        <v>0</v>
      </c>
      <c r="K58" s="66" t="s">
        <v>5293</v>
      </c>
    </row>
    <row r="59" spans="1:11" s="3" customFormat="1" ht="15.75" customHeight="1" x14ac:dyDescent="0.2">
      <c r="A59" s="71"/>
      <c r="B59" s="139">
        <v>5</v>
      </c>
      <c r="C59" s="63" t="s">
        <v>6053</v>
      </c>
      <c r="D59" s="64" t="s">
        <v>6023</v>
      </c>
      <c r="E59" s="65" t="s">
        <v>6024</v>
      </c>
      <c r="F59" s="223">
        <f>IF(総括表!$B$4=総括表!$Q$4,基礎データ貼付用シート!E1428)</f>
        <v>0</v>
      </c>
      <c r="G59" s="147" t="s">
        <v>6025</v>
      </c>
      <c r="H59" s="546">
        <v>0.5</v>
      </c>
      <c r="I59" s="147" t="s">
        <v>6026</v>
      </c>
      <c r="J59" s="148">
        <f t="shared" ref="J59:J60" si="4">ROUND(F59*H59,0)</f>
        <v>0</v>
      </c>
      <c r="K59" s="66" t="s">
        <v>5459</v>
      </c>
    </row>
    <row r="60" spans="1:11" s="3" customFormat="1" ht="15.75" customHeight="1" thickBot="1" x14ac:dyDescent="0.25">
      <c r="A60" s="71"/>
      <c r="B60" s="67"/>
      <c r="C60" s="286"/>
      <c r="D60" s="64" t="s">
        <v>6028</v>
      </c>
      <c r="E60" s="65" t="s">
        <v>6029</v>
      </c>
      <c r="F60" s="223" t="b">
        <f>IF(総括表!$B$4=総括表!$Q$5,基礎データ貼付用シート!E1428)</f>
        <v>0</v>
      </c>
      <c r="G60" s="147" t="s">
        <v>6025</v>
      </c>
      <c r="H60" s="156">
        <v>0.5</v>
      </c>
      <c r="I60" s="70" t="s">
        <v>6026</v>
      </c>
      <c r="J60" s="145">
        <f t="shared" si="4"/>
        <v>0</v>
      </c>
      <c r="K60" s="66" t="s">
        <v>5460</v>
      </c>
    </row>
    <row r="61" spans="1:11" ht="19.5" customHeight="1" thickBot="1" x14ac:dyDescent="0.25">
      <c r="A61" s="76"/>
      <c r="B61" s="66"/>
      <c r="C61" s="66"/>
      <c r="D61" s="66"/>
      <c r="E61" s="66"/>
      <c r="F61" s="29"/>
      <c r="G61" s="66"/>
      <c r="H61" s="1077" t="s">
        <v>5259</v>
      </c>
      <c r="I61" s="1078"/>
      <c r="J61" s="94">
        <f>SUM(J51:J60)</f>
        <v>0</v>
      </c>
      <c r="K61" s="66" t="s">
        <v>5275</v>
      </c>
    </row>
    <row r="62" spans="1:11" ht="11.25" customHeight="1" x14ac:dyDescent="0.2">
      <c r="A62" s="78"/>
      <c r="B62" s="71"/>
      <c r="C62" s="71"/>
      <c r="D62" s="71"/>
      <c r="E62" s="71"/>
      <c r="F62" s="90"/>
      <c r="G62" s="71"/>
      <c r="H62" s="73"/>
      <c r="I62" s="71"/>
      <c r="J62" s="90"/>
      <c r="K62" s="71"/>
    </row>
    <row r="63" spans="1:11" ht="19.5" customHeight="1" x14ac:dyDescent="0.2">
      <c r="A63" s="78">
        <v>3</v>
      </c>
      <c r="B63" s="71" t="s">
        <v>6384</v>
      </c>
      <c r="C63" s="76"/>
      <c r="D63" s="76"/>
      <c r="E63" s="76"/>
      <c r="F63" s="89"/>
      <c r="G63" s="76"/>
      <c r="H63" s="79"/>
      <c r="I63" s="76"/>
      <c r="J63" s="89"/>
      <c r="K63" s="76"/>
    </row>
    <row r="64" spans="1:11" ht="15" customHeight="1" x14ac:dyDescent="0.2">
      <c r="A64" s="78"/>
      <c r="B64" s="76"/>
      <c r="C64" s="76"/>
      <c r="D64" s="76"/>
      <c r="E64" s="76"/>
      <c r="F64" s="89"/>
      <c r="G64" s="76"/>
      <c r="H64" s="79"/>
      <c r="I64" s="76"/>
      <c r="J64" s="89"/>
      <c r="K64" s="76"/>
    </row>
    <row r="65" spans="1:11" s="3" customFormat="1" ht="15" customHeight="1" x14ac:dyDescent="0.2">
      <c r="A65" s="71"/>
      <c r="B65" s="991" t="s">
        <v>5193</v>
      </c>
      <c r="C65" s="992"/>
      <c r="D65" s="991" t="s">
        <v>5194</v>
      </c>
      <c r="E65" s="992"/>
      <c r="F65" s="127" t="s">
        <v>5195</v>
      </c>
      <c r="G65" s="213"/>
      <c r="H65" s="81" t="s">
        <v>5196</v>
      </c>
      <c r="I65" s="213"/>
      <c r="J65" s="127" t="s">
        <v>17</v>
      </c>
      <c r="K65" s="66"/>
    </row>
    <row r="66" spans="1:11" s="3" customFormat="1" ht="15" customHeight="1" x14ac:dyDescent="0.2">
      <c r="A66" s="71"/>
      <c r="B66" s="294"/>
      <c r="C66" s="289"/>
      <c r="D66" s="229"/>
      <c r="E66" s="286"/>
      <c r="F66" s="168"/>
      <c r="G66" s="143"/>
      <c r="H66" s="83"/>
      <c r="I66" s="143"/>
      <c r="J66" s="92" t="s">
        <v>5197</v>
      </c>
      <c r="K66" s="66"/>
    </row>
    <row r="67" spans="1:11" s="3" customFormat="1" ht="15.75" customHeight="1" x14ac:dyDescent="0.2">
      <c r="A67" s="71"/>
      <c r="B67" s="139">
        <v>1</v>
      </c>
      <c r="C67" s="63" t="s">
        <v>6046</v>
      </c>
      <c r="D67" s="64" t="s">
        <v>6023</v>
      </c>
      <c r="E67" s="65" t="s">
        <v>6024</v>
      </c>
      <c r="F67" s="150">
        <f>IF(総括表!$B$4=総括表!$Q$4,基礎データ貼付用シート!E1429)</f>
        <v>0</v>
      </c>
      <c r="G67" s="147" t="s">
        <v>6025</v>
      </c>
      <c r="H67" s="546">
        <v>0.48399999999999999</v>
      </c>
      <c r="I67" s="147" t="s">
        <v>6026</v>
      </c>
      <c r="J67" s="148">
        <f t="shared" ref="J67:J74" si="5">ROUND(F67*H67,0)</f>
        <v>0</v>
      </c>
      <c r="K67" s="66" t="s">
        <v>5264</v>
      </c>
    </row>
    <row r="68" spans="1:11" s="3" customFormat="1" ht="15.75" customHeight="1" x14ac:dyDescent="0.2">
      <c r="A68" s="71"/>
      <c r="B68" s="67"/>
      <c r="C68" s="286"/>
      <c r="D68" s="64" t="s">
        <v>6028</v>
      </c>
      <c r="E68" s="65" t="s">
        <v>6029</v>
      </c>
      <c r="F68" s="150" t="b">
        <f>IF(総括表!$B$4=総括表!$Q$5,基礎データ貼付用シート!E1429)</f>
        <v>0</v>
      </c>
      <c r="G68" s="147" t="s">
        <v>6025</v>
      </c>
      <c r="H68" s="156">
        <v>0.47499999999999998</v>
      </c>
      <c r="I68" s="70" t="s">
        <v>6026</v>
      </c>
      <c r="J68" s="145">
        <f t="shared" si="5"/>
        <v>0</v>
      </c>
      <c r="K68" s="66" t="s">
        <v>5266</v>
      </c>
    </row>
    <row r="69" spans="1:11" s="3" customFormat="1" ht="15.75" customHeight="1" x14ac:dyDescent="0.2">
      <c r="A69" s="71"/>
      <c r="B69" s="139">
        <v>2</v>
      </c>
      <c r="C69" s="63" t="s">
        <v>6049</v>
      </c>
      <c r="D69" s="64" t="s">
        <v>6023</v>
      </c>
      <c r="E69" s="65" t="s">
        <v>6024</v>
      </c>
      <c r="F69" s="150">
        <f>IF(総括表!$B$4=総括表!$Q$4,基礎データ貼付用シート!E1430)</f>
        <v>0</v>
      </c>
      <c r="G69" s="147" t="s">
        <v>6025</v>
      </c>
      <c r="H69" s="546">
        <v>0.5</v>
      </c>
      <c r="I69" s="147" t="s">
        <v>6026</v>
      </c>
      <c r="J69" s="148">
        <f t="shared" si="5"/>
        <v>0</v>
      </c>
      <c r="K69" s="66" t="s">
        <v>5715</v>
      </c>
    </row>
    <row r="70" spans="1:11" s="3" customFormat="1" ht="15.75" customHeight="1" x14ac:dyDescent="0.2">
      <c r="A70" s="71"/>
      <c r="B70" s="67"/>
      <c r="C70" s="286"/>
      <c r="D70" s="64" t="s">
        <v>6028</v>
      </c>
      <c r="E70" s="65" t="s">
        <v>6029</v>
      </c>
      <c r="F70" s="150" t="b">
        <f>IF(総括表!$B$4=総括表!$Q$5,基礎データ貼付用シート!E1430)</f>
        <v>0</v>
      </c>
      <c r="G70" s="147" t="s">
        <v>6025</v>
      </c>
      <c r="H70" s="156">
        <v>0.5</v>
      </c>
      <c r="I70" s="70" t="s">
        <v>6026</v>
      </c>
      <c r="J70" s="145">
        <f t="shared" si="5"/>
        <v>0</v>
      </c>
      <c r="K70" s="66" t="s">
        <v>6383</v>
      </c>
    </row>
    <row r="71" spans="1:11" s="3" customFormat="1" ht="15.75" customHeight="1" x14ac:dyDescent="0.2">
      <c r="A71" s="71"/>
      <c r="B71" s="139">
        <v>3</v>
      </c>
      <c r="C71" s="63" t="s">
        <v>6051</v>
      </c>
      <c r="D71" s="64" t="s">
        <v>6023</v>
      </c>
      <c r="E71" s="65" t="s">
        <v>6024</v>
      </c>
      <c r="F71" s="150">
        <f>IF(総括表!$B$4=総括表!$Q$4,基礎データ貼付用シート!E1431)</f>
        <v>0</v>
      </c>
      <c r="G71" s="147" t="s">
        <v>6025</v>
      </c>
      <c r="H71" s="546">
        <v>0.5</v>
      </c>
      <c r="I71" s="147" t="s">
        <v>6026</v>
      </c>
      <c r="J71" s="148">
        <f t="shared" si="5"/>
        <v>0</v>
      </c>
      <c r="K71" s="66" t="s">
        <v>5269</v>
      </c>
    </row>
    <row r="72" spans="1:11" s="3" customFormat="1" ht="15.75" customHeight="1" x14ac:dyDescent="0.2">
      <c r="A72" s="71"/>
      <c r="B72" s="67"/>
      <c r="C72" s="286"/>
      <c r="D72" s="64" t="s">
        <v>6028</v>
      </c>
      <c r="E72" s="65" t="s">
        <v>6029</v>
      </c>
      <c r="F72" s="150" t="b">
        <f>IF(総括表!$B$4=総括表!$Q$5,基礎データ貼付用シート!E1431)</f>
        <v>0</v>
      </c>
      <c r="G72" s="147" t="s">
        <v>6025</v>
      </c>
      <c r="H72" s="156">
        <v>0.5</v>
      </c>
      <c r="I72" s="70" t="s">
        <v>6026</v>
      </c>
      <c r="J72" s="145">
        <f t="shared" si="5"/>
        <v>0</v>
      </c>
      <c r="K72" s="66" t="s">
        <v>5270</v>
      </c>
    </row>
    <row r="73" spans="1:11" s="3" customFormat="1" ht="15.75" customHeight="1" x14ac:dyDescent="0.2">
      <c r="A73" s="71"/>
      <c r="B73" s="139">
        <v>4</v>
      </c>
      <c r="C73" s="63" t="s">
        <v>6052</v>
      </c>
      <c r="D73" s="64" t="s">
        <v>6023</v>
      </c>
      <c r="E73" s="65" t="s">
        <v>6024</v>
      </c>
      <c r="F73" s="223">
        <f>IF(総括表!$B$4=総括表!$Q$4,基礎データ貼付用シート!E1432)</f>
        <v>0</v>
      </c>
      <c r="G73" s="147" t="s">
        <v>6025</v>
      </c>
      <c r="H73" s="546">
        <v>0.5</v>
      </c>
      <c r="I73" s="147" t="s">
        <v>6026</v>
      </c>
      <c r="J73" s="148">
        <f t="shared" si="5"/>
        <v>0</v>
      </c>
      <c r="K73" s="66" t="s">
        <v>5458</v>
      </c>
    </row>
    <row r="74" spans="1:11" s="3" customFormat="1" ht="15.75" customHeight="1" x14ac:dyDescent="0.2">
      <c r="A74" s="71"/>
      <c r="B74" s="67"/>
      <c r="C74" s="286"/>
      <c r="D74" s="64" t="s">
        <v>6028</v>
      </c>
      <c r="E74" s="65" t="s">
        <v>6029</v>
      </c>
      <c r="F74" s="223" t="b">
        <f>IF(総括表!$B$4=総括表!$Q$5,基礎データ貼付用シート!E1432)</f>
        <v>0</v>
      </c>
      <c r="G74" s="147" t="s">
        <v>6025</v>
      </c>
      <c r="H74" s="156">
        <v>0.5</v>
      </c>
      <c r="I74" s="70" t="s">
        <v>6026</v>
      </c>
      <c r="J74" s="145">
        <f t="shared" si="5"/>
        <v>0</v>
      </c>
      <c r="K74" s="66" t="s">
        <v>5293</v>
      </c>
    </row>
    <row r="75" spans="1:11" s="3" customFormat="1" ht="15.75" customHeight="1" x14ac:dyDescent="0.2">
      <c r="A75" s="71"/>
      <c r="B75" s="139">
        <v>5</v>
      </c>
      <c r="C75" s="63" t="s">
        <v>6053</v>
      </c>
      <c r="D75" s="64" t="s">
        <v>6023</v>
      </c>
      <c r="E75" s="65" t="s">
        <v>6024</v>
      </c>
      <c r="F75" s="223">
        <f>IF(総括表!$B$4=総括表!$Q$4,基礎データ貼付用シート!E1433)</f>
        <v>0</v>
      </c>
      <c r="G75" s="147" t="s">
        <v>6025</v>
      </c>
      <c r="H75" s="546">
        <v>0.5</v>
      </c>
      <c r="I75" s="147" t="s">
        <v>6026</v>
      </c>
      <c r="J75" s="148">
        <f t="shared" ref="J75" si="6">ROUND(F75*H75,0)</f>
        <v>0</v>
      </c>
      <c r="K75" s="66" t="s">
        <v>5459</v>
      </c>
    </row>
    <row r="76" spans="1:11" s="3" customFormat="1" ht="15.75" customHeight="1" thickBot="1" x14ac:dyDescent="0.25">
      <c r="A76" s="71"/>
      <c r="B76" s="67"/>
      <c r="C76" s="286"/>
      <c r="D76" s="64" t="s">
        <v>6028</v>
      </c>
      <c r="E76" s="65" t="s">
        <v>6029</v>
      </c>
      <c r="F76" s="223" t="b">
        <f>IF(総括表!$B$4=総括表!$Q$5,基礎データ貼付用シート!E1433)</f>
        <v>0</v>
      </c>
      <c r="G76" s="147" t="s">
        <v>6025</v>
      </c>
      <c r="H76" s="156">
        <v>0.5</v>
      </c>
      <c r="I76" s="70" t="s">
        <v>6026</v>
      </c>
      <c r="J76" s="145">
        <f>ROUND(F76*H76,0)</f>
        <v>0</v>
      </c>
      <c r="K76" s="66" t="s">
        <v>5460</v>
      </c>
    </row>
    <row r="77" spans="1:11" ht="19.5" customHeight="1" thickBot="1" x14ac:dyDescent="0.25">
      <c r="A77" s="76"/>
      <c r="B77" s="66"/>
      <c r="C77" s="66"/>
      <c r="D77" s="66"/>
      <c r="E77" s="66"/>
      <c r="F77" s="29"/>
      <c r="G77" s="66"/>
      <c r="H77" s="1077" t="s">
        <v>5259</v>
      </c>
      <c r="I77" s="1078"/>
      <c r="J77" s="94">
        <f>SUM(J67:J76)</f>
        <v>0</v>
      </c>
      <c r="K77" s="66" t="s">
        <v>5277</v>
      </c>
    </row>
    <row r="78" spans="1:11" ht="19.5" customHeight="1" x14ac:dyDescent="0.2">
      <c r="A78" s="76"/>
      <c r="B78" s="66"/>
      <c r="C78" s="66"/>
      <c r="D78" s="66"/>
      <c r="E78" s="66"/>
      <c r="F78" s="29"/>
      <c r="G78" s="66"/>
      <c r="H78" s="68"/>
      <c r="I78" s="68"/>
      <c r="J78" s="29"/>
      <c r="K78" s="66"/>
    </row>
    <row r="79" spans="1:11" ht="19.5" customHeight="1" x14ac:dyDescent="0.2">
      <c r="A79" s="78">
        <v>4</v>
      </c>
      <c r="B79" s="71" t="s">
        <v>7354</v>
      </c>
      <c r="C79" s="76"/>
      <c r="D79" s="76"/>
      <c r="E79" s="76"/>
      <c r="F79" s="89"/>
      <c r="G79" s="76"/>
      <c r="H79" s="79"/>
      <c r="I79" s="76"/>
      <c r="J79" s="89"/>
      <c r="K79" s="76"/>
    </row>
    <row r="80" spans="1:11" ht="19.5" customHeight="1" x14ac:dyDescent="0.2">
      <c r="A80" s="78"/>
      <c r="B80" s="71" t="s">
        <v>7355</v>
      </c>
      <c r="C80" s="76"/>
      <c r="D80" s="76"/>
      <c r="E80" s="76"/>
      <c r="F80" s="89"/>
      <c r="G80" s="76"/>
      <c r="H80" s="79"/>
      <c r="I80" s="76"/>
      <c r="J80" s="89"/>
      <c r="K80" s="76"/>
    </row>
    <row r="81" spans="1:11" ht="15" customHeight="1" x14ac:dyDescent="0.2">
      <c r="A81" s="78"/>
      <c r="B81" s="76"/>
      <c r="C81" s="76"/>
      <c r="D81" s="76"/>
      <c r="E81" s="76"/>
      <c r="F81" s="89"/>
      <c r="G81" s="76"/>
      <c r="H81" s="79"/>
      <c r="I81" s="76"/>
      <c r="J81" s="89"/>
      <c r="K81" s="76"/>
    </row>
    <row r="82" spans="1:11" s="3" customFormat="1" ht="15" customHeight="1" x14ac:dyDescent="0.2">
      <c r="A82" s="71"/>
      <c r="B82" s="991" t="s">
        <v>5193</v>
      </c>
      <c r="C82" s="992"/>
      <c r="D82" s="991" t="s">
        <v>5194</v>
      </c>
      <c r="E82" s="992"/>
      <c r="F82" s="127" t="s">
        <v>5195</v>
      </c>
      <c r="G82" s="213"/>
      <c r="H82" s="81" t="s">
        <v>5196</v>
      </c>
      <c r="I82" s="213"/>
      <c r="J82" s="127" t="s">
        <v>17</v>
      </c>
      <c r="K82" s="66"/>
    </row>
    <row r="83" spans="1:11" s="3" customFormat="1" ht="15" customHeight="1" x14ac:dyDescent="0.2">
      <c r="A83" s="71"/>
      <c r="B83" s="294"/>
      <c r="C83" s="289"/>
      <c r="D83" s="229"/>
      <c r="E83" s="286"/>
      <c r="F83" s="168"/>
      <c r="G83" s="143"/>
      <c r="H83" s="83"/>
      <c r="I83" s="143"/>
      <c r="J83" s="92" t="s">
        <v>5197</v>
      </c>
      <c r="K83" s="66"/>
    </row>
    <row r="84" spans="1:11" s="3" customFormat="1" ht="15.75" customHeight="1" x14ac:dyDescent="0.2">
      <c r="A84" s="71"/>
      <c r="B84" s="139">
        <v>1</v>
      </c>
      <c r="C84" s="63" t="s">
        <v>6053</v>
      </c>
      <c r="D84" s="64" t="s">
        <v>6023</v>
      </c>
      <c r="E84" s="65" t="s">
        <v>6024</v>
      </c>
      <c r="F84" s="150">
        <f>IF(総括表!$B$4=総括表!$Q$4,基礎データ貼付用シート!E1434)</f>
        <v>0</v>
      </c>
      <c r="G84" s="147" t="s">
        <v>6025</v>
      </c>
      <c r="H84" s="546">
        <v>0.5</v>
      </c>
      <c r="I84" s="147" t="s">
        <v>6026</v>
      </c>
      <c r="J84" s="148">
        <f t="shared" ref="J84:J85" si="7">ROUND(F84*H84,0)</f>
        <v>0</v>
      </c>
      <c r="K84" s="66" t="s">
        <v>5264</v>
      </c>
    </row>
    <row r="85" spans="1:11" s="3" customFormat="1" ht="15.75" customHeight="1" thickBot="1" x14ac:dyDescent="0.25">
      <c r="A85" s="71"/>
      <c r="B85" s="67"/>
      <c r="C85" s="286"/>
      <c r="D85" s="64" t="s">
        <v>6028</v>
      </c>
      <c r="E85" s="65" t="s">
        <v>6029</v>
      </c>
      <c r="F85" s="150" t="b">
        <f>IF(総括表!$B$4=総括表!$Q$5,基礎データ貼付用シート!E1434)</f>
        <v>0</v>
      </c>
      <c r="G85" s="147" t="s">
        <v>6025</v>
      </c>
      <c r="H85" s="156">
        <v>0.5</v>
      </c>
      <c r="I85" s="70" t="s">
        <v>6026</v>
      </c>
      <c r="J85" s="145">
        <f t="shared" si="7"/>
        <v>0</v>
      </c>
      <c r="K85" s="66" t="s">
        <v>5266</v>
      </c>
    </row>
    <row r="86" spans="1:11" ht="19.5" customHeight="1" thickBot="1" x14ac:dyDescent="0.25">
      <c r="A86" s="76"/>
      <c r="B86" s="66"/>
      <c r="C86" s="66"/>
      <c r="D86" s="66"/>
      <c r="E86" s="66"/>
      <c r="F86" s="29"/>
      <c r="G86" s="66"/>
      <c r="H86" s="1077" t="s">
        <v>5259</v>
      </c>
      <c r="I86" s="1078"/>
      <c r="J86" s="94">
        <f>SUM(J84:J85)</f>
        <v>0</v>
      </c>
      <c r="K86" s="66" t="s">
        <v>5279</v>
      </c>
    </row>
    <row r="87" spans="1:11" ht="19.5" customHeight="1" x14ac:dyDescent="0.2">
      <c r="A87" s="76"/>
      <c r="B87" s="66"/>
      <c r="C87" s="66"/>
      <c r="D87" s="66"/>
      <c r="E87" s="66"/>
      <c r="F87" s="29"/>
      <c r="G87" s="66"/>
      <c r="H87" s="68"/>
      <c r="I87" s="68"/>
      <c r="J87" s="29"/>
      <c r="K87" s="66"/>
    </row>
    <row r="88" spans="1:11" ht="19.5" customHeight="1" x14ac:dyDescent="0.2">
      <c r="A88" s="78">
        <v>5</v>
      </c>
      <c r="B88" s="71" t="s">
        <v>7356</v>
      </c>
      <c r="C88" s="76"/>
      <c r="D88" s="76"/>
      <c r="E88" s="76"/>
      <c r="F88" s="89"/>
      <c r="G88" s="76"/>
      <c r="H88" s="79"/>
      <c r="I88" s="76"/>
      <c r="J88" s="89"/>
      <c r="K88" s="76"/>
    </row>
    <row r="89" spans="1:11" ht="19.5" customHeight="1" x14ac:dyDescent="0.2">
      <c r="A89" s="78"/>
      <c r="B89" s="71" t="s">
        <v>7357</v>
      </c>
      <c r="C89" s="76"/>
      <c r="D89" s="76"/>
      <c r="E89" s="76"/>
      <c r="F89" s="89"/>
      <c r="G89" s="76"/>
      <c r="H89" s="79"/>
      <c r="I89" s="76"/>
      <c r="J89" s="89"/>
      <c r="K89" s="76"/>
    </row>
    <row r="90" spans="1:11" ht="15" customHeight="1" x14ac:dyDescent="0.2">
      <c r="A90" s="78"/>
      <c r="B90" s="76"/>
      <c r="C90" s="76"/>
      <c r="D90" s="76"/>
      <c r="E90" s="76"/>
      <c r="F90" s="89"/>
      <c r="G90" s="76"/>
      <c r="H90" s="79"/>
      <c r="I90" s="76"/>
      <c r="J90" s="89"/>
      <c r="K90" s="76"/>
    </row>
    <row r="91" spans="1:11" s="3" customFormat="1" ht="15" customHeight="1" x14ac:dyDescent="0.2">
      <c r="A91" s="71"/>
      <c r="B91" s="991" t="s">
        <v>5193</v>
      </c>
      <c r="C91" s="992"/>
      <c r="D91" s="991" t="s">
        <v>5194</v>
      </c>
      <c r="E91" s="992"/>
      <c r="F91" s="127" t="s">
        <v>5195</v>
      </c>
      <c r="G91" s="213"/>
      <c r="H91" s="81" t="s">
        <v>5196</v>
      </c>
      <c r="I91" s="213"/>
      <c r="J91" s="127" t="s">
        <v>17</v>
      </c>
      <c r="K91" s="66"/>
    </row>
    <row r="92" spans="1:11" s="3" customFormat="1" ht="15" customHeight="1" x14ac:dyDescent="0.2">
      <c r="A92" s="71"/>
      <c r="B92" s="294"/>
      <c r="C92" s="289"/>
      <c r="D92" s="229"/>
      <c r="E92" s="286"/>
      <c r="F92" s="168"/>
      <c r="G92" s="143"/>
      <c r="H92" s="83"/>
      <c r="I92" s="143"/>
      <c r="J92" s="92" t="s">
        <v>5197</v>
      </c>
      <c r="K92" s="66"/>
    </row>
    <row r="93" spans="1:11" s="3" customFormat="1" ht="15.75" customHeight="1" x14ac:dyDescent="0.2">
      <c r="A93" s="71"/>
      <c r="B93" s="139">
        <v>1</v>
      </c>
      <c r="C93" s="63" t="s">
        <v>6053</v>
      </c>
      <c r="D93" s="64" t="s">
        <v>6023</v>
      </c>
      <c r="E93" s="65" t="s">
        <v>6024</v>
      </c>
      <c r="F93" s="150">
        <f>IF(総括表!$B$4=総括表!$Q$4,基礎データ貼付用シート!E1435)</f>
        <v>0</v>
      </c>
      <c r="G93" s="147" t="s">
        <v>6025</v>
      </c>
      <c r="H93" s="546">
        <v>0.3</v>
      </c>
      <c r="I93" s="147" t="s">
        <v>6026</v>
      </c>
      <c r="J93" s="148">
        <f>ROUND(F93*H93,0)</f>
        <v>0</v>
      </c>
      <c r="K93" s="66" t="s">
        <v>5264</v>
      </c>
    </row>
    <row r="94" spans="1:11" s="3" customFormat="1" ht="15.75" customHeight="1" thickBot="1" x14ac:dyDescent="0.25">
      <c r="A94" s="71"/>
      <c r="B94" s="67"/>
      <c r="C94" s="286"/>
      <c r="D94" s="64" t="s">
        <v>6028</v>
      </c>
      <c r="E94" s="65" t="s">
        <v>6029</v>
      </c>
      <c r="F94" s="150" t="b">
        <f>IF(総括表!$B$4=総括表!$Q$5,基礎データ貼付用シート!E1435)</f>
        <v>0</v>
      </c>
      <c r="G94" s="147" t="s">
        <v>6025</v>
      </c>
      <c r="H94" s="156">
        <v>0.3</v>
      </c>
      <c r="I94" s="70" t="s">
        <v>6026</v>
      </c>
      <c r="J94" s="145">
        <f t="shared" ref="J94" si="8">ROUND(F94*H94,0)</f>
        <v>0</v>
      </c>
      <c r="K94" s="66" t="s">
        <v>5266</v>
      </c>
    </row>
    <row r="95" spans="1:11" ht="19.5" customHeight="1" thickBot="1" x14ac:dyDescent="0.25">
      <c r="A95" s="76"/>
      <c r="B95" s="66"/>
      <c r="C95" s="66"/>
      <c r="D95" s="66"/>
      <c r="E95" s="66"/>
      <c r="F95" s="29"/>
      <c r="G95" s="66"/>
      <c r="H95" s="1077" t="s">
        <v>5259</v>
      </c>
      <c r="I95" s="1078"/>
      <c r="J95" s="94">
        <f>SUM(J93:J94)</f>
        <v>0</v>
      </c>
      <c r="K95" s="66" t="s">
        <v>5285</v>
      </c>
    </row>
    <row r="96" spans="1:11" ht="19.5" customHeight="1" x14ac:dyDescent="0.2">
      <c r="A96" s="76"/>
      <c r="B96" s="71"/>
      <c r="C96" s="71"/>
      <c r="D96" s="71"/>
      <c r="E96" s="71"/>
      <c r="F96" s="90"/>
      <c r="G96" s="71"/>
      <c r="H96" s="73"/>
      <c r="I96" s="71"/>
      <c r="J96" s="90"/>
      <c r="K96" s="71"/>
    </row>
    <row r="97" spans="1:11" ht="19.5" customHeight="1" x14ac:dyDescent="0.2">
      <c r="A97" s="78">
        <v>6</v>
      </c>
      <c r="B97" s="71" t="s">
        <v>7094</v>
      </c>
      <c r="C97" s="76"/>
      <c r="D97" s="76"/>
      <c r="E97" s="76"/>
      <c r="F97" s="89"/>
      <c r="G97" s="76"/>
      <c r="H97" s="79"/>
      <c r="I97" s="76"/>
      <c r="J97" s="89"/>
      <c r="K97" s="76"/>
    </row>
    <row r="98" spans="1:11" ht="15" customHeight="1" x14ac:dyDescent="0.2">
      <c r="A98" s="78"/>
      <c r="B98" s="76"/>
      <c r="C98" s="76"/>
      <c r="D98" s="76"/>
      <c r="E98" s="76"/>
      <c r="F98" s="89"/>
      <c r="G98" s="76"/>
      <c r="H98" s="79"/>
      <c r="I98" s="76"/>
      <c r="J98" s="89"/>
      <c r="K98" s="76"/>
    </row>
    <row r="99" spans="1:11" s="3" customFormat="1" ht="15" customHeight="1" x14ac:dyDescent="0.2">
      <c r="A99" s="71"/>
      <c r="B99" s="991" t="s">
        <v>5193</v>
      </c>
      <c r="C99" s="992"/>
      <c r="D99" s="991" t="s">
        <v>5194</v>
      </c>
      <c r="E99" s="992"/>
      <c r="F99" s="127" t="s">
        <v>5195</v>
      </c>
      <c r="G99" s="213"/>
      <c r="H99" s="81" t="s">
        <v>5196</v>
      </c>
      <c r="I99" s="213"/>
      <c r="J99" s="127" t="s">
        <v>17</v>
      </c>
      <c r="K99" s="66"/>
    </row>
    <row r="100" spans="1:11" s="3" customFormat="1" ht="15" customHeight="1" x14ac:dyDescent="0.2">
      <c r="A100" s="71"/>
      <c r="B100" s="294"/>
      <c r="C100" s="289"/>
      <c r="D100" s="229"/>
      <c r="E100" s="286"/>
      <c r="F100" s="168"/>
      <c r="G100" s="143"/>
      <c r="H100" s="83"/>
      <c r="I100" s="143"/>
      <c r="J100" s="92" t="s">
        <v>5197</v>
      </c>
      <c r="K100" s="66"/>
    </row>
    <row r="101" spans="1:11" s="3" customFormat="1" ht="15.75" customHeight="1" x14ac:dyDescent="0.2">
      <c r="A101" s="71"/>
      <c r="B101" s="139">
        <v>1</v>
      </c>
      <c r="C101" s="63" t="s">
        <v>6053</v>
      </c>
      <c r="D101" s="64" t="s">
        <v>6023</v>
      </c>
      <c r="E101" s="65" t="s">
        <v>6024</v>
      </c>
      <c r="F101" s="150">
        <f>IF(総括表!$B$4=総括表!$Q$4,基礎データ貼付用シート!E1436)</f>
        <v>0</v>
      </c>
      <c r="G101" s="147" t="s">
        <v>6025</v>
      </c>
      <c r="H101" s="546">
        <v>0.5</v>
      </c>
      <c r="I101" s="147" t="s">
        <v>6026</v>
      </c>
      <c r="J101" s="148">
        <f t="shared" ref="J101:J102" si="9">ROUND(F101*H101,0)</f>
        <v>0</v>
      </c>
      <c r="K101" s="66" t="s">
        <v>5264</v>
      </c>
    </row>
    <row r="102" spans="1:11" s="3" customFormat="1" ht="15.75" customHeight="1" thickBot="1" x14ac:dyDescent="0.25">
      <c r="A102" s="71"/>
      <c r="B102" s="67"/>
      <c r="C102" s="286"/>
      <c r="D102" s="64" t="s">
        <v>6028</v>
      </c>
      <c r="E102" s="65" t="s">
        <v>6029</v>
      </c>
      <c r="F102" s="150" t="b">
        <f>IF(総括表!$B$4=総括表!$Q$5,基礎データ貼付用シート!E1436)</f>
        <v>0</v>
      </c>
      <c r="G102" s="147" t="s">
        <v>6025</v>
      </c>
      <c r="H102" s="156">
        <v>0.5</v>
      </c>
      <c r="I102" s="70" t="s">
        <v>6026</v>
      </c>
      <c r="J102" s="145">
        <f t="shared" si="9"/>
        <v>0</v>
      </c>
      <c r="K102" s="66" t="s">
        <v>5266</v>
      </c>
    </row>
    <row r="103" spans="1:11" ht="19.5" customHeight="1" thickBot="1" x14ac:dyDescent="0.25">
      <c r="A103" s="76"/>
      <c r="B103" s="66"/>
      <c r="C103" s="66"/>
      <c r="D103" s="66"/>
      <c r="E103" s="66"/>
      <c r="F103" s="29"/>
      <c r="G103" s="66"/>
      <c r="H103" s="1077" t="s">
        <v>5259</v>
      </c>
      <c r="I103" s="1078"/>
      <c r="J103" s="94">
        <f>SUM(J101:J102)</f>
        <v>0</v>
      </c>
      <c r="K103" s="66" t="s">
        <v>5288</v>
      </c>
    </row>
    <row r="104" spans="1:11" s="3" customFormat="1" ht="15.65" customHeight="1" x14ac:dyDescent="0.2">
      <c r="A104" s="71"/>
      <c r="B104" s="66"/>
      <c r="C104" s="68"/>
      <c r="D104" s="66"/>
      <c r="E104" s="66"/>
      <c r="F104" s="8"/>
      <c r="G104" s="9"/>
      <c r="H104" s="521"/>
      <c r="I104" s="9"/>
      <c r="J104" s="8"/>
      <c r="K104" s="66"/>
    </row>
    <row r="105" spans="1:11" ht="19.5" customHeight="1" x14ac:dyDescent="0.2">
      <c r="A105" s="78">
        <v>7</v>
      </c>
      <c r="B105" s="71" t="s">
        <v>7358</v>
      </c>
      <c r="C105" s="76"/>
      <c r="D105" s="76"/>
      <c r="E105" s="76"/>
      <c r="F105" s="89"/>
      <c r="G105" s="76"/>
      <c r="H105" s="79"/>
      <c r="I105" s="76"/>
      <c r="J105" s="89"/>
      <c r="K105" s="76"/>
    </row>
    <row r="106" spans="1:11" ht="19.5" customHeight="1" x14ac:dyDescent="0.2">
      <c r="A106" s="78"/>
      <c r="B106" s="71" t="s">
        <v>7359</v>
      </c>
      <c r="C106" s="76"/>
      <c r="D106" s="76"/>
      <c r="E106" s="76"/>
      <c r="F106" s="89"/>
      <c r="G106" s="76"/>
      <c r="H106" s="79"/>
      <c r="I106" s="76"/>
      <c r="J106" s="89"/>
      <c r="K106" s="76"/>
    </row>
    <row r="107" spans="1:11" ht="15" customHeight="1" x14ac:dyDescent="0.2">
      <c r="A107" s="78"/>
      <c r="B107" s="76"/>
      <c r="C107" s="76"/>
      <c r="D107" s="76"/>
      <c r="E107" s="76"/>
      <c r="F107" s="89"/>
      <c r="G107" s="76"/>
      <c r="H107" s="79"/>
      <c r="I107" s="76"/>
      <c r="J107" s="89"/>
      <c r="K107" s="76"/>
    </row>
    <row r="108" spans="1:11" s="3" customFormat="1" ht="15" customHeight="1" x14ac:dyDescent="0.2">
      <c r="A108" s="71"/>
      <c r="B108" s="991" t="s">
        <v>5193</v>
      </c>
      <c r="C108" s="992"/>
      <c r="D108" s="991" t="s">
        <v>5194</v>
      </c>
      <c r="E108" s="992"/>
      <c r="F108" s="127" t="s">
        <v>5195</v>
      </c>
      <c r="G108" s="213"/>
      <c r="H108" s="81" t="s">
        <v>5196</v>
      </c>
      <c r="I108" s="213"/>
      <c r="J108" s="127" t="s">
        <v>17</v>
      </c>
      <c r="K108" s="66"/>
    </row>
    <row r="109" spans="1:11" s="3" customFormat="1" ht="15" customHeight="1" x14ac:dyDescent="0.2">
      <c r="A109" s="71"/>
      <c r="B109" s="294"/>
      <c r="C109" s="289"/>
      <c r="D109" s="229"/>
      <c r="E109" s="286"/>
      <c r="F109" s="168"/>
      <c r="G109" s="143"/>
      <c r="H109" s="83"/>
      <c r="I109" s="143"/>
      <c r="J109" s="92" t="s">
        <v>5197</v>
      </c>
      <c r="K109" s="66"/>
    </row>
    <row r="110" spans="1:11" s="3" customFormat="1" ht="15.75" customHeight="1" x14ac:dyDescent="0.2">
      <c r="A110" s="71"/>
      <c r="B110" s="139">
        <v>1</v>
      </c>
      <c r="C110" s="63" t="s">
        <v>6053</v>
      </c>
      <c r="D110" s="64" t="s">
        <v>6023</v>
      </c>
      <c r="E110" s="65" t="s">
        <v>6024</v>
      </c>
      <c r="F110" s="150">
        <f>IF(総括表!$B$4=総括表!$Q$4,基礎データ貼付用シート!E1437)</f>
        <v>0</v>
      </c>
      <c r="G110" s="147" t="s">
        <v>6025</v>
      </c>
      <c r="H110" s="546">
        <v>0.3</v>
      </c>
      <c r="I110" s="147" t="s">
        <v>6026</v>
      </c>
      <c r="J110" s="148">
        <f t="shared" ref="J110:J111" si="10">ROUND(F110*H110,0)</f>
        <v>0</v>
      </c>
      <c r="K110" s="66" t="s">
        <v>5264</v>
      </c>
    </row>
    <row r="111" spans="1:11" s="3" customFormat="1" ht="15.75" customHeight="1" thickBot="1" x14ac:dyDescent="0.25">
      <c r="A111" s="71"/>
      <c r="B111" s="67"/>
      <c r="C111" s="286"/>
      <c r="D111" s="64" t="s">
        <v>6028</v>
      </c>
      <c r="E111" s="65" t="s">
        <v>6029</v>
      </c>
      <c r="F111" s="150" t="b">
        <f>IF(総括表!$B$4=総括表!$Q$5,基礎データ貼付用シート!E1437)</f>
        <v>0</v>
      </c>
      <c r="G111" s="147" t="s">
        <v>6025</v>
      </c>
      <c r="H111" s="156">
        <v>0.3</v>
      </c>
      <c r="I111" s="70" t="s">
        <v>6026</v>
      </c>
      <c r="J111" s="145">
        <f t="shared" si="10"/>
        <v>0</v>
      </c>
      <c r="K111" s="66" t="s">
        <v>5266</v>
      </c>
    </row>
    <row r="112" spans="1:11" ht="19.5" customHeight="1" thickBot="1" x14ac:dyDescent="0.25">
      <c r="A112" s="76"/>
      <c r="B112" s="66"/>
      <c r="C112" s="66"/>
      <c r="D112" s="66"/>
      <c r="E112" s="66"/>
      <c r="F112" s="29"/>
      <c r="G112" s="66"/>
      <c r="H112" s="1077" t="s">
        <v>5259</v>
      </c>
      <c r="I112" s="1078"/>
      <c r="J112" s="94">
        <f>SUM(J110:J111)</f>
        <v>0</v>
      </c>
      <c r="K112" s="66" t="s">
        <v>5291</v>
      </c>
    </row>
    <row r="113" spans="1:11" s="3" customFormat="1" ht="15.65" customHeight="1" thickBot="1" x14ac:dyDescent="0.25">
      <c r="A113" s="71"/>
      <c r="B113" s="66"/>
      <c r="C113" s="68"/>
      <c r="D113" s="66"/>
      <c r="E113" s="66"/>
      <c r="F113" s="8"/>
      <c r="G113" s="9"/>
      <c r="H113" s="521"/>
      <c r="I113" s="9"/>
      <c r="J113" s="8"/>
      <c r="K113" s="66"/>
    </row>
    <row r="114" spans="1:11" ht="19.5" customHeight="1" x14ac:dyDescent="0.2">
      <c r="A114" s="76"/>
      <c r="B114" s="76"/>
      <c r="C114" s="76"/>
      <c r="D114" s="76"/>
      <c r="E114" s="76"/>
      <c r="F114" s="89"/>
      <c r="G114" s="76"/>
      <c r="H114" s="985" t="s">
        <v>6472</v>
      </c>
      <c r="I114" s="986"/>
      <c r="J114" s="657"/>
      <c r="K114" s="66"/>
    </row>
    <row r="115" spans="1:11" ht="19.5" customHeight="1" thickBot="1" x14ac:dyDescent="0.25">
      <c r="A115" s="76"/>
      <c r="B115" s="76"/>
      <c r="C115" s="76"/>
      <c r="D115" s="76"/>
      <c r="E115" s="76"/>
      <c r="F115" s="89"/>
      <c r="G115" s="76"/>
      <c r="H115" s="1177" t="s">
        <v>6386</v>
      </c>
      <c r="I115" s="1178"/>
      <c r="J115" s="7">
        <f>SUM(J45,J61,J77,J86,J95,J103,J112)</f>
        <v>0</v>
      </c>
      <c r="K115" s="66" t="s">
        <v>58</v>
      </c>
    </row>
  </sheetData>
  <sheetProtection autoFilter="0"/>
  <mergeCells count="26">
    <mergeCell ref="H45:I45"/>
    <mergeCell ref="H114:I114"/>
    <mergeCell ref="H115:I115"/>
    <mergeCell ref="B82:C82"/>
    <mergeCell ref="D82:E82"/>
    <mergeCell ref="B91:C91"/>
    <mergeCell ref="D91:E91"/>
    <mergeCell ref="B99:C99"/>
    <mergeCell ref="D99:E99"/>
    <mergeCell ref="H86:I86"/>
    <mergeCell ref="H95:I95"/>
    <mergeCell ref="H103:I103"/>
    <mergeCell ref="B108:C108"/>
    <mergeCell ref="D108:E108"/>
    <mergeCell ref="H112:I112"/>
    <mergeCell ref="B65:C65"/>
    <mergeCell ref="A1:B1"/>
    <mergeCell ref="C1:E1"/>
    <mergeCell ref="I1:K1"/>
    <mergeCell ref="B5:C5"/>
    <mergeCell ref="D5:E5"/>
    <mergeCell ref="D65:E65"/>
    <mergeCell ref="H77:I77"/>
    <mergeCell ref="B49:C49"/>
    <mergeCell ref="D49:E49"/>
    <mergeCell ref="H61:I61"/>
  </mergeCells>
  <phoneticPr fontId="3"/>
  <pageMargins left="0.78700000000000003" right="0.78700000000000003" top="0.98399999999999999" bottom="0.98399999999999999" header="0.51200000000000001" footer="0.51200000000000001"/>
  <pageSetup paperSize="9" fitToHeight="2" orientation="portrait" r:id="rId1"/>
  <headerFooter alignWithMargins="0"/>
  <rowBreaks count="1" manualBreakCount="1">
    <brk id="44"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49"/>
  <sheetViews>
    <sheetView view="pageBreakPreview" zoomScaleNormal="100" zoomScaleSheetLayoutView="100" workbookViewId="0">
      <selection activeCell="O13" sqref="O13"/>
    </sheetView>
  </sheetViews>
  <sheetFormatPr defaultColWidth="9" defaultRowHeight="18.75" customHeight="1" x14ac:dyDescent="0.2"/>
  <cols>
    <col min="1" max="1" width="3.90625" style="1" customWidth="1"/>
    <col min="2" max="2" width="4" style="1" customWidth="1"/>
    <col min="3" max="3" width="7.453125" style="1" bestFit="1" customWidth="1"/>
    <col min="4" max="4" width="3" style="1" bestFit="1" customWidth="1"/>
    <col min="5" max="5" width="15.453125" style="1" customWidth="1"/>
    <col min="6" max="6" width="22.54296875" style="1" customWidth="1"/>
    <col min="7" max="7" width="2" style="1" bestFit="1" customWidth="1"/>
    <col min="8" max="8" width="11.90625" style="1" customWidth="1"/>
    <col min="9" max="9" width="2" style="1" bestFit="1" customWidth="1"/>
    <col min="10" max="10" width="11.90625" style="1" customWidth="1"/>
    <col min="11" max="11" width="4.81640625" style="1" customWidth="1"/>
    <col min="12" max="16384" width="9" style="1"/>
  </cols>
  <sheetData>
    <row r="1" spans="1:13" ht="18.75" customHeight="1" x14ac:dyDescent="0.2">
      <c r="A1" s="987" t="s">
        <v>5189</v>
      </c>
      <c r="B1" s="988"/>
      <c r="C1" s="987" t="s">
        <v>67</v>
      </c>
      <c r="D1" s="989"/>
      <c r="E1" s="988"/>
      <c r="F1" s="76"/>
      <c r="G1" s="76"/>
      <c r="H1" s="136" t="s">
        <v>5191</v>
      </c>
      <c r="I1" s="990">
        <f>総括表!H4</f>
        <v>0</v>
      </c>
      <c r="J1" s="990"/>
      <c r="K1" s="990"/>
      <c r="L1" s="76"/>
    </row>
    <row r="2" spans="1:13" ht="18.75" customHeight="1" x14ac:dyDescent="0.2">
      <c r="A2" s="76"/>
      <c r="B2" s="76"/>
      <c r="C2" s="76"/>
      <c r="D2" s="76"/>
      <c r="E2" s="76"/>
      <c r="F2" s="76"/>
      <c r="G2" s="76"/>
      <c r="H2" s="76"/>
      <c r="I2" s="76"/>
      <c r="J2" s="190"/>
      <c r="K2" s="76"/>
      <c r="L2" s="76"/>
    </row>
    <row r="3" spans="1:13" ht="18.75" customHeight="1" x14ac:dyDescent="0.2">
      <c r="A3" s="77" t="s">
        <v>18</v>
      </c>
      <c r="B3" s="71" t="s">
        <v>6387</v>
      </c>
      <c r="C3" s="76"/>
      <c r="D3" s="76"/>
      <c r="E3" s="76"/>
      <c r="F3" s="76"/>
      <c r="G3" s="76"/>
      <c r="H3" s="76"/>
      <c r="I3" s="76"/>
      <c r="J3" s="76"/>
      <c r="K3" s="76"/>
      <c r="L3" s="76"/>
    </row>
    <row r="4" spans="1:13" ht="11.25" customHeight="1" x14ac:dyDescent="0.2">
      <c r="A4" s="78"/>
      <c r="B4" s="76"/>
      <c r="C4" s="76"/>
      <c r="D4" s="76"/>
      <c r="E4" s="76"/>
      <c r="F4" s="76"/>
      <c r="G4" s="76"/>
      <c r="H4" s="76"/>
      <c r="I4" s="76"/>
      <c r="J4" s="76"/>
      <c r="K4" s="76"/>
      <c r="L4" s="76"/>
    </row>
    <row r="5" spans="1:13" ht="18.75" customHeight="1" x14ac:dyDescent="0.2">
      <c r="A5" s="78"/>
      <c r="B5" s="991" t="s">
        <v>5193</v>
      </c>
      <c r="C5" s="992"/>
      <c r="D5" s="991" t="s">
        <v>5194</v>
      </c>
      <c r="E5" s="992"/>
      <c r="F5" s="213" t="s">
        <v>5195</v>
      </c>
      <c r="G5" s="213"/>
      <c r="H5" s="213" t="s">
        <v>5196</v>
      </c>
      <c r="I5" s="213"/>
      <c r="J5" s="213" t="s">
        <v>17</v>
      </c>
      <c r="K5" s="66"/>
      <c r="L5" s="76"/>
    </row>
    <row r="6" spans="1:13" ht="15" customHeight="1" x14ac:dyDescent="0.2">
      <c r="A6" s="78"/>
      <c r="B6" s="294"/>
      <c r="C6" s="289"/>
      <c r="D6" s="229"/>
      <c r="E6" s="286"/>
      <c r="F6" s="143"/>
      <c r="G6" s="143"/>
      <c r="H6" s="143"/>
      <c r="I6" s="143"/>
      <c r="J6" s="101" t="s">
        <v>5197</v>
      </c>
      <c r="K6" s="66"/>
      <c r="L6" s="76"/>
    </row>
    <row r="7" spans="1:13" s="3" customFormat="1" ht="15" customHeight="1" x14ac:dyDescent="0.2">
      <c r="A7" s="71"/>
      <c r="B7" s="139">
        <v>1</v>
      </c>
      <c r="C7" s="63" t="s">
        <v>5198</v>
      </c>
      <c r="D7" s="64" t="s">
        <v>5199</v>
      </c>
      <c r="E7" s="65" t="s">
        <v>5200</v>
      </c>
      <c r="F7" s="150">
        <f>IF(総括表!$B$4=総括表!$Q$4,基礎データ貼付用シート!E1830)</f>
        <v>0</v>
      </c>
      <c r="G7" s="147" t="s">
        <v>5201</v>
      </c>
      <c r="H7" s="546">
        <v>0.44500000000000001</v>
      </c>
      <c r="I7" s="147" t="s">
        <v>5202</v>
      </c>
      <c r="J7" s="148">
        <f>ROUND(F7*H7,0)</f>
        <v>0</v>
      </c>
      <c r="K7" s="66" t="s">
        <v>5203</v>
      </c>
      <c r="L7" s="71"/>
      <c r="M7" s="4"/>
    </row>
    <row r="8" spans="1:13" s="3" customFormat="1" ht="15" customHeight="1" x14ac:dyDescent="0.2">
      <c r="A8" s="71"/>
      <c r="B8" s="67"/>
      <c r="C8" s="286"/>
      <c r="D8" s="64" t="s">
        <v>5204</v>
      </c>
      <c r="E8" s="65" t="s">
        <v>5205</v>
      </c>
      <c r="F8" s="150" t="b">
        <f>IF(総括表!$B$4=総括表!$Q$5,基礎データ貼付用シート!E1830)</f>
        <v>0</v>
      </c>
      <c r="G8" s="147" t="s">
        <v>5201</v>
      </c>
      <c r="H8" s="156">
        <v>0</v>
      </c>
      <c r="I8" s="70" t="s">
        <v>5202</v>
      </c>
      <c r="J8" s="145">
        <f t="shared" ref="J8:J22" si="0">ROUND(F8*H8,0)</f>
        <v>0</v>
      </c>
      <c r="K8" s="66" t="s">
        <v>5206</v>
      </c>
      <c r="L8" s="71"/>
      <c r="M8" s="4"/>
    </row>
    <row r="9" spans="1:13" s="3" customFormat="1" ht="15" customHeight="1" x14ac:dyDescent="0.2">
      <c r="A9" s="71"/>
      <c r="B9" s="139">
        <v>2</v>
      </c>
      <c r="C9" s="63" t="s">
        <v>5207</v>
      </c>
      <c r="D9" s="64" t="s">
        <v>5199</v>
      </c>
      <c r="E9" s="65" t="s">
        <v>5200</v>
      </c>
      <c r="F9" s="150">
        <f>IF(総括表!$B$4=総括表!$Q$4,基礎データ貼付用シート!E1831)</f>
        <v>0</v>
      </c>
      <c r="G9" s="147" t="s">
        <v>5201</v>
      </c>
      <c r="H9" s="546">
        <v>0.48199999999999998</v>
      </c>
      <c r="I9" s="147" t="s">
        <v>5202</v>
      </c>
      <c r="J9" s="148">
        <f t="shared" si="0"/>
        <v>0</v>
      </c>
      <c r="K9" s="66" t="s">
        <v>5208</v>
      </c>
      <c r="L9" s="71"/>
      <c r="M9" s="4"/>
    </row>
    <row r="10" spans="1:13" s="3" customFormat="1" ht="15" customHeight="1" x14ac:dyDescent="0.2">
      <c r="A10" s="71"/>
      <c r="B10" s="67"/>
      <c r="C10" s="286"/>
      <c r="D10" s="64" t="s">
        <v>5204</v>
      </c>
      <c r="E10" s="65" t="s">
        <v>5205</v>
      </c>
      <c r="F10" s="150" t="b">
        <f>IF(総括表!$B$4=総括表!$Q$5,基礎データ貼付用シート!E1831)</f>
        <v>0</v>
      </c>
      <c r="G10" s="147" t="s">
        <v>5201</v>
      </c>
      <c r="H10" s="156">
        <v>0</v>
      </c>
      <c r="I10" s="70" t="s">
        <v>5202</v>
      </c>
      <c r="J10" s="145">
        <f t="shared" si="0"/>
        <v>0</v>
      </c>
      <c r="K10" s="66" t="s">
        <v>5209</v>
      </c>
      <c r="L10" s="71"/>
      <c r="M10" s="4"/>
    </row>
    <row r="11" spans="1:13" s="3" customFormat="1" ht="15" customHeight="1" x14ac:dyDescent="0.2">
      <c r="A11" s="71"/>
      <c r="B11" s="139">
        <v>3</v>
      </c>
      <c r="C11" s="63" t="s">
        <v>5210</v>
      </c>
      <c r="D11" s="64" t="s">
        <v>5199</v>
      </c>
      <c r="E11" s="65" t="s">
        <v>5200</v>
      </c>
      <c r="F11" s="150">
        <f>IF(総括表!$B$4=総括表!$Q$4,基礎データ貼付用シート!E1832)</f>
        <v>0</v>
      </c>
      <c r="G11" s="147" t="s">
        <v>5201</v>
      </c>
      <c r="H11" s="546">
        <v>0.46200000000000002</v>
      </c>
      <c r="I11" s="147" t="s">
        <v>5202</v>
      </c>
      <c r="J11" s="148">
        <f t="shared" si="0"/>
        <v>0</v>
      </c>
      <c r="K11" s="66" t="s">
        <v>5211</v>
      </c>
      <c r="L11" s="71"/>
      <c r="M11" s="4"/>
    </row>
    <row r="12" spans="1:13" s="3" customFormat="1" ht="15" customHeight="1" x14ac:dyDescent="0.2">
      <c r="A12" s="71"/>
      <c r="B12" s="67"/>
      <c r="C12" s="286"/>
      <c r="D12" s="64" t="s">
        <v>5204</v>
      </c>
      <c r="E12" s="65" t="s">
        <v>5205</v>
      </c>
      <c r="F12" s="150" t="b">
        <f>IF(総括表!$B$4=総括表!$Q$5,基礎データ貼付用シート!E1832)</f>
        <v>0</v>
      </c>
      <c r="G12" s="147" t="s">
        <v>5201</v>
      </c>
      <c r="H12" s="156">
        <v>0.23599999999999999</v>
      </c>
      <c r="I12" s="70" t="s">
        <v>5202</v>
      </c>
      <c r="J12" s="145">
        <f t="shared" si="0"/>
        <v>0</v>
      </c>
      <c r="K12" s="66" t="s">
        <v>5212</v>
      </c>
      <c r="L12" s="71"/>
      <c r="M12" s="4"/>
    </row>
    <row r="13" spans="1:13" s="3" customFormat="1" ht="15" customHeight="1" x14ac:dyDescent="0.2">
      <c r="A13" s="71"/>
      <c r="B13" s="139">
        <v>4</v>
      </c>
      <c r="C13" s="63" t="s">
        <v>6388</v>
      </c>
      <c r="D13" s="64" t="s">
        <v>6023</v>
      </c>
      <c r="E13" s="65" t="s">
        <v>6024</v>
      </c>
      <c r="F13" s="150">
        <f>IF(総括表!$B$4=総括表!$Q$4,基礎データ貼付用シート!E1833)</f>
        <v>0</v>
      </c>
      <c r="G13" s="147" t="s">
        <v>6025</v>
      </c>
      <c r="H13" s="546">
        <v>0.47899999999999998</v>
      </c>
      <c r="I13" s="147" t="s">
        <v>6026</v>
      </c>
      <c r="J13" s="148">
        <f t="shared" si="0"/>
        <v>0</v>
      </c>
      <c r="K13" s="66" t="s">
        <v>6389</v>
      </c>
      <c r="L13" s="71"/>
      <c r="M13" s="4"/>
    </row>
    <row r="14" spans="1:13" s="3" customFormat="1" ht="15" customHeight="1" x14ac:dyDescent="0.2">
      <c r="A14" s="71"/>
      <c r="B14" s="67"/>
      <c r="C14" s="286"/>
      <c r="D14" s="64" t="s">
        <v>6028</v>
      </c>
      <c r="E14" s="65" t="s">
        <v>6029</v>
      </c>
      <c r="F14" s="150" t="b">
        <f>IF(総括表!$B$4=総括表!$Q$5,基礎データ貼付用シート!E1833)</f>
        <v>0</v>
      </c>
      <c r="G14" s="147" t="s">
        <v>6025</v>
      </c>
      <c r="H14" s="156">
        <v>0.30599999999999999</v>
      </c>
      <c r="I14" s="70" t="s">
        <v>6026</v>
      </c>
      <c r="J14" s="145">
        <f t="shared" si="0"/>
        <v>0</v>
      </c>
      <c r="K14" s="66" t="s">
        <v>6390</v>
      </c>
      <c r="L14" s="71"/>
      <c r="M14" s="4"/>
    </row>
    <row r="15" spans="1:13" s="3" customFormat="1" ht="15" customHeight="1" x14ac:dyDescent="0.2">
      <c r="A15" s="71"/>
      <c r="B15" s="139">
        <v>5</v>
      </c>
      <c r="C15" s="63" t="s">
        <v>6391</v>
      </c>
      <c r="D15" s="64" t="s">
        <v>6023</v>
      </c>
      <c r="E15" s="65" t="s">
        <v>6024</v>
      </c>
      <c r="F15" s="150">
        <f>IF(総括表!$B$4=総括表!$Q$4,基礎データ貼付用シート!E1834)</f>
        <v>0</v>
      </c>
      <c r="G15" s="147" t="s">
        <v>6025</v>
      </c>
      <c r="H15" s="546">
        <v>0.52300000000000002</v>
      </c>
      <c r="I15" s="147" t="s">
        <v>6026</v>
      </c>
      <c r="J15" s="148">
        <f t="shared" si="0"/>
        <v>0</v>
      </c>
      <c r="K15" s="66" t="s">
        <v>6392</v>
      </c>
      <c r="L15" s="71"/>
      <c r="M15" s="4"/>
    </row>
    <row r="16" spans="1:13" s="3" customFormat="1" ht="15" customHeight="1" x14ac:dyDescent="0.2">
      <c r="A16" s="71"/>
      <c r="B16" s="67"/>
      <c r="C16" s="286"/>
      <c r="D16" s="64" t="s">
        <v>6028</v>
      </c>
      <c r="E16" s="65" t="s">
        <v>6029</v>
      </c>
      <c r="F16" s="150" t="b">
        <f>IF(総括表!$B$4=総括表!$Q$5,基礎データ貼付用シート!E1834)</f>
        <v>0</v>
      </c>
      <c r="G16" s="147" t="s">
        <v>6025</v>
      </c>
      <c r="H16" s="156">
        <v>0.36699999999999999</v>
      </c>
      <c r="I16" s="70" t="s">
        <v>6026</v>
      </c>
      <c r="J16" s="145">
        <f t="shared" si="0"/>
        <v>0</v>
      </c>
      <c r="K16" s="66" t="s">
        <v>6393</v>
      </c>
      <c r="L16" s="71"/>
      <c r="M16" s="4"/>
    </row>
    <row r="17" spans="1:13" s="3" customFormat="1" ht="15" customHeight="1" x14ac:dyDescent="0.2">
      <c r="A17" s="71"/>
      <c r="B17" s="139">
        <v>6</v>
      </c>
      <c r="C17" s="63" t="s">
        <v>6394</v>
      </c>
      <c r="D17" s="64" t="s">
        <v>6023</v>
      </c>
      <c r="E17" s="65" t="s">
        <v>6024</v>
      </c>
      <c r="F17" s="150">
        <f>IF(総括表!$B$4=総括表!$Q$4,基礎データ貼付用シート!E1835)</f>
        <v>0</v>
      </c>
      <c r="G17" s="147" t="s">
        <v>6025</v>
      </c>
      <c r="H17" s="546">
        <v>0.56899999999999995</v>
      </c>
      <c r="I17" s="147" t="s">
        <v>6026</v>
      </c>
      <c r="J17" s="148">
        <f t="shared" si="0"/>
        <v>0</v>
      </c>
      <c r="K17" s="66" t="s">
        <v>6395</v>
      </c>
      <c r="L17" s="71"/>
      <c r="M17" s="4"/>
    </row>
    <row r="18" spans="1:13" s="3" customFormat="1" ht="15" customHeight="1" x14ac:dyDescent="0.2">
      <c r="A18" s="71"/>
      <c r="B18" s="67"/>
      <c r="C18" s="286"/>
      <c r="D18" s="64" t="s">
        <v>6028</v>
      </c>
      <c r="E18" s="65" t="s">
        <v>6029</v>
      </c>
      <c r="F18" s="150" t="b">
        <f>IF(総括表!$B$4=総括表!$Q$5,基礎データ貼付用シート!E1835)</f>
        <v>0</v>
      </c>
      <c r="G18" s="147" t="s">
        <v>6025</v>
      </c>
      <c r="H18" s="156">
        <v>0.42699999999999999</v>
      </c>
      <c r="I18" s="70" t="s">
        <v>6026</v>
      </c>
      <c r="J18" s="145">
        <f t="shared" si="0"/>
        <v>0</v>
      </c>
      <c r="K18" s="66" t="s">
        <v>6396</v>
      </c>
      <c r="L18" s="71"/>
      <c r="M18" s="4"/>
    </row>
    <row r="19" spans="1:13" s="3" customFormat="1" ht="15" customHeight="1" x14ac:dyDescent="0.2">
      <c r="A19" s="71"/>
      <c r="B19" s="139">
        <v>7</v>
      </c>
      <c r="C19" s="63" t="s">
        <v>6397</v>
      </c>
      <c r="D19" s="64" t="s">
        <v>6023</v>
      </c>
      <c r="E19" s="65" t="s">
        <v>6024</v>
      </c>
      <c r="F19" s="150">
        <f>IF(総括表!$B$4=総括表!$Q$4,基礎データ貼付用シート!E1836)</f>
        <v>0</v>
      </c>
      <c r="G19" s="147" t="s">
        <v>6025</v>
      </c>
      <c r="H19" s="546">
        <v>0.43</v>
      </c>
      <c r="I19" s="147" t="s">
        <v>6026</v>
      </c>
      <c r="J19" s="148">
        <f t="shared" si="0"/>
        <v>0</v>
      </c>
      <c r="K19" s="66" t="s">
        <v>6398</v>
      </c>
      <c r="L19" s="71"/>
      <c r="M19" s="4"/>
    </row>
    <row r="20" spans="1:13" s="3" customFormat="1" ht="15" customHeight="1" x14ac:dyDescent="0.2">
      <c r="A20" s="71"/>
      <c r="B20" s="67"/>
      <c r="C20" s="286"/>
      <c r="D20" s="64" t="s">
        <v>6028</v>
      </c>
      <c r="E20" s="65" t="s">
        <v>6029</v>
      </c>
      <c r="F20" s="150" t="b">
        <f>IF(総括表!$B$4=総括表!$Q$5,基礎データ貼付用シート!E1836)</f>
        <v>0</v>
      </c>
      <c r="G20" s="147" t="s">
        <v>6025</v>
      </c>
      <c r="H20" s="156">
        <v>0.33900000000000002</v>
      </c>
      <c r="I20" s="70" t="s">
        <v>6026</v>
      </c>
      <c r="J20" s="145">
        <f t="shared" si="0"/>
        <v>0</v>
      </c>
      <c r="K20" s="66" t="s">
        <v>6399</v>
      </c>
      <c r="L20" s="71"/>
      <c r="M20" s="4"/>
    </row>
    <row r="21" spans="1:13" s="3" customFormat="1" ht="15" customHeight="1" x14ac:dyDescent="0.2">
      <c r="A21" s="71"/>
      <c r="B21" s="139">
        <v>8</v>
      </c>
      <c r="C21" s="63" t="s">
        <v>6400</v>
      </c>
      <c r="D21" s="64" t="s">
        <v>6023</v>
      </c>
      <c r="E21" s="65" t="s">
        <v>6024</v>
      </c>
      <c r="F21" s="150">
        <f>IF(総括表!$B$4=総括表!$Q$4,基礎データ貼付用シート!E1837)</f>
        <v>0</v>
      </c>
      <c r="G21" s="147" t="s">
        <v>6025</v>
      </c>
      <c r="H21" s="546">
        <v>0.46200000000000002</v>
      </c>
      <c r="I21" s="147" t="s">
        <v>6026</v>
      </c>
      <c r="J21" s="148">
        <f t="shared" si="0"/>
        <v>0</v>
      </c>
      <c r="K21" s="66" t="s">
        <v>6401</v>
      </c>
      <c r="L21" s="71"/>
      <c r="M21" s="4"/>
    </row>
    <row r="22" spans="1:13" s="3" customFormat="1" ht="15" customHeight="1" x14ac:dyDescent="0.2">
      <c r="A22" s="71"/>
      <c r="B22" s="67"/>
      <c r="C22" s="286"/>
      <c r="D22" s="64" t="s">
        <v>6028</v>
      </c>
      <c r="E22" s="65" t="s">
        <v>6029</v>
      </c>
      <c r="F22" s="150" t="b">
        <f>IF(総括表!$B$4=総括表!$Q$5,基礎データ貼付用シート!E1837)</f>
        <v>0</v>
      </c>
      <c r="G22" s="147" t="s">
        <v>6025</v>
      </c>
      <c r="H22" s="156">
        <v>0.38200000000000001</v>
      </c>
      <c r="I22" s="70" t="s">
        <v>6026</v>
      </c>
      <c r="J22" s="145">
        <f t="shared" si="0"/>
        <v>0</v>
      </c>
      <c r="K22" s="66" t="s">
        <v>6402</v>
      </c>
      <c r="L22" s="71"/>
      <c r="M22" s="4"/>
    </row>
    <row r="23" spans="1:13" s="3" customFormat="1" ht="15" customHeight="1" x14ac:dyDescent="0.2">
      <c r="A23" s="71"/>
      <c r="B23" s="139">
        <v>9</v>
      </c>
      <c r="C23" s="63" t="s">
        <v>6022</v>
      </c>
      <c r="D23" s="64" t="s">
        <v>6023</v>
      </c>
      <c r="E23" s="65" t="s">
        <v>6024</v>
      </c>
      <c r="F23" s="150">
        <f>IF(総括表!$B$4=総括表!$Q$4,基礎データ貼付用シート!E1838)</f>
        <v>0</v>
      </c>
      <c r="G23" s="147" t="s">
        <v>6025</v>
      </c>
      <c r="H23" s="546">
        <v>0.49299999999999999</v>
      </c>
      <c r="I23" s="147" t="s">
        <v>6026</v>
      </c>
      <c r="J23" s="148">
        <f t="shared" ref="J23:J28" si="1">ROUND(F23*H23,0)</f>
        <v>0</v>
      </c>
      <c r="K23" s="66" t="s">
        <v>6027</v>
      </c>
      <c r="L23" s="71"/>
      <c r="M23" s="4"/>
    </row>
    <row r="24" spans="1:13" s="3" customFormat="1" ht="15" customHeight="1" x14ac:dyDescent="0.2">
      <c r="A24" s="71"/>
      <c r="B24" s="67"/>
      <c r="C24" s="286"/>
      <c r="D24" s="64" t="s">
        <v>6028</v>
      </c>
      <c r="E24" s="65" t="s">
        <v>6029</v>
      </c>
      <c r="F24" s="150" t="b">
        <f>IF(総括表!$B$4=総括表!$Q$5,基礎データ貼付用シート!E1838)</f>
        <v>0</v>
      </c>
      <c r="G24" s="147" t="s">
        <v>6025</v>
      </c>
      <c r="H24" s="156">
        <v>0.42399999999999999</v>
      </c>
      <c r="I24" s="70" t="s">
        <v>6026</v>
      </c>
      <c r="J24" s="145">
        <f t="shared" si="1"/>
        <v>0</v>
      </c>
      <c r="K24" s="66" t="s">
        <v>6030</v>
      </c>
      <c r="L24" s="71"/>
      <c r="M24" s="4"/>
    </row>
    <row r="25" spans="1:13" s="3" customFormat="1" ht="15" customHeight="1" x14ac:dyDescent="0.2">
      <c r="A25" s="71"/>
      <c r="B25" s="139">
        <v>10</v>
      </c>
      <c r="C25" s="63" t="s">
        <v>6031</v>
      </c>
      <c r="D25" s="64" t="s">
        <v>6023</v>
      </c>
      <c r="E25" s="65" t="s">
        <v>6024</v>
      </c>
      <c r="F25" s="150">
        <f>IF(総括表!$B$4=総括表!$Q$4,基礎データ貼付用シート!E1839)</f>
        <v>0</v>
      </c>
      <c r="G25" s="147" t="s">
        <v>6025</v>
      </c>
      <c r="H25" s="546">
        <v>0.52400000000000002</v>
      </c>
      <c r="I25" s="147" t="s">
        <v>6026</v>
      </c>
      <c r="J25" s="148">
        <f t="shared" si="1"/>
        <v>0</v>
      </c>
      <c r="K25" s="66" t="s">
        <v>6032</v>
      </c>
      <c r="L25" s="71"/>
      <c r="M25" s="4"/>
    </row>
    <row r="26" spans="1:13" s="3" customFormat="1" ht="15" customHeight="1" x14ac:dyDescent="0.2">
      <c r="A26" s="71"/>
      <c r="B26" s="67"/>
      <c r="C26" s="286"/>
      <c r="D26" s="64" t="s">
        <v>6028</v>
      </c>
      <c r="E26" s="65" t="s">
        <v>6029</v>
      </c>
      <c r="F26" s="150" t="b">
        <f>IF(総括表!$B$4=総括表!$Q$5,基礎データ貼付用シート!E1839)</f>
        <v>0</v>
      </c>
      <c r="G26" s="147" t="s">
        <v>6025</v>
      </c>
      <c r="H26" s="156">
        <v>0.46400000000000002</v>
      </c>
      <c r="I26" s="70" t="s">
        <v>6026</v>
      </c>
      <c r="J26" s="145">
        <f t="shared" si="1"/>
        <v>0</v>
      </c>
      <c r="K26" s="66" t="s">
        <v>6033</v>
      </c>
      <c r="L26" s="71"/>
      <c r="M26" s="4"/>
    </row>
    <row r="27" spans="1:13" s="3" customFormat="1" ht="15" customHeight="1" x14ac:dyDescent="0.2">
      <c r="A27" s="71"/>
      <c r="B27" s="139">
        <v>11</v>
      </c>
      <c r="C27" s="63" t="s">
        <v>6034</v>
      </c>
      <c r="D27" s="64" t="s">
        <v>6023</v>
      </c>
      <c r="E27" s="65" t="s">
        <v>6024</v>
      </c>
      <c r="F27" s="150">
        <f>IF(総括表!$B$4=総括表!$Q$4,基礎データ貼付用シート!E1840)</f>
        <v>0</v>
      </c>
      <c r="G27" s="147" t="s">
        <v>6025</v>
      </c>
      <c r="H27" s="546">
        <v>0.55600000000000005</v>
      </c>
      <c r="I27" s="147" t="s">
        <v>6026</v>
      </c>
      <c r="J27" s="148">
        <f t="shared" si="1"/>
        <v>0</v>
      </c>
      <c r="K27" s="66" t="s">
        <v>6035</v>
      </c>
      <c r="L27" s="71"/>
      <c r="M27" s="4"/>
    </row>
    <row r="28" spans="1:13" s="3" customFormat="1" ht="15" customHeight="1" x14ac:dyDescent="0.2">
      <c r="A28" s="71"/>
      <c r="B28" s="67"/>
      <c r="C28" s="286"/>
      <c r="D28" s="64" t="s">
        <v>6028</v>
      </c>
      <c r="E28" s="65" t="s">
        <v>6029</v>
      </c>
      <c r="F28" s="150" t="b">
        <f>IF(総括表!$B$4=総括表!$Q$5,基礎データ貼付用シート!E1840)</f>
        <v>0</v>
      </c>
      <c r="G28" s="147" t="s">
        <v>6025</v>
      </c>
      <c r="H28" s="156">
        <v>0.50600000000000001</v>
      </c>
      <c r="I28" s="70" t="s">
        <v>6026</v>
      </c>
      <c r="J28" s="145">
        <f t="shared" si="1"/>
        <v>0</v>
      </c>
      <c r="K28" s="66" t="s">
        <v>6036</v>
      </c>
      <c r="L28" s="71"/>
      <c r="M28" s="4"/>
    </row>
    <row r="29" spans="1:13" s="3" customFormat="1" ht="15" customHeight="1" x14ac:dyDescent="0.2">
      <c r="A29" s="71"/>
      <c r="B29" s="139">
        <v>12</v>
      </c>
      <c r="C29" s="63" t="s">
        <v>6037</v>
      </c>
      <c r="D29" s="64" t="s">
        <v>6023</v>
      </c>
      <c r="E29" s="65" t="s">
        <v>6024</v>
      </c>
      <c r="F29" s="150">
        <f>IF(総括表!$B$4=総括表!$Q$4,基礎データ貼付用シート!E1841)</f>
        <v>0</v>
      </c>
      <c r="G29" s="147" t="s">
        <v>6025</v>
      </c>
      <c r="H29" s="546">
        <v>0.58899999999999997</v>
      </c>
      <c r="I29" s="147" t="s">
        <v>6026</v>
      </c>
      <c r="J29" s="148">
        <f>ROUND(F29*H29,0)</f>
        <v>0</v>
      </c>
      <c r="K29" s="66" t="s">
        <v>6038</v>
      </c>
      <c r="L29" s="71"/>
      <c r="M29" s="4"/>
    </row>
    <row r="30" spans="1:13" s="3" customFormat="1" ht="15" customHeight="1" x14ac:dyDescent="0.2">
      <c r="A30" s="71"/>
      <c r="B30" s="67"/>
      <c r="C30" s="286"/>
      <c r="D30" s="64" t="s">
        <v>6028</v>
      </c>
      <c r="E30" s="65" t="s">
        <v>6029</v>
      </c>
      <c r="F30" s="150" t="b">
        <f>IF(総括表!$B$4=総括表!$Q$5,基礎データ貼付用シート!E1841)</f>
        <v>0</v>
      </c>
      <c r="G30" s="147" t="s">
        <v>6025</v>
      </c>
      <c r="H30" s="156">
        <v>0.54800000000000004</v>
      </c>
      <c r="I30" s="70" t="s">
        <v>6026</v>
      </c>
      <c r="J30" s="145">
        <f>ROUND(F30*H30,0)</f>
        <v>0</v>
      </c>
      <c r="K30" s="66" t="s">
        <v>6039</v>
      </c>
      <c r="L30" s="71"/>
      <c r="M30" s="4"/>
    </row>
    <row r="31" spans="1:13" s="3" customFormat="1" ht="15" customHeight="1" x14ac:dyDescent="0.2">
      <c r="A31" s="71"/>
      <c r="B31" s="139">
        <v>13</v>
      </c>
      <c r="C31" s="63" t="s">
        <v>6040</v>
      </c>
      <c r="D31" s="64" t="s">
        <v>6023</v>
      </c>
      <c r="E31" s="65" t="s">
        <v>6024</v>
      </c>
      <c r="F31" s="150">
        <f>IF(総括表!$B$4=総括表!$Q$4,基礎データ貼付用シート!E1842)</f>
        <v>0</v>
      </c>
      <c r="G31" s="147" t="s">
        <v>6025</v>
      </c>
      <c r="H31" s="546">
        <v>0.62</v>
      </c>
      <c r="I31" s="147" t="s">
        <v>6026</v>
      </c>
      <c r="J31" s="148">
        <f>ROUND(F31*H31,0)</f>
        <v>0</v>
      </c>
      <c r="K31" s="66" t="s">
        <v>6041</v>
      </c>
      <c r="L31" s="71"/>
      <c r="M31" s="4"/>
    </row>
    <row r="32" spans="1:13" s="3" customFormat="1" ht="15" customHeight="1" x14ac:dyDescent="0.2">
      <c r="A32" s="71"/>
      <c r="B32" s="84"/>
      <c r="C32" s="289"/>
      <c r="D32" s="102" t="s">
        <v>6028</v>
      </c>
      <c r="E32" s="63" t="s">
        <v>6029</v>
      </c>
      <c r="F32" s="199" t="b">
        <f>IF(総括表!$B$4=総括表!$Q$5,基礎データ貼付用シート!E1842)</f>
        <v>0</v>
      </c>
      <c r="G32" s="70" t="s">
        <v>6025</v>
      </c>
      <c r="H32" s="156">
        <v>0.59</v>
      </c>
      <c r="I32" s="70" t="s">
        <v>6026</v>
      </c>
      <c r="J32" s="145">
        <f>ROUND(F32*H32,0)</f>
        <v>0</v>
      </c>
      <c r="K32" s="66" t="s">
        <v>6042</v>
      </c>
      <c r="L32" s="71"/>
      <c r="M32" s="4"/>
    </row>
    <row r="33" spans="1:13" s="3" customFormat="1" ht="15" customHeight="1" x14ac:dyDescent="0.2">
      <c r="A33" s="71"/>
      <c r="B33" s="191">
        <v>14</v>
      </c>
      <c r="C33" s="192" t="s">
        <v>6403</v>
      </c>
      <c r="D33" s="193" t="s">
        <v>6023</v>
      </c>
      <c r="E33" s="194" t="s">
        <v>6024</v>
      </c>
      <c r="F33" s="200">
        <f>IF(総括表!$B$4=総括表!$Q$4,基礎データ貼付用シート!E1843)</f>
        <v>0</v>
      </c>
      <c r="G33" s="201" t="s">
        <v>6025</v>
      </c>
      <c r="H33" s="858">
        <v>0.65200000000000002</v>
      </c>
      <c r="I33" s="201" t="s">
        <v>6026</v>
      </c>
      <c r="J33" s="202">
        <f t="shared" ref="J33:J40" si="2">ROUND(F33*H33,0)</f>
        <v>0</v>
      </c>
      <c r="K33" s="66" t="s">
        <v>6044</v>
      </c>
      <c r="L33" s="71"/>
      <c r="M33" s="4"/>
    </row>
    <row r="34" spans="1:13" s="3" customFormat="1" ht="15" customHeight="1" x14ac:dyDescent="0.2">
      <c r="A34" s="71"/>
      <c r="B34" s="195"/>
      <c r="C34" s="196"/>
      <c r="D34" s="197" t="s">
        <v>6028</v>
      </c>
      <c r="E34" s="198" t="s">
        <v>6029</v>
      </c>
      <c r="F34" s="203" t="b">
        <f>IF(総括表!$B$4=総括表!$Q$5,基礎データ貼付用シート!E1843)</f>
        <v>0</v>
      </c>
      <c r="G34" s="204" t="s">
        <v>6025</v>
      </c>
      <c r="H34" s="156">
        <v>0.63200000000000001</v>
      </c>
      <c r="I34" s="70" t="s">
        <v>6026</v>
      </c>
      <c r="J34" s="205">
        <f t="shared" si="2"/>
        <v>0</v>
      </c>
      <c r="K34" s="66" t="s">
        <v>6045</v>
      </c>
      <c r="L34" s="71"/>
      <c r="M34" s="4"/>
    </row>
    <row r="35" spans="1:13" s="3" customFormat="1" ht="15" customHeight="1" x14ac:dyDescent="0.2">
      <c r="A35" s="71"/>
      <c r="B35" s="191">
        <v>15</v>
      </c>
      <c r="C35" s="192" t="s">
        <v>6404</v>
      </c>
      <c r="D35" s="193" t="s">
        <v>6023</v>
      </c>
      <c r="E35" s="194" t="s">
        <v>6024</v>
      </c>
      <c r="F35" s="200">
        <f>IF(総括表!$B$4=総括表!$Q$4,基礎データ貼付用シート!E1844)</f>
        <v>0</v>
      </c>
      <c r="G35" s="201" t="s">
        <v>6025</v>
      </c>
      <c r="H35" s="858">
        <v>0.67700000000000005</v>
      </c>
      <c r="I35" s="201" t="s">
        <v>6026</v>
      </c>
      <c r="J35" s="202">
        <f t="shared" si="2"/>
        <v>0</v>
      </c>
      <c r="K35" s="66" t="s">
        <v>6044</v>
      </c>
      <c r="L35" s="71"/>
      <c r="M35" s="4"/>
    </row>
    <row r="36" spans="1:13" s="3" customFormat="1" ht="15" customHeight="1" x14ac:dyDescent="0.2">
      <c r="A36" s="71"/>
      <c r="B36" s="195"/>
      <c r="C36" s="196"/>
      <c r="D36" s="197" t="s">
        <v>6028</v>
      </c>
      <c r="E36" s="198" t="s">
        <v>6029</v>
      </c>
      <c r="F36" s="203" t="b">
        <f>IF(総括表!$B$4=総括表!$Q$5,基礎データ貼付用シート!E1844)</f>
        <v>0</v>
      </c>
      <c r="G36" s="204" t="s">
        <v>6025</v>
      </c>
      <c r="H36" s="156">
        <v>0.66600000000000004</v>
      </c>
      <c r="I36" s="70" t="s">
        <v>6026</v>
      </c>
      <c r="J36" s="205">
        <f t="shared" si="2"/>
        <v>0</v>
      </c>
      <c r="K36" s="66" t="s">
        <v>6045</v>
      </c>
      <c r="L36" s="71"/>
      <c r="M36" s="4"/>
    </row>
    <row r="37" spans="1:13" s="3" customFormat="1" ht="15" customHeight="1" x14ac:dyDescent="0.2">
      <c r="A37" s="71"/>
      <c r="B37" s="191">
        <v>16</v>
      </c>
      <c r="C37" s="192" t="s">
        <v>6405</v>
      </c>
      <c r="D37" s="193" t="s">
        <v>6023</v>
      </c>
      <c r="E37" s="194" t="s">
        <v>6024</v>
      </c>
      <c r="F37" s="200">
        <f>IF(総括表!$B$4=総括表!$Q$4,基礎データ貼付用シート!E1845)</f>
        <v>0</v>
      </c>
      <c r="G37" s="201" t="s">
        <v>6025</v>
      </c>
      <c r="H37" s="858">
        <v>0.7</v>
      </c>
      <c r="I37" s="201" t="s">
        <v>6026</v>
      </c>
      <c r="J37" s="202">
        <f t="shared" si="2"/>
        <v>0</v>
      </c>
      <c r="K37" s="66" t="s">
        <v>6047</v>
      </c>
      <c r="L37" s="71"/>
      <c r="M37" s="4"/>
    </row>
    <row r="38" spans="1:13" s="3" customFormat="1" ht="15" customHeight="1" x14ac:dyDescent="0.2">
      <c r="A38" s="71"/>
      <c r="B38" s="195"/>
      <c r="C38" s="196"/>
      <c r="D38" s="197" t="s">
        <v>6028</v>
      </c>
      <c r="E38" s="198" t="s">
        <v>6029</v>
      </c>
      <c r="F38" s="203" t="b">
        <f>IF(総括表!$B$4=総括表!$Q$5,基礎データ貼付用シート!E1845)</f>
        <v>0</v>
      </c>
      <c r="G38" s="204" t="s">
        <v>6025</v>
      </c>
      <c r="H38" s="156">
        <v>0.7</v>
      </c>
      <c r="I38" s="70" t="s">
        <v>6026</v>
      </c>
      <c r="J38" s="205">
        <f t="shared" si="2"/>
        <v>0</v>
      </c>
      <c r="K38" s="66" t="s">
        <v>6048</v>
      </c>
      <c r="L38" s="71"/>
      <c r="M38" s="4"/>
    </row>
    <row r="39" spans="1:13" s="3" customFormat="1" ht="15" customHeight="1" x14ac:dyDescent="0.2">
      <c r="A39" s="71"/>
      <c r="B39" s="191">
        <v>17</v>
      </c>
      <c r="C39" s="192" t="s">
        <v>6406</v>
      </c>
      <c r="D39" s="193" t="s">
        <v>6023</v>
      </c>
      <c r="E39" s="194" t="s">
        <v>6024</v>
      </c>
      <c r="F39" s="200">
        <f>IF(総括表!$B$4=総括表!$Q$4,基礎データ貼付用シート!E1846)</f>
        <v>0</v>
      </c>
      <c r="G39" s="201" t="s">
        <v>6025</v>
      </c>
      <c r="H39" s="858">
        <v>0.7</v>
      </c>
      <c r="I39" s="201" t="s">
        <v>6026</v>
      </c>
      <c r="J39" s="202">
        <f t="shared" si="2"/>
        <v>0</v>
      </c>
      <c r="K39" s="66" t="s">
        <v>6407</v>
      </c>
      <c r="L39" s="71"/>
      <c r="M39" s="4"/>
    </row>
    <row r="40" spans="1:13" s="3" customFormat="1" ht="15" customHeight="1" x14ac:dyDescent="0.2">
      <c r="A40" s="71"/>
      <c r="B40" s="195"/>
      <c r="C40" s="196"/>
      <c r="D40" s="197" t="s">
        <v>6028</v>
      </c>
      <c r="E40" s="198" t="s">
        <v>6029</v>
      </c>
      <c r="F40" s="203" t="b">
        <f>IF(総括表!$B$4=総括表!$Q$5,基礎データ貼付用シート!E1846)</f>
        <v>0</v>
      </c>
      <c r="G40" s="204" t="s">
        <v>6025</v>
      </c>
      <c r="H40" s="156">
        <v>0.7</v>
      </c>
      <c r="I40" s="70" t="s">
        <v>6026</v>
      </c>
      <c r="J40" s="205">
        <f t="shared" si="2"/>
        <v>0</v>
      </c>
      <c r="K40" s="66" t="s">
        <v>6050</v>
      </c>
      <c r="L40" s="71"/>
      <c r="M40" s="4"/>
    </row>
    <row r="41" spans="1:13" s="3" customFormat="1" ht="15" customHeight="1" x14ac:dyDescent="0.2">
      <c r="A41" s="71"/>
      <c r="B41" s="191">
        <v>18</v>
      </c>
      <c r="C41" s="192" t="s">
        <v>6408</v>
      </c>
      <c r="D41" s="193" t="s">
        <v>6023</v>
      </c>
      <c r="E41" s="194" t="s">
        <v>6024</v>
      </c>
      <c r="F41" s="200">
        <f>IF(総括表!$B$4=総括表!$Q$4,基礎データ貼付用シート!E1847)</f>
        <v>0</v>
      </c>
      <c r="G41" s="201" t="s">
        <v>6025</v>
      </c>
      <c r="H41" s="858">
        <v>0.7</v>
      </c>
      <c r="I41" s="201" t="s">
        <v>6026</v>
      </c>
      <c r="J41" s="202">
        <f t="shared" ref="J41:J42" si="3">ROUND(F41*H41,0)</f>
        <v>0</v>
      </c>
      <c r="K41" s="66" t="s">
        <v>6409</v>
      </c>
      <c r="L41" s="71"/>
      <c r="M41" s="4"/>
    </row>
    <row r="42" spans="1:13" s="3" customFormat="1" ht="15" customHeight="1" x14ac:dyDescent="0.2">
      <c r="A42" s="71"/>
      <c r="B42" s="195"/>
      <c r="C42" s="196"/>
      <c r="D42" s="197" t="s">
        <v>6028</v>
      </c>
      <c r="E42" s="198" t="s">
        <v>6029</v>
      </c>
      <c r="F42" s="203" t="b">
        <f>IF(総括表!$B$4=総括表!$Q$5,基礎データ貼付用シート!E1847)</f>
        <v>0</v>
      </c>
      <c r="G42" s="204" t="s">
        <v>6025</v>
      </c>
      <c r="H42" s="156">
        <v>0.7</v>
      </c>
      <c r="I42" s="70" t="s">
        <v>6026</v>
      </c>
      <c r="J42" s="205">
        <f t="shared" si="3"/>
        <v>0</v>
      </c>
      <c r="K42" s="66" t="s">
        <v>6410</v>
      </c>
      <c r="L42" s="71"/>
      <c r="M42" s="4"/>
    </row>
    <row r="43" spans="1:13" s="3" customFormat="1" ht="15" customHeight="1" x14ac:dyDescent="0.2">
      <c r="A43" s="71"/>
      <c r="B43" s="191">
        <v>19</v>
      </c>
      <c r="C43" s="192" t="s">
        <v>7056</v>
      </c>
      <c r="D43" s="193" t="s">
        <v>6023</v>
      </c>
      <c r="E43" s="194" t="s">
        <v>6024</v>
      </c>
      <c r="F43" s="200">
        <f>IF(総括表!$B$4=総括表!$Q$4,基礎データ貼付用シート!E1848)</f>
        <v>0</v>
      </c>
      <c r="G43" s="201" t="s">
        <v>6025</v>
      </c>
      <c r="H43" s="858">
        <v>0.7</v>
      </c>
      <c r="I43" s="201" t="s">
        <v>6026</v>
      </c>
      <c r="J43" s="202">
        <f>ROUND(F43*H43,0)</f>
        <v>0</v>
      </c>
      <c r="K43" s="66" t="s">
        <v>7057</v>
      </c>
      <c r="L43" s="71"/>
    </row>
    <row r="44" spans="1:13" s="3" customFormat="1" ht="15" customHeight="1" thickBot="1" x14ac:dyDescent="0.25">
      <c r="A44" s="71"/>
      <c r="B44" s="195"/>
      <c r="C44" s="196"/>
      <c r="D44" s="859" t="s">
        <v>6028</v>
      </c>
      <c r="E44" s="860" t="s">
        <v>6029</v>
      </c>
      <c r="F44" s="861" t="b">
        <f>IF(総括表!$B$4=総括表!$Q$5,基礎データ貼付用シート!E1848)</f>
        <v>0</v>
      </c>
      <c r="G44" s="862" t="s">
        <v>6025</v>
      </c>
      <c r="H44" s="702">
        <v>0.7</v>
      </c>
      <c r="I44" s="628" t="s">
        <v>6026</v>
      </c>
      <c r="J44" s="863">
        <f>ROUND(F44*H44,0)</f>
        <v>0</v>
      </c>
      <c r="K44" s="66" t="s">
        <v>7058</v>
      </c>
      <c r="L44" s="71"/>
    </row>
    <row r="45" spans="1:13" s="3" customFormat="1" ht="18.75" customHeight="1" thickBot="1" x14ac:dyDescent="0.25">
      <c r="A45" s="71"/>
      <c r="B45" s="66"/>
      <c r="C45" s="66"/>
      <c r="D45" s="66"/>
      <c r="E45" s="66"/>
      <c r="F45" s="2"/>
      <c r="G45" s="2"/>
      <c r="H45" s="1179" t="s">
        <v>5259</v>
      </c>
      <c r="I45" s="1180"/>
      <c r="J45" s="94">
        <f>SUM(J7:J44)</f>
        <v>0</v>
      </c>
      <c r="K45" s="66" t="s">
        <v>5260</v>
      </c>
      <c r="L45" s="71"/>
    </row>
    <row r="46" spans="1:13" s="3" customFormat="1" ht="18.75" customHeight="1" thickBot="1" x14ac:dyDescent="0.25">
      <c r="A46" s="71"/>
      <c r="B46" s="66"/>
      <c r="C46" s="66"/>
      <c r="D46" s="66"/>
      <c r="E46" s="66"/>
      <c r="F46" s="2"/>
      <c r="G46" s="2"/>
      <c r="H46" s="677"/>
      <c r="I46" s="677"/>
      <c r="J46" s="678"/>
      <c r="K46" s="66"/>
      <c r="L46" s="71"/>
    </row>
    <row r="47" spans="1:13" ht="18.75" customHeight="1" x14ac:dyDescent="0.2">
      <c r="A47" s="76"/>
      <c r="B47" s="76"/>
      <c r="C47" s="76"/>
      <c r="D47" s="76"/>
      <c r="E47" s="76"/>
      <c r="F47" s="76"/>
      <c r="G47" s="76"/>
      <c r="H47" s="985" t="s">
        <v>5260</v>
      </c>
      <c r="I47" s="986"/>
      <c r="J47" s="657"/>
      <c r="K47" s="66"/>
      <c r="L47" s="76"/>
      <c r="M47" s="3"/>
    </row>
    <row r="48" spans="1:13" ht="18.75" customHeight="1" thickBot="1" x14ac:dyDescent="0.25">
      <c r="A48" s="76"/>
      <c r="B48" s="76"/>
      <c r="C48" s="76"/>
      <c r="D48" s="76"/>
      <c r="E48" s="76"/>
      <c r="F48" s="76"/>
      <c r="G48" s="76"/>
      <c r="H48" s="1007" t="s">
        <v>6411</v>
      </c>
      <c r="I48" s="1008"/>
      <c r="J48" s="7">
        <f>SUM(J45)</f>
        <v>0</v>
      </c>
      <c r="K48" s="138" t="s">
        <v>69</v>
      </c>
      <c r="L48" s="76"/>
      <c r="M48" s="3"/>
    </row>
    <row r="49" spans="13:13" ht="18.75" customHeight="1" x14ac:dyDescent="0.2">
      <c r="M49" s="3"/>
    </row>
  </sheetData>
  <sheetProtection autoFilter="0"/>
  <customSheetViews>
    <customSheetView guid="{0FF53720-42B0-4B1A-A491-0089CDA29CCF}" showPageBreaks="1" view="pageBreakPreview">
      <selection sqref="A1:B1"/>
      <pageMargins left="0" right="0" top="0" bottom="0" header="0" footer="0"/>
      <pageSetup paperSize="9" orientation="portrait" r:id="rId1"/>
      <headerFooter alignWithMargins="0"/>
    </customSheetView>
    <customSheetView guid="{1F81339A-CB4E-4CB3-ABCA-C25ADEC8B9AC}" showPageBreaks="1" view="pageBreakPreview">
      <selection sqref="A1:B1"/>
      <pageMargins left="0" right="0" top="0" bottom="0" header="0" footer="0"/>
      <pageSetup paperSize="9" orientation="portrait" r:id="rId2"/>
      <headerFooter alignWithMargins="0"/>
    </customSheetView>
    <customSheetView guid="{87FB8462-6403-4F20-8080-1AF11B55B90C}" showPageBreaks="1" view="pageBreakPreview">
      <selection sqref="A1:B1"/>
      <pageMargins left="0" right="0" top="0" bottom="0" header="0" footer="0"/>
      <pageSetup paperSize="9" orientation="portrait" r:id="rId3"/>
      <headerFooter alignWithMargins="0"/>
    </customSheetView>
    <customSheetView guid="{3B4A68D1-1B68-46E4-B8BF-4F65CEA2EB4B}" showPageBreaks="1" view="pageBreakPreview" topLeftCell="A25">
      <selection activeCell="H7" sqref="H7:H36"/>
      <pageMargins left="0" right="0" top="0" bottom="0" header="0" footer="0"/>
      <pageSetup paperSize="9" orientation="portrait" r:id="rId4"/>
      <headerFooter alignWithMargins="0"/>
    </customSheetView>
    <customSheetView guid="{3DDC5261-2F80-4A3C-AB53-F803DE8B7615}" showPageBreaks="1" view="pageBreakPreview">
      <selection sqref="A1:B1"/>
      <pageMargins left="0" right="0" top="0" bottom="0" header="0" footer="0"/>
      <pageSetup paperSize="9" orientation="portrait" r:id="rId5"/>
      <headerFooter alignWithMargins="0"/>
    </customSheetView>
    <customSheetView guid="{44914D11-FA26-4FFB-9D64-353FA38F5634}" showPageBreaks="1" view="pageBreakPreview">
      <selection sqref="A1:B1"/>
      <pageMargins left="0" right="0" top="0" bottom="0" header="0" footer="0"/>
      <pageSetup paperSize="9" orientation="portrait" r:id="rId6"/>
      <headerFooter alignWithMargins="0"/>
    </customSheetView>
    <customSheetView guid="{6580A8AE-FA6B-4B5A-83A0-1CF78E68E0A6}" showPageBreaks="1" view="pageBreakPreview">
      <selection activeCell="J36" sqref="J36"/>
      <pageMargins left="0" right="0" top="0" bottom="0" header="0" footer="0"/>
      <pageSetup paperSize="9" orientation="portrait" r:id="rId7"/>
      <headerFooter alignWithMargins="0"/>
    </customSheetView>
    <customSheetView guid="{33BE930D-9EAB-4AFB-BDCD-43112CB50749}" showPageBreaks="1" view="pageBreakPreview" topLeftCell="A13">
      <selection activeCell="F33" sqref="F33"/>
      <pageMargins left="0" right="0" top="0" bottom="0" header="0" footer="0"/>
      <pageSetup paperSize="9" orientation="portrait" r:id="rId8"/>
      <headerFooter alignWithMargins="0"/>
    </customSheetView>
    <customSheetView guid="{0B613FCD-ABCC-41BB-9177-F54C998CD9E2}" showPageBreaks="1" view="pageBreakPreview">
      <selection activeCell="J36" sqref="J36"/>
      <pageMargins left="0" right="0" top="0" bottom="0" header="0" footer="0"/>
      <pageSetup paperSize="9" orientation="portrait" r:id="rId9"/>
      <headerFooter alignWithMargins="0"/>
    </customSheetView>
    <customSheetView guid="{B71A276C-C16D-4248-B875-8414D93978D3}" showPageBreaks="1" view="pageBreakPreview" topLeftCell="A19">
      <selection activeCell="J36" sqref="J36"/>
      <pageMargins left="0" right="0" top="0" bottom="0" header="0" footer="0"/>
      <pageSetup paperSize="9" orientation="portrait" r:id="rId10"/>
      <headerFooter alignWithMargins="0"/>
    </customSheetView>
    <customSheetView guid="{EE5E2BC8-B1EB-4466-BA38-D89D5EC0095B}" showPageBreaks="1" view="pageBreakPreview">
      <selection activeCell="J36" sqref="J36"/>
      <pageMargins left="0" right="0" top="0" bottom="0" header="0" footer="0"/>
      <pageSetup paperSize="9" orientation="portrait" r:id="rId11"/>
      <headerFooter alignWithMargins="0"/>
    </customSheetView>
    <customSheetView guid="{60A3B263-4602-4F01-9F3F-2B992FCD2F0D}" showPageBreaks="1" view="pageBreakPreview">
      <selection activeCell="J36" sqref="J36"/>
      <pageMargins left="0" right="0" top="0" bottom="0" header="0" footer="0"/>
      <pageSetup paperSize="9" orientation="portrait" r:id="rId12"/>
      <headerFooter alignWithMargins="0"/>
    </customSheetView>
    <customSheetView guid="{4501AAA6-52C2-4DE0-8371-DF05BC835EB0}" showPageBreaks="1" view="pageBreakPreview">
      <selection activeCell="J36" sqref="J36"/>
      <pageMargins left="0" right="0" top="0" bottom="0" header="0" footer="0"/>
      <pageSetup paperSize="9" orientation="portrait" r:id="rId13"/>
      <headerFooter alignWithMargins="0"/>
    </customSheetView>
    <customSheetView guid="{994C6250-FA50-4C22-9B36-67FD48252EA7}" showPageBreaks="1" view="pageBreakPreview">
      <selection activeCell="J36" sqref="J36"/>
      <pageMargins left="0" right="0" top="0" bottom="0" header="0" footer="0"/>
      <pageSetup paperSize="9" orientation="portrait" r:id="rId14"/>
      <headerFooter alignWithMargins="0"/>
    </customSheetView>
    <customSheetView guid="{589CC1DC-63E7-447D-98B0-3ACFA594E418}" showPageBreaks="1" view="pageBreakPreview">
      <selection activeCell="J36" sqref="J36"/>
      <pageMargins left="0" right="0" top="0" bottom="0" header="0" footer="0"/>
      <pageSetup paperSize="9" orientation="portrait" r:id="rId15"/>
      <headerFooter alignWithMargins="0"/>
    </customSheetView>
    <customSheetView guid="{C992E83C-24A9-4447-9C08-4F6D58B78F8B}" showPageBreaks="1" view="pageBreakPreview">
      <selection activeCell="J36" sqref="J36"/>
      <pageMargins left="0" right="0" top="0" bottom="0" header="0" footer="0"/>
      <pageSetup paperSize="9" orientation="portrait" r:id="rId16"/>
      <headerFooter alignWithMargins="0"/>
    </customSheetView>
    <customSheetView guid="{3C9FE015-CE13-4E3B-ACAB-8D7E22E34744}" showPageBreaks="1" view="pageBreakPreview">
      <selection activeCell="J36" sqref="J36"/>
      <pageMargins left="0" right="0" top="0" bottom="0" header="0" footer="0"/>
      <pageSetup paperSize="9" orientation="portrait" r:id="rId17"/>
      <headerFooter alignWithMargins="0"/>
    </customSheetView>
    <customSheetView guid="{7EEBD42C-6D62-4B33-B7C1-B904E6629538}" showPageBreaks="1" view="pageBreakPreview">
      <selection activeCell="J36" sqref="J36"/>
      <pageMargins left="0" right="0" top="0" bottom="0" header="0" footer="0"/>
      <pageSetup paperSize="9" orientation="portrait" r:id="rId18"/>
      <headerFooter alignWithMargins="0"/>
    </customSheetView>
    <customSheetView guid="{C8B40DBF-EDE0-406A-8960-74B2A681CE9F}" showPageBreaks="1" view="pageBreakPreview" topLeftCell="A19">
      <selection sqref="A1:B1"/>
      <pageMargins left="0" right="0" top="0" bottom="0" header="0" footer="0"/>
      <pageSetup paperSize="9" orientation="portrait" r:id="rId19"/>
      <headerFooter alignWithMargins="0"/>
    </customSheetView>
    <customSheetView guid="{A0BA9017-E5F3-4B91-9F5C-F0F36F625BCB}" showPageBreaks="1" view="pageBreakPreview" topLeftCell="A19">
      <selection sqref="A1:B1"/>
      <pageMargins left="0" right="0" top="0" bottom="0" header="0" footer="0"/>
      <pageSetup paperSize="9" orientation="portrait" r:id="rId20"/>
      <headerFooter alignWithMargins="0"/>
    </customSheetView>
  </customSheetViews>
  <mergeCells count="8">
    <mergeCell ref="H47:I47"/>
    <mergeCell ref="H48:I48"/>
    <mergeCell ref="A1:B1"/>
    <mergeCell ref="C1:E1"/>
    <mergeCell ref="I1:K1"/>
    <mergeCell ref="B5:C5"/>
    <mergeCell ref="D5:E5"/>
    <mergeCell ref="H45:I45"/>
  </mergeCells>
  <phoneticPr fontId="3"/>
  <pageMargins left="0.78700000000000003" right="0.78700000000000003" top="0.98399999999999999" bottom="0.98399999999999999" header="0.51200000000000001" footer="0.51200000000000001"/>
  <pageSetup paperSize="9" scale="98" orientation="portrait" r:id="rId2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124"/>
  <sheetViews>
    <sheetView view="pageBreakPreview" topLeftCell="A102" zoomScaleNormal="100" zoomScaleSheetLayoutView="100" workbookViewId="0">
      <selection activeCell="H34" sqref="H34:H109"/>
    </sheetView>
  </sheetViews>
  <sheetFormatPr defaultColWidth="9" defaultRowHeight="18.75" customHeight="1" x14ac:dyDescent="0.2"/>
  <cols>
    <col min="1" max="1" width="3.90625" style="1" customWidth="1"/>
    <col min="2" max="2" width="4" style="1" customWidth="1"/>
    <col min="3" max="3" width="16.453125" style="1" customWidth="1"/>
    <col min="4" max="4" width="3" style="1" bestFit="1" customWidth="1"/>
    <col min="5" max="5" width="12" style="1" customWidth="1"/>
    <col min="6" max="6" width="22.6328125" style="6" customWidth="1"/>
    <col min="7" max="7" width="2" style="1" bestFit="1" customWidth="1"/>
    <col min="8" max="8" width="11.90625" style="1" customWidth="1"/>
    <col min="9" max="9" width="2" style="1" bestFit="1" customWidth="1"/>
    <col min="10" max="10" width="11.90625" style="6" customWidth="1"/>
    <col min="11" max="11" width="4" style="1" customWidth="1"/>
    <col min="12" max="16384" width="9" style="1"/>
  </cols>
  <sheetData>
    <row r="1" spans="1:12" ht="18.75" customHeight="1" x14ac:dyDescent="0.2">
      <c r="A1" s="987" t="s">
        <v>5189</v>
      </c>
      <c r="B1" s="988"/>
      <c r="C1" s="987" t="s">
        <v>6412</v>
      </c>
      <c r="D1" s="989"/>
      <c r="E1" s="988"/>
      <c r="F1" s="89"/>
      <c r="G1" s="76"/>
      <c r="H1" s="136" t="s">
        <v>5191</v>
      </c>
      <c r="I1" s="990">
        <f>総括表!H4</f>
        <v>0</v>
      </c>
      <c r="J1" s="990"/>
      <c r="K1" s="990"/>
      <c r="L1" s="76"/>
    </row>
    <row r="2" spans="1:12" ht="18.75" customHeight="1" x14ac:dyDescent="0.2">
      <c r="A2" s="76"/>
      <c r="B2" s="76"/>
      <c r="C2" s="76"/>
      <c r="D2" s="76"/>
      <c r="E2" s="76"/>
      <c r="F2" s="89"/>
      <c r="G2" s="76"/>
      <c r="H2" s="76"/>
      <c r="I2" s="76"/>
      <c r="J2" s="137"/>
      <c r="K2" s="76"/>
      <c r="L2" s="76"/>
    </row>
    <row r="3" spans="1:12" ht="18.75" customHeight="1" x14ac:dyDescent="0.2">
      <c r="A3" s="77" t="s">
        <v>18</v>
      </c>
      <c r="B3" s="71" t="s">
        <v>6413</v>
      </c>
      <c r="C3" s="76"/>
      <c r="D3" s="76"/>
      <c r="E3" s="76"/>
      <c r="F3" s="89"/>
      <c r="G3" s="76"/>
      <c r="H3" s="76"/>
      <c r="I3" s="76"/>
      <c r="J3" s="89"/>
      <c r="K3" s="76"/>
      <c r="L3" s="76"/>
    </row>
    <row r="4" spans="1:12" ht="11.25" customHeight="1" x14ac:dyDescent="0.2">
      <c r="A4" s="78"/>
      <c r="B4" s="76"/>
      <c r="C4" s="76"/>
      <c r="D4" s="76"/>
      <c r="E4" s="76"/>
      <c r="F4" s="89"/>
      <c r="G4" s="76"/>
      <c r="H4" s="76"/>
      <c r="I4" s="76"/>
      <c r="J4" s="89"/>
      <c r="K4" s="76"/>
      <c r="L4" s="76"/>
    </row>
    <row r="5" spans="1:12" ht="15" customHeight="1" x14ac:dyDescent="0.2">
      <c r="A5" s="78"/>
      <c r="B5" s="1006" t="s">
        <v>7413</v>
      </c>
      <c r="C5" s="1006"/>
      <c r="D5" s="1006"/>
      <c r="E5" s="1006"/>
      <c r="F5" s="89"/>
      <c r="G5" s="76"/>
      <c r="H5" s="76"/>
      <c r="I5" s="76"/>
      <c r="J5" s="89"/>
      <c r="K5" s="76"/>
      <c r="L5" s="76"/>
    </row>
    <row r="6" spans="1:12" s="3" customFormat="1" ht="15" customHeight="1" thickBot="1" x14ac:dyDescent="0.25">
      <c r="A6" s="77"/>
      <c r="B6" s="1006"/>
      <c r="C6" s="1006"/>
      <c r="D6" s="1006"/>
      <c r="E6" s="1006"/>
      <c r="F6" s="90"/>
      <c r="G6" s="71"/>
      <c r="H6" s="71" t="s">
        <v>5328</v>
      </c>
      <c r="I6" s="71"/>
      <c r="J6" s="90"/>
      <c r="K6" s="71"/>
      <c r="L6" s="71"/>
    </row>
    <row r="7" spans="1:12" s="3" customFormat="1" ht="18.75" customHeight="1" thickTop="1" thickBot="1" x14ac:dyDescent="0.25">
      <c r="A7" s="77"/>
      <c r="B7" s="1006"/>
      <c r="C7" s="1006"/>
      <c r="D7" s="1006"/>
      <c r="E7" s="1006"/>
      <c r="F7" s="35"/>
      <c r="G7" s="34" t="s">
        <v>5201</v>
      </c>
      <c r="H7" s="525">
        <v>0.5</v>
      </c>
      <c r="I7" s="34" t="s">
        <v>5202</v>
      </c>
      <c r="J7" s="94">
        <f>ROUND(F7*H7,0)</f>
        <v>0</v>
      </c>
      <c r="K7" s="66" t="s">
        <v>5260</v>
      </c>
      <c r="L7" s="3" t="s">
        <v>5201</v>
      </c>
    </row>
    <row r="8" spans="1:12" s="3" customFormat="1" ht="11.25" customHeight="1" thickTop="1" x14ac:dyDescent="0.2">
      <c r="A8" s="77"/>
      <c r="B8" s="210"/>
      <c r="C8" s="210"/>
      <c r="D8" s="210"/>
      <c r="E8" s="210"/>
      <c r="F8" s="90"/>
      <c r="G8" s="144"/>
      <c r="H8" s="864"/>
      <c r="I8" s="144"/>
      <c r="J8" s="91" t="s">
        <v>5382</v>
      </c>
      <c r="K8" s="66"/>
      <c r="L8" s="71"/>
    </row>
    <row r="9" spans="1:12" s="3" customFormat="1" ht="11.25" customHeight="1" x14ac:dyDescent="0.2">
      <c r="A9" s="77"/>
      <c r="B9" s="210"/>
      <c r="C9" s="210"/>
      <c r="D9" s="210"/>
      <c r="E9" s="210"/>
      <c r="F9" s="90"/>
      <c r="G9" s="144"/>
      <c r="H9" s="864"/>
      <c r="I9" s="144"/>
      <c r="J9" s="91"/>
      <c r="K9" s="66"/>
      <c r="L9" s="71"/>
    </row>
    <row r="10" spans="1:12" s="3" customFormat="1" ht="18.75" customHeight="1" x14ac:dyDescent="0.2">
      <c r="A10" s="77"/>
      <c r="B10" s="1006" t="s">
        <v>7414</v>
      </c>
      <c r="C10" s="1006"/>
      <c r="D10" s="1006"/>
      <c r="E10" s="1006"/>
      <c r="F10" s="90"/>
      <c r="G10" s="144"/>
      <c r="H10" s="864"/>
      <c r="I10" s="144"/>
      <c r="J10" s="29"/>
      <c r="K10" s="66"/>
      <c r="L10" s="71"/>
    </row>
    <row r="11" spans="1:12" s="3" customFormat="1" ht="18.75" customHeight="1" thickBot="1" x14ac:dyDescent="0.25">
      <c r="A11" s="77"/>
      <c r="B11" s="1006"/>
      <c r="C11" s="1006"/>
      <c r="D11" s="1006"/>
      <c r="E11" s="1006"/>
      <c r="F11" s="90"/>
      <c r="G11" s="144"/>
      <c r="H11" s="71" t="s">
        <v>5328</v>
      </c>
      <c r="I11" s="144"/>
      <c r="J11" s="29"/>
      <c r="K11" s="66"/>
      <c r="L11" s="71"/>
    </row>
    <row r="12" spans="1:12" s="3" customFormat="1" ht="18.75" customHeight="1" thickTop="1" thickBot="1" x14ac:dyDescent="0.25">
      <c r="A12" s="77"/>
      <c r="B12" s="1006"/>
      <c r="C12" s="1006"/>
      <c r="D12" s="1006"/>
      <c r="E12" s="1006"/>
      <c r="F12" s="35"/>
      <c r="G12" s="34" t="s">
        <v>5201</v>
      </c>
      <c r="H12" s="525">
        <v>0.2</v>
      </c>
      <c r="I12" s="34" t="s">
        <v>5202</v>
      </c>
      <c r="J12" s="94">
        <f>ROUND(F12*H12,0)</f>
        <v>0</v>
      </c>
      <c r="K12" s="66" t="s">
        <v>5275</v>
      </c>
      <c r="L12" s="3" t="s">
        <v>5201</v>
      </c>
    </row>
    <row r="13" spans="1:12" s="3" customFormat="1" ht="11.25" customHeight="1" thickTop="1" x14ac:dyDescent="0.2">
      <c r="A13" s="77"/>
      <c r="B13" s="210"/>
      <c r="C13" s="210"/>
      <c r="D13" s="210"/>
      <c r="E13" s="210"/>
      <c r="F13" s="90"/>
      <c r="G13" s="144"/>
      <c r="H13" s="864"/>
      <c r="I13" s="144"/>
      <c r="J13" s="91" t="s">
        <v>5382</v>
      </c>
      <c r="K13" s="66"/>
      <c r="L13" s="71"/>
    </row>
    <row r="14" spans="1:12" ht="11.25" customHeight="1" x14ac:dyDescent="0.2">
      <c r="A14" s="78"/>
      <c r="B14" s="76"/>
      <c r="C14" s="76"/>
      <c r="D14" s="76"/>
      <c r="E14" s="76"/>
      <c r="F14" s="89"/>
      <c r="G14" s="76"/>
      <c r="H14" s="79"/>
      <c r="I14" s="76"/>
      <c r="J14" s="89"/>
      <c r="K14" s="76"/>
      <c r="L14" s="76"/>
    </row>
    <row r="15" spans="1:12" s="3" customFormat="1" ht="18.75" customHeight="1" x14ac:dyDescent="0.2">
      <c r="A15" s="77"/>
      <c r="B15" s="1006" t="s">
        <v>7415</v>
      </c>
      <c r="C15" s="1006"/>
      <c r="D15" s="1006"/>
      <c r="E15" s="1006"/>
      <c r="F15" s="90"/>
      <c r="G15" s="144"/>
      <c r="H15" s="864"/>
      <c r="I15" s="144"/>
      <c r="J15" s="29"/>
      <c r="K15" s="66"/>
      <c r="L15" s="71"/>
    </row>
    <row r="16" spans="1:12" s="3" customFormat="1" ht="18.75" customHeight="1" thickBot="1" x14ac:dyDescent="0.25">
      <c r="A16" s="77"/>
      <c r="B16" s="1006"/>
      <c r="C16" s="1006"/>
      <c r="D16" s="1006"/>
      <c r="E16" s="1006"/>
      <c r="F16" s="90"/>
      <c r="G16" s="144"/>
      <c r="H16" s="71" t="s">
        <v>5328</v>
      </c>
      <c r="I16" s="144"/>
      <c r="J16" s="29"/>
      <c r="K16" s="66"/>
      <c r="L16" s="71"/>
    </row>
    <row r="17" spans="1:12" s="3" customFormat="1" ht="18.75" customHeight="1" thickTop="1" thickBot="1" x14ac:dyDescent="0.25">
      <c r="A17" s="77"/>
      <c r="B17" s="1006"/>
      <c r="C17" s="1006"/>
      <c r="D17" s="1006"/>
      <c r="E17" s="1006"/>
      <c r="F17" s="35"/>
      <c r="G17" s="34" t="s">
        <v>5201</v>
      </c>
      <c r="H17" s="525">
        <v>0.56999999999999995</v>
      </c>
      <c r="I17" s="34" t="s">
        <v>5202</v>
      </c>
      <c r="J17" s="94">
        <f>ROUND(F17*H17,0)</f>
        <v>0</v>
      </c>
      <c r="K17" s="66" t="s">
        <v>5277</v>
      </c>
      <c r="L17" s="3" t="s">
        <v>5201</v>
      </c>
    </row>
    <row r="18" spans="1:12" s="3" customFormat="1" ht="11.25" customHeight="1" thickTop="1" x14ac:dyDescent="0.2">
      <c r="A18" s="77"/>
      <c r="B18" s="210"/>
      <c r="C18" s="210"/>
      <c r="D18" s="210"/>
      <c r="E18" s="210"/>
      <c r="F18" s="90"/>
      <c r="G18" s="144"/>
      <c r="H18" s="864"/>
      <c r="I18" s="144"/>
      <c r="J18" s="91" t="s">
        <v>5382</v>
      </c>
      <c r="K18" s="66"/>
      <c r="L18" s="71"/>
    </row>
    <row r="19" spans="1:12" ht="11.25" customHeight="1" x14ac:dyDescent="0.2">
      <c r="A19" s="78"/>
      <c r="B19" s="76"/>
      <c r="C19" s="76"/>
      <c r="D19" s="76"/>
      <c r="E19" s="76"/>
      <c r="F19" s="89"/>
      <c r="G19" s="76"/>
      <c r="H19" s="79"/>
      <c r="I19" s="76"/>
      <c r="J19" s="89"/>
      <c r="K19" s="76"/>
      <c r="L19" s="76"/>
    </row>
    <row r="20" spans="1:12" s="3" customFormat="1" ht="18.75" customHeight="1" x14ac:dyDescent="0.2">
      <c r="A20" s="77"/>
      <c r="B20" s="1006" t="s">
        <v>7416</v>
      </c>
      <c r="C20" s="1006"/>
      <c r="D20" s="1006"/>
      <c r="E20" s="1006"/>
      <c r="F20" s="90"/>
      <c r="G20" s="144"/>
      <c r="H20" s="864"/>
      <c r="I20" s="144"/>
      <c r="J20" s="29"/>
      <c r="K20" s="66"/>
      <c r="L20" s="71"/>
    </row>
    <row r="21" spans="1:12" s="3" customFormat="1" ht="18.75" customHeight="1" thickBot="1" x14ac:dyDescent="0.25">
      <c r="A21" s="77"/>
      <c r="B21" s="1006"/>
      <c r="C21" s="1006"/>
      <c r="D21" s="1006"/>
      <c r="E21" s="1006"/>
      <c r="F21" s="90"/>
      <c r="G21" s="144"/>
      <c r="H21" s="71" t="s">
        <v>5328</v>
      </c>
      <c r="I21" s="144"/>
      <c r="J21" s="29"/>
      <c r="K21" s="66"/>
      <c r="L21" s="71"/>
    </row>
    <row r="22" spans="1:12" s="3" customFormat="1" ht="18.75" customHeight="1" thickTop="1" thickBot="1" x14ac:dyDescent="0.25">
      <c r="A22" s="77"/>
      <c r="B22" s="1006"/>
      <c r="C22" s="1006"/>
      <c r="D22" s="1006"/>
      <c r="E22" s="1006"/>
      <c r="F22" s="35"/>
      <c r="G22" s="34" t="s">
        <v>5201</v>
      </c>
      <c r="H22" s="525">
        <v>0.4</v>
      </c>
      <c r="I22" s="34" t="s">
        <v>5202</v>
      </c>
      <c r="J22" s="94">
        <f>ROUND(F22*H22,0)</f>
        <v>0</v>
      </c>
      <c r="K22" s="66" t="s">
        <v>5279</v>
      </c>
      <c r="L22" s="3" t="s">
        <v>5201</v>
      </c>
    </row>
    <row r="23" spans="1:12" s="3" customFormat="1" ht="11.25" customHeight="1" thickTop="1" x14ac:dyDescent="0.2">
      <c r="A23" s="77"/>
      <c r="B23" s="210"/>
      <c r="C23" s="210"/>
      <c r="D23" s="210"/>
      <c r="E23" s="210"/>
      <c r="F23" s="90"/>
      <c r="G23" s="144"/>
      <c r="H23" s="864"/>
      <c r="I23" s="144"/>
      <c r="J23" s="91" t="s">
        <v>5382</v>
      </c>
      <c r="K23" s="66"/>
      <c r="L23" s="71"/>
    </row>
    <row r="24" spans="1:12" ht="11.25" customHeight="1" x14ac:dyDescent="0.2">
      <c r="A24" s="78"/>
      <c r="B24" s="76"/>
      <c r="C24" s="76"/>
      <c r="D24" s="76"/>
      <c r="E24" s="76"/>
      <c r="F24" s="89"/>
      <c r="G24" s="76"/>
      <c r="H24" s="79"/>
      <c r="I24" s="76"/>
      <c r="J24" s="89"/>
      <c r="K24" s="76"/>
      <c r="L24" s="76"/>
    </row>
    <row r="25" spans="1:12" s="3" customFormat="1" ht="18.75" customHeight="1" x14ac:dyDescent="0.2">
      <c r="A25" s="77"/>
      <c r="B25" s="1006" t="s">
        <v>7417</v>
      </c>
      <c r="C25" s="1006"/>
      <c r="D25" s="1006"/>
      <c r="E25" s="1006"/>
      <c r="F25" s="90"/>
      <c r="G25" s="144"/>
      <c r="H25" s="864"/>
      <c r="I25" s="144"/>
      <c r="J25" s="29"/>
      <c r="K25" s="66"/>
      <c r="L25" s="71"/>
    </row>
    <row r="26" spans="1:12" s="3" customFormat="1" ht="18.75" customHeight="1" thickBot="1" x14ac:dyDescent="0.25">
      <c r="A26" s="77"/>
      <c r="B26" s="1006"/>
      <c r="C26" s="1006"/>
      <c r="D26" s="1006"/>
      <c r="E26" s="1006"/>
      <c r="F26" s="90"/>
      <c r="G26" s="144"/>
      <c r="H26" s="71" t="s">
        <v>5328</v>
      </c>
      <c r="I26" s="144"/>
      <c r="J26" s="29"/>
      <c r="K26" s="66"/>
      <c r="L26" s="71"/>
    </row>
    <row r="27" spans="1:12" s="3" customFormat="1" ht="18.75" customHeight="1" thickTop="1" thickBot="1" x14ac:dyDescent="0.25">
      <c r="A27" s="77"/>
      <c r="B27" s="1006"/>
      <c r="C27" s="1006"/>
      <c r="D27" s="1006"/>
      <c r="E27" s="1006"/>
      <c r="F27" s="35"/>
      <c r="G27" s="34" t="s">
        <v>5201</v>
      </c>
      <c r="H27" s="525">
        <v>0.7</v>
      </c>
      <c r="I27" s="34" t="s">
        <v>5202</v>
      </c>
      <c r="J27" s="94">
        <f>ROUND(F27*H27,0)</f>
        <v>0</v>
      </c>
      <c r="K27" s="66" t="s">
        <v>5285</v>
      </c>
      <c r="L27" s="3" t="s">
        <v>5201</v>
      </c>
    </row>
    <row r="28" spans="1:12" s="3" customFormat="1" ht="11.25" customHeight="1" thickTop="1" x14ac:dyDescent="0.2">
      <c r="A28" s="77"/>
      <c r="B28" s="210"/>
      <c r="C28" s="210"/>
      <c r="D28" s="210"/>
      <c r="E28" s="210"/>
      <c r="F28" s="90"/>
      <c r="G28" s="144"/>
      <c r="H28" s="864"/>
      <c r="I28" s="144"/>
      <c r="J28" s="91" t="s">
        <v>5382</v>
      </c>
      <c r="K28" s="66"/>
      <c r="L28" s="71"/>
    </row>
    <row r="29" spans="1:12" s="3" customFormat="1" ht="18.75" customHeight="1" x14ac:dyDescent="0.2">
      <c r="A29" s="77"/>
      <c r="B29" s="210"/>
      <c r="C29" s="210"/>
      <c r="D29" s="210"/>
      <c r="E29" s="210"/>
      <c r="F29" s="90"/>
      <c r="G29" s="144"/>
      <c r="H29" s="68"/>
      <c r="I29" s="68"/>
      <c r="J29" s="29"/>
      <c r="K29" s="66"/>
      <c r="L29" s="71"/>
    </row>
    <row r="30" spans="1:12" ht="14" x14ac:dyDescent="0.2">
      <c r="A30" s="77" t="s">
        <v>22</v>
      </c>
      <c r="B30" s="71" t="s">
        <v>6413</v>
      </c>
      <c r="C30" s="76"/>
      <c r="D30" s="76"/>
      <c r="E30" s="76"/>
      <c r="F30" s="89"/>
      <c r="G30" s="76"/>
      <c r="H30" s="76"/>
      <c r="I30" s="76"/>
      <c r="J30" s="89"/>
      <c r="K30" s="76"/>
      <c r="L30" s="76"/>
    </row>
    <row r="31" spans="1:12" ht="6.75" customHeight="1" x14ac:dyDescent="0.2">
      <c r="A31" s="78"/>
      <c r="B31" s="76"/>
      <c r="C31" s="76"/>
      <c r="D31" s="76"/>
      <c r="E31" s="76"/>
      <c r="F31" s="89"/>
      <c r="G31" s="76"/>
      <c r="H31" s="76"/>
      <c r="I31" s="76"/>
      <c r="J31" s="89"/>
      <c r="K31" s="76"/>
      <c r="L31" s="76"/>
    </row>
    <row r="32" spans="1:12" ht="18.75" customHeight="1" x14ac:dyDescent="0.2">
      <c r="A32" s="78"/>
      <c r="B32" s="991" t="s">
        <v>5193</v>
      </c>
      <c r="C32" s="992"/>
      <c r="D32" s="991" t="s">
        <v>5194</v>
      </c>
      <c r="E32" s="992"/>
      <c r="F32" s="127" t="s">
        <v>5195</v>
      </c>
      <c r="G32" s="213"/>
      <c r="H32" s="213" t="s">
        <v>5196</v>
      </c>
      <c r="I32" s="213"/>
      <c r="J32" s="127" t="s">
        <v>17</v>
      </c>
      <c r="K32" s="66"/>
      <c r="L32" s="76"/>
    </row>
    <row r="33" spans="1:12" ht="14.25" customHeight="1" x14ac:dyDescent="0.2">
      <c r="A33" s="78"/>
      <c r="B33" s="294"/>
      <c r="C33" s="289"/>
      <c r="D33" s="229"/>
      <c r="E33" s="286"/>
      <c r="F33" s="168"/>
      <c r="G33" s="143"/>
      <c r="H33" s="143"/>
      <c r="I33" s="143"/>
      <c r="J33" s="92" t="s">
        <v>5197</v>
      </c>
      <c r="K33" s="66"/>
      <c r="L33" s="76"/>
    </row>
    <row r="34" spans="1:12" s="3" customFormat="1" ht="14.25" customHeight="1" x14ac:dyDescent="0.2">
      <c r="A34" s="71"/>
      <c r="B34" s="139">
        <v>1</v>
      </c>
      <c r="C34" s="63" t="s">
        <v>6414</v>
      </c>
      <c r="D34" s="64" t="s">
        <v>5199</v>
      </c>
      <c r="E34" s="72" t="s">
        <v>5200</v>
      </c>
      <c r="F34" s="150">
        <f>IF(総括表!$B$4=総括表!$Q$4,基礎データ貼付用シート!E1849)</f>
        <v>0</v>
      </c>
      <c r="G34" s="147" t="s">
        <v>5201</v>
      </c>
      <c r="H34" s="1511">
        <v>0.05</v>
      </c>
      <c r="I34" s="147" t="s">
        <v>5202</v>
      </c>
      <c r="J34" s="148">
        <f>ROUND(F34*H34,0)</f>
        <v>0</v>
      </c>
      <c r="K34" s="66" t="s">
        <v>5264</v>
      </c>
      <c r="L34" s="71"/>
    </row>
    <row r="35" spans="1:12" s="3" customFormat="1" ht="14.25" customHeight="1" x14ac:dyDescent="0.2">
      <c r="A35" s="71"/>
      <c r="B35" s="141"/>
      <c r="C35" s="286"/>
      <c r="D35" s="64" t="s">
        <v>5204</v>
      </c>
      <c r="E35" s="72" t="s">
        <v>5205</v>
      </c>
      <c r="F35" s="150" t="b">
        <f>IF(総括表!$B$4=総括表!$Q$5,基礎データ貼付用シート!E1849)</f>
        <v>0</v>
      </c>
      <c r="G35" s="147" t="s">
        <v>5201</v>
      </c>
      <c r="H35" s="1511">
        <v>0</v>
      </c>
      <c r="I35" s="70" t="s">
        <v>5202</v>
      </c>
      <c r="J35" s="145">
        <f>ROUND(F35*H35,0)</f>
        <v>0</v>
      </c>
      <c r="K35" s="66" t="s">
        <v>5266</v>
      </c>
      <c r="L35" s="71"/>
    </row>
    <row r="36" spans="1:12" s="3" customFormat="1" ht="14.25" customHeight="1" x14ac:dyDescent="0.2">
      <c r="A36" s="71"/>
      <c r="B36" s="139">
        <v>2</v>
      </c>
      <c r="C36" s="63" t="s">
        <v>6415</v>
      </c>
      <c r="D36" s="64" t="s">
        <v>5199</v>
      </c>
      <c r="E36" s="72" t="s">
        <v>5200</v>
      </c>
      <c r="F36" s="150">
        <f>IF(総括表!$B$4=総括表!$Q$4,基礎データ貼付用シート!E1850)</f>
        <v>0</v>
      </c>
      <c r="G36" s="147" t="s">
        <v>5201</v>
      </c>
      <c r="H36" s="1511">
        <v>0.03</v>
      </c>
      <c r="I36" s="147" t="s">
        <v>5202</v>
      </c>
      <c r="J36" s="148">
        <f>ROUND(F36*H36,0)</f>
        <v>0</v>
      </c>
      <c r="K36" s="66" t="s">
        <v>5267</v>
      </c>
      <c r="L36" s="71"/>
    </row>
    <row r="37" spans="1:12" s="3" customFormat="1" ht="14.25" customHeight="1" x14ac:dyDescent="0.2">
      <c r="A37" s="71"/>
      <c r="B37" s="141"/>
      <c r="C37" s="286"/>
      <c r="D37" s="64" t="s">
        <v>5204</v>
      </c>
      <c r="E37" s="72" t="s">
        <v>5205</v>
      </c>
      <c r="F37" s="150" t="b">
        <f>IF(総括表!$B$4=総括表!$Q$5,基礎データ貼付用シート!E1850)</f>
        <v>0</v>
      </c>
      <c r="G37" s="147" t="s">
        <v>5201</v>
      </c>
      <c r="H37" s="1511">
        <v>0</v>
      </c>
      <c r="I37" s="70" t="s">
        <v>5202</v>
      </c>
      <c r="J37" s="145">
        <f t="shared" ref="J37:J91" si="0">ROUND(F37*H37,0)</f>
        <v>0</v>
      </c>
      <c r="K37" s="66" t="s">
        <v>5268</v>
      </c>
      <c r="L37" s="71"/>
    </row>
    <row r="38" spans="1:12" s="3" customFormat="1" ht="14.25" customHeight="1" x14ac:dyDescent="0.2">
      <c r="A38" s="71"/>
      <c r="B38" s="139">
        <v>3</v>
      </c>
      <c r="C38" s="63" t="s">
        <v>6416</v>
      </c>
      <c r="D38" s="64" t="s">
        <v>5199</v>
      </c>
      <c r="E38" s="72" t="s">
        <v>5200</v>
      </c>
      <c r="F38" s="150">
        <f>IF(総括表!$B$4=総括表!$Q$4,基礎データ貼付用シート!E1851)</f>
        <v>0</v>
      </c>
      <c r="G38" s="147" t="s">
        <v>5201</v>
      </c>
      <c r="H38" s="1511">
        <v>3.7999999999999999E-2</v>
      </c>
      <c r="I38" s="147" t="s">
        <v>5202</v>
      </c>
      <c r="J38" s="148">
        <f t="shared" si="0"/>
        <v>0</v>
      </c>
      <c r="K38" s="66" t="s">
        <v>5269</v>
      </c>
      <c r="L38" s="71"/>
    </row>
    <row r="39" spans="1:12" s="3" customFormat="1" ht="14.25" customHeight="1" x14ac:dyDescent="0.2">
      <c r="A39" s="71"/>
      <c r="B39" s="141"/>
      <c r="C39" s="286"/>
      <c r="D39" s="64" t="s">
        <v>5204</v>
      </c>
      <c r="E39" s="72" t="s">
        <v>5205</v>
      </c>
      <c r="F39" s="150" t="b">
        <f>IF(総括表!$B$4=総括表!$Q$5,基礎データ貼付用シート!E1851)</f>
        <v>0</v>
      </c>
      <c r="G39" s="147" t="s">
        <v>5201</v>
      </c>
      <c r="H39" s="1511">
        <v>0</v>
      </c>
      <c r="I39" s="70" t="s">
        <v>5202</v>
      </c>
      <c r="J39" s="145">
        <f t="shared" si="0"/>
        <v>0</v>
      </c>
      <c r="K39" s="66" t="s">
        <v>5270</v>
      </c>
      <c r="L39" s="71"/>
    </row>
    <row r="40" spans="1:12" s="3" customFormat="1" ht="14.25" customHeight="1" x14ac:dyDescent="0.2">
      <c r="A40" s="71"/>
      <c r="B40" s="139">
        <v>4</v>
      </c>
      <c r="C40" s="63" t="s">
        <v>6417</v>
      </c>
      <c r="D40" s="64" t="s">
        <v>5199</v>
      </c>
      <c r="E40" s="72" t="s">
        <v>5200</v>
      </c>
      <c r="F40" s="150">
        <f>IF(総括表!$B$4=総括表!$Q$4,基礎データ貼付用シート!E1852)</f>
        <v>0</v>
      </c>
      <c r="G40" s="147" t="s">
        <v>5201</v>
      </c>
      <c r="H40" s="1511">
        <v>2.3E-2</v>
      </c>
      <c r="I40" s="147" t="s">
        <v>5202</v>
      </c>
      <c r="J40" s="148">
        <f t="shared" si="0"/>
        <v>0</v>
      </c>
      <c r="K40" s="66" t="s">
        <v>5271</v>
      </c>
      <c r="L40" s="71"/>
    </row>
    <row r="41" spans="1:12" s="3" customFormat="1" ht="14.25" customHeight="1" x14ac:dyDescent="0.2">
      <c r="A41" s="71"/>
      <c r="B41" s="141"/>
      <c r="C41" s="286"/>
      <c r="D41" s="64" t="s">
        <v>5204</v>
      </c>
      <c r="E41" s="72" t="s">
        <v>5205</v>
      </c>
      <c r="F41" s="150" t="b">
        <f>IF(総括表!$B$4=総括表!$Q$5,基礎データ貼付用シート!E1852)</f>
        <v>0</v>
      </c>
      <c r="G41" s="147" t="s">
        <v>5201</v>
      </c>
      <c r="H41" s="1511">
        <v>0</v>
      </c>
      <c r="I41" s="70" t="s">
        <v>5202</v>
      </c>
      <c r="J41" s="145">
        <f t="shared" si="0"/>
        <v>0</v>
      </c>
      <c r="K41" s="66" t="s">
        <v>5272</v>
      </c>
      <c r="L41" s="71"/>
    </row>
    <row r="42" spans="1:12" s="3" customFormat="1" ht="14.25" customHeight="1" x14ac:dyDescent="0.2">
      <c r="A42" s="71"/>
      <c r="B42" s="139">
        <v>5</v>
      </c>
      <c r="C42" s="63" t="s">
        <v>6418</v>
      </c>
      <c r="D42" s="64" t="s">
        <v>5199</v>
      </c>
      <c r="E42" s="72" t="s">
        <v>5200</v>
      </c>
      <c r="F42" s="150">
        <f>IF(総括表!$B$4=総括表!$Q$4,基礎データ貼付用シート!E1853)</f>
        <v>0</v>
      </c>
      <c r="G42" s="147" t="s">
        <v>5201</v>
      </c>
      <c r="H42" s="1511">
        <v>3.6999999999999998E-2</v>
      </c>
      <c r="I42" s="147" t="s">
        <v>5202</v>
      </c>
      <c r="J42" s="148">
        <f t="shared" si="0"/>
        <v>0</v>
      </c>
      <c r="K42" s="66" t="s">
        <v>5273</v>
      </c>
      <c r="L42" s="71"/>
    </row>
    <row r="43" spans="1:12" s="3" customFormat="1" ht="14.25" customHeight="1" x14ac:dyDescent="0.2">
      <c r="A43" s="71"/>
      <c r="B43" s="141"/>
      <c r="C43" s="286"/>
      <c r="D43" s="64" t="s">
        <v>5204</v>
      </c>
      <c r="E43" s="72" t="s">
        <v>5205</v>
      </c>
      <c r="F43" s="150" t="b">
        <f>IF(総括表!$B$4=総括表!$Q$5,基礎データ貼付用シート!E1853)</f>
        <v>0</v>
      </c>
      <c r="G43" s="147" t="s">
        <v>5201</v>
      </c>
      <c r="H43" s="1511">
        <v>1.9E-2</v>
      </c>
      <c r="I43" s="70" t="s">
        <v>5202</v>
      </c>
      <c r="J43" s="145">
        <f t="shared" si="0"/>
        <v>0</v>
      </c>
      <c r="K43" s="66" t="s">
        <v>5330</v>
      </c>
      <c r="L43" s="71"/>
    </row>
    <row r="44" spans="1:12" s="3" customFormat="1" ht="14.25" customHeight="1" x14ac:dyDescent="0.2">
      <c r="A44" s="71"/>
      <c r="B44" s="139">
        <v>6</v>
      </c>
      <c r="C44" s="63" t="s">
        <v>6419</v>
      </c>
      <c r="D44" s="64" t="s">
        <v>5199</v>
      </c>
      <c r="E44" s="72" t="s">
        <v>5200</v>
      </c>
      <c r="F44" s="150">
        <f>IF(総括表!$B$4=総括表!$Q$4,基礎データ貼付用シート!E1854)</f>
        <v>0</v>
      </c>
      <c r="G44" s="147" t="s">
        <v>5201</v>
      </c>
      <c r="H44" s="1511">
        <v>2.1999999999999999E-2</v>
      </c>
      <c r="I44" s="147" t="s">
        <v>5202</v>
      </c>
      <c r="J44" s="148">
        <f t="shared" si="0"/>
        <v>0</v>
      </c>
      <c r="K44" s="66" t="s">
        <v>5331</v>
      </c>
      <c r="L44" s="71"/>
    </row>
    <row r="45" spans="1:12" s="3" customFormat="1" ht="14.25" customHeight="1" x14ac:dyDescent="0.2">
      <c r="A45" s="71"/>
      <c r="B45" s="141"/>
      <c r="C45" s="286"/>
      <c r="D45" s="64" t="s">
        <v>5204</v>
      </c>
      <c r="E45" s="72" t="s">
        <v>5205</v>
      </c>
      <c r="F45" s="150" t="b">
        <f>IF(総括表!$B$4=総括表!$Q$5,基礎データ貼付用シート!E1854)</f>
        <v>0</v>
      </c>
      <c r="G45" s="147" t="s">
        <v>5201</v>
      </c>
      <c r="H45" s="1511">
        <v>1.0999999999999999E-2</v>
      </c>
      <c r="I45" s="70" t="s">
        <v>5202</v>
      </c>
      <c r="J45" s="145">
        <f t="shared" si="0"/>
        <v>0</v>
      </c>
      <c r="K45" s="66" t="s">
        <v>5332</v>
      </c>
      <c r="L45" s="71"/>
    </row>
    <row r="46" spans="1:12" s="3" customFormat="1" ht="14.25" customHeight="1" x14ac:dyDescent="0.2">
      <c r="A46" s="71"/>
      <c r="B46" s="139">
        <v>7</v>
      </c>
      <c r="C46" s="63" t="s">
        <v>6420</v>
      </c>
      <c r="D46" s="64" t="s">
        <v>5199</v>
      </c>
      <c r="E46" s="72" t="s">
        <v>5200</v>
      </c>
      <c r="F46" s="150">
        <f>IF(総括表!$B$4=総括表!$Q$4,基礎データ貼付用シート!E1855)</f>
        <v>0</v>
      </c>
      <c r="G46" s="147" t="s">
        <v>5201</v>
      </c>
      <c r="H46" s="1511">
        <v>0.04</v>
      </c>
      <c r="I46" s="147" t="s">
        <v>5202</v>
      </c>
      <c r="J46" s="148">
        <f>ROUND(F46*H46,0)</f>
        <v>0</v>
      </c>
      <c r="K46" s="66" t="s">
        <v>5333</v>
      </c>
      <c r="L46" s="71"/>
    </row>
    <row r="47" spans="1:12" s="3" customFormat="1" ht="14.25" customHeight="1" x14ac:dyDescent="0.2">
      <c r="A47" s="71"/>
      <c r="B47" s="141"/>
      <c r="C47" s="286"/>
      <c r="D47" s="64" t="s">
        <v>5204</v>
      </c>
      <c r="E47" s="72" t="s">
        <v>5205</v>
      </c>
      <c r="F47" s="150" t="b">
        <f>IF(総括表!$B$4=総括表!$Q$5,基礎データ貼付用シート!E1855)</f>
        <v>0</v>
      </c>
      <c r="G47" s="147" t="s">
        <v>5201</v>
      </c>
      <c r="H47" s="1511">
        <v>2.3E-2</v>
      </c>
      <c r="I47" s="70" t="s">
        <v>5202</v>
      </c>
      <c r="J47" s="145">
        <f t="shared" si="0"/>
        <v>0</v>
      </c>
      <c r="K47" s="66" t="s">
        <v>5334</v>
      </c>
      <c r="L47" s="71"/>
    </row>
    <row r="48" spans="1:12" s="3" customFormat="1" ht="14.25" customHeight="1" x14ac:dyDescent="0.2">
      <c r="A48" s="71"/>
      <c r="B48" s="139">
        <v>8</v>
      </c>
      <c r="C48" s="63" t="s">
        <v>6421</v>
      </c>
      <c r="D48" s="64" t="s">
        <v>5199</v>
      </c>
      <c r="E48" s="72" t="s">
        <v>5200</v>
      </c>
      <c r="F48" s="150">
        <f>IF(総括表!$B$4=総括表!$Q$4,基礎データ貼付用シート!E1856)</f>
        <v>0</v>
      </c>
      <c r="G48" s="147" t="s">
        <v>5201</v>
      </c>
      <c r="H48" s="1511">
        <v>2.4E-2</v>
      </c>
      <c r="I48" s="147" t="s">
        <v>5202</v>
      </c>
      <c r="J48" s="148">
        <f t="shared" si="0"/>
        <v>0</v>
      </c>
      <c r="K48" s="66" t="s">
        <v>5335</v>
      </c>
      <c r="L48" s="71"/>
    </row>
    <row r="49" spans="1:12" s="3" customFormat="1" ht="14.25" customHeight="1" x14ac:dyDescent="0.2">
      <c r="A49" s="71"/>
      <c r="B49" s="141"/>
      <c r="C49" s="286"/>
      <c r="D49" s="64" t="s">
        <v>5204</v>
      </c>
      <c r="E49" s="72" t="s">
        <v>5205</v>
      </c>
      <c r="F49" s="150" t="b">
        <f>IF(総括表!$B$4=総括表!$Q$5,基礎データ貼付用シート!E1856)</f>
        <v>0</v>
      </c>
      <c r="G49" s="147" t="s">
        <v>5201</v>
      </c>
      <c r="H49" s="1511">
        <v>1.4E-2</v>
      </c>
      <c r="I49" s="70" t="s">
        <v>5202</v>
      </c>
      <c r="J49" s="145">
        <f t="shared" si="0"/>
        <v>0</v>
      </c>
      <c r="K49" s="66" t="s">
        <v>5385</v>
      </c>
      <c r="L49" s="71"/>
    </row>
    <row r="50" spans="1:12" s="3" customFormat="1" ht="14.25" customHeight="1" x14ac:dyDescent="0.2">
      <c r="A50" s="71"/>
      <c r="B50" s="139">
        <v>9</v>
      </c>
      <c r="C50" s="63" t="s">
        <v>6422</v>
      </c>
      <c r="D50" s="64" t="s">
        <v>5199</v>
      </c>
      <c r="E50" s="72" t="s">
        <v>5200</v>
      </c>
      <c r="F50" s="150">
        <f>IF(総括表!$B$4=総括表!$Q$4,基礎データ貼付用シート!E1857)</f>
        <v>0</v>
      </c>
      <c r="G50" s="147" t="s">
        <v>5201</v>
      </c>
      <c r="H50" s="1511">
        <v>8.1000000000000003E-2</v>
      </c>
      <c r="I50" s="147" t="s">
        <v>5202</v>
      </c>
      <c r="J50" s="148">
        <f t="shared" si="0"/>
        <v>0</v>
      </c>
      <c r="K50" s="66" t="s">
        <v>5426</v>
      </c>
      <c r="L50" s="71"/>
    </row>
    <row r="51" spans="1:12" s="3" customFormat="1" ht="14.25" customHeight="1" x14ac:dyDescent="0.2">
      <c r="A51" s="71"/>
      <c r="B51" s="141"/>
      <c r="C51" s="286"/>
      <c r="D51" s="64" t="s">
        <v>5204</v>
      </c>
      <c r="E51" s="72" t="s">
        <v>5205</v>
      </c>
      <c r="F51" s="150" t="b">
        <f>IF(総括表!$B$4=総括表!$Q$5,基礎データ貼付用シート!E1857)</f>
        <v>0</v>
      </c>
      <c r="G51" s="147" t="s">
        <v>5201</v>
      </c>
      <c r="H51" s="1511">
        <v>6.6000000000000003E-2</v>
      </c>
      <c r="I51" s="70" t="s">
        <v>5202</v>
      </c>
      <c r="J51" s="145">
        <f t="shared" si="0"/>
        <v>0</v>
      </c>
      <c r="K51" s="66" t="s">
        <v>5427</v>
      </c>
      <c r="L51" s="71"/>
    </row>
    <row r="52" spans="1:12" s="3" customFormat="1" ht="14.25" customHeight="1" x14ac:dyDescent="0.2">
      <c r="A52" s="71"/>
      <c r="B52" s="139">
        <v>10</v>
      </c>
      <c r="C52" s="63" t="s">
        <v>6423</v>
      </c>
      <c r="D52" s="64" t="s">
        <v>5199</v>
      </c>
      <c r="E52" s="72" t="s">
        <v>5200</v>
      </c>
      <c r="F52" s="150">
        <f>IF(総括表!$B$4=総括表!$Q$4,基礎データ貼付用シート!E1858)</f>
        <v>0</v>
      </c>
      <c r="G52" s="147" t="s">
        <v>5201</v>
      </c>
      <c r="H52" s="1511">
        <v>4.9000000000000002E-2</v>
      </c>
      <c r="I52" s="147" t="s">
        <v>5202</v>
      </c>
      <c r="J52" s="148">
        <f t="shared" si="0"/>
        <v>0</v>
      </c>
      <c r="K52" s="66" t="s">
        <v>6424</v>
      </c>
      <c r="L52" s="71"/>
    </row>
    <row r="53" spans="1:12" s="3" customFormat="1" ht="14.25" customHeight="1" x14ac:dyDescent="0.2">
      <c r="A53" s="71"/>
      <c r="B53" s="141"/>
      <c r="C53" s="286"/>
      <c r="D53" s="64" t="s">
        <v>5204</v>
      </c>
      <c r="E53" s="72" t="s">
        <v>5205</v>
      </c>
      <c r="F53" s="150" t="b">
        <f>IF(総括表!$B$4=総括表!$Q$5,基礎データ貼付用シート!E1858)</f>
        <v>0</v>
      </c>
      <c r="G53" s="147" t="s">
        <v>5201</v>
      </c>
      <c r="H53" s="1511">
        <v>3.9E-2</v>
      </c>
      <c r="I53" s="70" t="s">
        <v>5202</v>
      </c>
      <c r="J53" s="145">
        <f t="shared" si="0"/>
        <v>0</v>
      </c>
      <c r="K53" s="66" t="s">
        <v>6425</v>
      </c>
      <c r="L53" s="71"/>
    </row>
    <row r="54" spans="1:12" s="3" customFormat="1" ht="14.25" customHeight="1" x14ac:dyDescent="0.2">
      <c r="A54" s="71"/>
      <c r="B54" s="139">
        <v>11</v>
      </c>
      <c r="C54" s="63" t="s">
        <v>6426</v>
      </c>
      <c r="D54" s="64" t="s">
        <v>5199</v>
      </c>
      <c r="E54" s="72" t="s">
        <v>5200</v>
      </c>
      <c r="F54" s="150">
        <f>IF(総括表!$B$4=総括表!$Q$4,基礎データ貼付用シート!E1859)</f>
        <v>0</v>
      </c>
      <c r="G54" s="147" t="s">
        <v>5201</v>
      </c>
      <c r="H54" s="1511">
        <v>0.12</v>
      </c>
      <c r="I54" s="147" t="s">
        <v>5202</v>
      </c>
      <c r="J54" s="148">
        <f t="shared" si="0"/>
        <v>0</v>
      </c>
      <c r="K54" s="66" t="s">
        <v>6427</v>
      </c>
      <c r="L54" s="71"/>
    </row>
    <row r="55" spans="1:12" s="3" customFormat="1" ht="14.25" customHeight="1" x14ac:dyDescent="0.2">
      <c r="A55" s="71"/>
      <c r="B55" s="141"/>
      <c r="C55" s="286"/>
      <c r="D55" s="64" t="s">
        <v>5204</v>
      </c>
      <c r="E55" s="72" t="s">
        <v>5205</v>
      </c>
      <c r="F55" s="150" t="b">
        <f>IF(総括表!$B$4=総括表!$Q$5,基礎データ貼付用シート!E1859)</f>
        <v>0</v>
      </c>
      <c r="G55" s="147" t="s">
        <v>5201</v>
      </c>
      <c r="H55" s="1511">
        <v>0.106</v>
      </c>
      <c r="I55" s="70" t="s">
        <v>5202</v>
      </c>
      <c r="J55" s="145">
        <f t="shared" si="0"/>
        <v>0</v>
      </c>
      <c r="K55" s="66" t="s">
        <v>6428</v>
      </c>
      <c r="L55" s="71"/>
    </row>
    <row r="56" spans="1:12" s="3" customFormat="1" ht="14.25" customHeight="1" x14ac:dyDescent="0.2">
      <c r="A56" s="71"/>
      <c r="B56" s="139">
        <v>12</v>
      </c>
      <c r="C56" s="63" t="s">
        <v>6429</v>
      </c>
      <c r="D56" s="64" t="s">
        <v>5199</v>
      </c>
      <c r="E56" s="72" t="s">
        <v>5200</v>
      </c>
      <c r="F56" s="150">
        <f>IF(総括表!$B$4=総括表!$Q$4,基礎データ貼付用シート!E1860)</f>
        <v>0</v>
      </c>
      <c r="G56" s="147" t="s">
        <v>5201</v>
      </c>
      <c r="H56" s="1511">
        <v>7.1999999999999995E-2</v>
      </c>
      <c r="I56" s="147" t="s">
        <v>5202</v>
      </c>
      <c r="J56" s="148">
        <f t="shared" si="0"/>
        <v>0</v>
      </c>
      <c r="K56" s="66" t="s">
        <v>5343</v>
      </c>
      <c r="L56" s="71"/>
    </row>
    <row r="57" spans="1:12" s="3" customFormat="1" ht="14.25" customHeight="1" x14ac:dyDescent="0.2">
      <c r="A57" s="71"/>
      <c r="B57" s="141"/>
      <c r="C57" s="286"/>
      <c r="D57" s="64" t="s">
        <v>5204</v>
      </c>
      <c r="E57" s="72" t="s">
        <v>5205</v>
      </c>
      <c r="F57" s="150" t="b">
        <f>IF(総括表!$B$4=総括表!$Q$5,基礎データ貼付用シート!E1860)</f>
        <v>0</v>
      </c>
      <c r="G57" s="147" t="s">
        <v>5201</v>
      </c>
      <c r="H57" s="1511">
        <v>6.4000000000000001E-2</v>
      </c>
      <c r="I57" s="70" t="s">
        <v>5202</v>
      </c>
      <c r="J57" s="145">
        <f t="shared" si="0"/>
        <v>0</v>
      </c>
      <c r="K57" s="66" t="s">
        <v>5431</v>
      </c>
      <c r="L57" s="71"/>
    </row>
    <row r="58" spans="1:12" s="3" customFormat="1" ht="14.25" customHeight="1" x14ac:dyDescent="0.2">
      <c r="A58" s="71"/>
      <c r="B58" s="139">
        <v>13</v>
      </c>
      <c r="C58" s="63" t="s">
        <v>6430</v>
      </c>
      <c r="D58" s="64" t="s">
        <v>5199</v>
      </c>
      <c r="E58" s="72" t="s">
        <v>5200</v>
      </c>
      <c r="F58" s="150">
        <f>IF(総括表!$B$4=総括表!$Q$4,基礎データ貼付用シート!E1861)</f>
        <v>0</v>
      </c>
      <c r="G58" s="147" t="s">
        <v>5201</v>
      </c>
      <c r="H58" s="1511">
        <v>0.158</v>
      </c>
      <c r="I58" s="147" t="s">
        <v>5202</v>
      </c>
      <c r="J58" s="148">
        <f t="shared" si="0"/>
        <v>0</v>
      </c>
      <c r="K58" s="66" t="s">
        <v>5345</v>
      </c>
      <c r="L58" s="71"/>
    </row>
    <row r="59" spans="1:12" s="3" customFormat="1" ht="14.25" customHeight="1" x14ac:dyDescent="0.2">
      <c r="A59" s="71"/>
      <c r="B59" s="141"/>
      <c r="C59" s="286"/>
      <c r="D59" s="64" t="s">
        <v>5204</v>
      </c>
      <c r="E59" s="72" t="s">
        <v>5205</v>
      </c>
      <c r="F59" s="150" t="b">
        <f>IF(総括表!$B$4=総括表!$Q$5,基礎データ貼付用シート!E1861)</f>
        <v>0</v>
      </c>
      <c r="G59" s="147" t="s">
        <v>5201</v>
      </c>
      <c r="H59" s="1511">
        <v>0.14599999999999999</v>
      </c>
      <c r="I59" s="70" t="s">
        <v>5202</v>
      </c>
      <c r="J59" s="145">
        <f t="shared" si="0"/>
        <v>0</v>
      </c>
      <c r="K59" s="66" t="s">
        <v>5432</v>
      </c>
      <c r="L59" s="71"/>
    </row>
    <row r="60" spans="1:12" s="3" customFormat="1" ht="14.25" customHeight="1" x14ac:dyDescent="0.2">
      <c r="A60" s="71"/>
      <c r="B60" s="139">
        <v>14</v>
      </c>
      <c r="C60" s="63" t="s">
        <v>6431</v>
      </c>
      <c r="D60" s="64" t="s">
        <v>5199</v>
      </c>
      <c r="E60" s="72" t="s">
        <v>5200</v>
      </c>
      <c r="F60" s="150">
        <f>IF(総括表!$B$4=総括表!$Q$4,基礎データ貼付用シート!E1862)</f>
        <v>0</v>
      </c>
      <c r="G60" s="147" t="s">
        <v>5201</v>
      </c>
      <c r="H60" s="1511">
        <v>9.5000000000000001E-2</v>
      </c>
      <c r="I60" s="147" t="s">
        <v>5202</v>
      </c>
      <c r="J60" s="148">
        <f t="shared" si="0"/>
        <v>0</v>
      </c>
      <c r="K60" s="66" t="s">
        <v>5347</v>
      </c>
      <c r="L60" s="71"/>
    </row>
    <row r="61" spans="1:12" s="3" customFormat="1" ht="14.25" customHeight="1" x14ac:dyDescent="0.2">
      <c r="A61" s="71"/>
      <c r="B61" s="141"/>
      <c r="C61" s="286"/>
      <c r="D61" s="64" t="s">
        <v>5204</v>
      </c>
      <c r="E61" s="72" t="s">
        <v>5205</v>
      </c>
      <c r="F61" s="150" t="b">
        <f>IF(総括表!$B$4=総括表!$Q$5,基礎データ貼付用シート!E1862)</f>
        <v>0</v>
      </c>
      <c r="G61" s="147" t="s">
        <v>5201</v>
      </c>
      <c r="H61" s="1511">
        <v>8.7999999999999995E-2</v>
      </c>
      <c r="I61" s="70" t="s">
        <v>5202</v>
      </c>
      <c r="J61" s="145">
        <f t="shared" si="0"/>
        <v>0</v>
      </c>
      <c r="K61" s="66" t="s">
        <v>5433</v>
      </c>
      <c r="L61" s="71"/>
    </row>
    <row r="62" spans="1:12" s="3" customFormat="1" ht="14.25" customHeight="1" x14ac:dyDescent="0.2">
      <c r="A62" s="71"/>
      <c r="B62" s="139">
        <v>15</v>
      </c>
      <c r="C62" s="63" t="s">
        <v>6432</v>
      </c>
      <c r="D62" s="64" t="s">
        <v>5199</v>
      </c>
      <c r="E62" s="72" t="s">
        <v>5200</v>
      </c>
      <c r="F62" s="150">
        <f>IF(総括表!$B$4=総括表!$Q$4,基礎データ貼付用シート!E1863)</f>
        <v>0</v>
      </c>
      <c r="G62" s="147" t="s">
        <v>5201</v>
      </c>
      <c r="H62" s="1511">
        <v>0.19700000000000001</v>
      </c>
      <c r="I62" s="147" t="s">
        <v>5202</v>
      </c>
      <c r="J62" s="148">
        <f t="shared" si="0"/>
        <v>0</v>
      </c>
      <c r="K62" s="66" t="s">
        <v>5349</v>
      </c>
      <c r="L62" s="71"/>
    </row>
    <row r="63" spans="1:12" s="3" customFormat="1" ht="14.25" customHeight="1" x14ac:dyDescent="0.2">
      <c r="A63" s="71"/>
      <c r="B63" s="141"/>
      <c r="C63" s="286"/>
      <c r="D63" s="64" t="s">
        <v>5204</v>
      </c>
      <c r="E63" s="72" t="s">
        <v>5205</v>
      </c>
      <c r="F63" s="150" t="b">
        <f>IF(総括表!$B$4=総括表!$Q$5,基礎データ貼付用シート!E1863)</f>
        <v>0</v>
      </c>
      <c r="G63" s="147" t="s">
        <v>5201</v>
      </c>
      <c r="H63" s="1511">
        <v>0.186</v>
      </c>
      <c r="I63" s="70" t="s">
        <v>5202</v>
      </c>
      <c r="J63" s="145">
        <f t="shared" si="0"/>
        <v>0</v>
      </c>
      <c r="K63" s="66" t="s">
        <v>5434</v>
      </c>
      <c r="L63" s="71"/>
    </row>
    <row r="64" spans="1:12" s="3" customFormat="1" ht="14.25" customHeight="1" x14ac:dyDescent="0.2">
      <c r="A64" s="71"/>
      <c r="B64" s="139">
        <v>16</v>
      </c>
      <c r="C64" s="63" t="s">
        <v>6433</v>
      </c>
      <c r="D64" s="64" t="s">
        <v>5199</v>
      </c>
      <c r="E64" s="72" t="s">
        <v>5200</v>
      </c>
      <c r="F64" s="150">
        <f>IF(総括表!$B$4=総括表!$Q$4,基礎データ貼付用シート!E1864)</f>
        <v>0</v>
      </c>
      <c r="G64" s="147" t="s">
        <v>5201</v>
      </c>
      <c r="H64" s="1511">
        <v>0.11799999999999999</v>
      </c>
      <c r="I64" s="147" t="s">
        <v>5202</v>
      </c>
      <c r="J64" s="148">
        <f t="shared" si="0"/>
        <v>0</v>
      </c>
      <c r="K64" s="66" t="s">
        <v>5352</v>
      </c>
      <c r="L64" s="71"/>
    </row>
    <row r="65" spans="1:12" s="3" customFormat="1" ht="14.25" customHeight="1" x14ac:dyDescent="0.2">
      <c r="A65" s="71"/>
      <c r="B65" s="141"/>
      <c r="C65" s="286"/>
      <c r="D65" s="64" t="s">
        <v>5204</v>
      </c>
      <c r="E65" s="72" t="s">
        <v>5205</v>
      </c>
      <c r="F65" s="150" t="b">
        <f>IF(総括表!$B$4=総括表!$Q$5,基礎データ貼付用シート!E1864)</f>
        <v>0</v>
      </c>
      <c r="G65" s="147" t="s">
        <v>5201</v>
      </c>
      <c r="H65" s="1511">
        <v>0.112</v>
      </c>
      <c r="I65" s="70" t="s">
        <v>5202</v>
      </c>
      <c r="J65" s="145">
        <f t="shared" si="0"/>
        <v>0</v>
      </c>
      <c r="K65" s="66" t="s">
        <v>5403</v>
      </c>
      <c r="L65" s="71"/>
    </row>
    <row r="66" spans="1:12" s="3" customFormat="1" ht="14.25" customHeight="1" x14ac:dyDescent="0.2">
      <c r="A66" s="71"/>
      <c r="B66" s="139">
        <v>17</v>
      </c>
      <c r="C66" s="63" t="s">
        <v>6434</v>
      </c>
      <c r="D66" s="64" t="s">
        <v>5199</v>
      </c>
      <c r="E66" s="72" t="s">
        <v>5200</v>
      </c>
      <c r="F66" s="150">
        <f>IF(総括表!$B$4=総括表!$Q$4,基礎データ貼付用シート!E1865)</f>
        <v>0</v>
      </c>
      <c r="G66" s="147" t="s">
        <v>5201</v>
      </c>
      <c r="H66" s="1512">
        <v>0.251</v>
      </c>
      <c r="I66" s="147" t="s">
        <v>5202</v>
      </c>
      <c r="J66" s="148">
        <f t="shared" si="0"/>
        <v>0</v>
      </c>
      <c r="K66" s="66" t="s">
        <v>5354</v>
      </c>
      <c r="L66" s="71"/>
    </row>
    <row r="67" spans="1:12" s="3" customFormat="1" ht="14.25" customHeight="1" x14ac:dyDescent="0.2">
      <c r="A67" s="71"/>
      <c r="B67" s="141"/>
      <c r="C67" s="286"/>
      <c r="D67" s="64" t="s">
        <v>5204</v>
      </c>
      <c r="E67" s="72" t="s">
        <v>5205</v>
      </c>
      <c r="F67" s="150" t="b">
        <f>IF(総括表!$B$4=総括表!$Q$5,基礎データ貼付用シート!E1865)</f>
        <v>0</v>
      </c>
      <c r="G67" s="147" t="s">
        <v>5201</v>
      </c>
      <c r="H67" s="1512">
        <v>0.23400000000000001</v>
      </c>
      <c r="I67" s="70" t="s">
        <v>5202</v>
      </c>
      <c r="J67" s="145">
        <f t="shared" si="0"/>
        <v>0</v>
      </c>
      <c r="K67" s="66" t="s">
        <v>5435</v>
      </c>
      <c r="L67" s="71"/>
    </row>
    <row r="68" spans="1:12" s="3" customFormat="1" ht="14.25" customHeight="1" x14ac:dyDescent="0.2">
      <c r="A68" s="71"/>
      <c r="B68" s="139">
        <v>18</v>
      </c>
      <c r="C68" s="63" t="s">
        <v>6435</v>
      </c>
      <c r="D68" s="64" t="s">
        <v>5199</v>
      </c>
      <c r="E68" s="72" t="s">
        <v>5200</v>
      </c>
      <c r="F68" s="150">
        <f>IF(総括表!$B$4=総括表!$Q$4,基礎データ貼付用シート!E1866)</f>
        <v>0</v>
      </c>
      <c r="G68" s="147" t="s">
        <v>5201</v>
      </c>
      <c r="H68" s="1512">
        <v>0.15</v>
      </c>
      <c r="I68" s="147" t="s">
        <v>5202</v>
      </c>
      <c r="J68" s="148">
        <f t="shared" si="0"/>
        <v>0</v>
      </c>
      <c r="K68" s="66" t="s">
        <v>5356</v>
      </c>
      <c r="L68" s="71"/>
    </row>
    <row r="69" spans="1:12" s="3" customFormat="1" ht="14.25" customHeight="1" x14ac:dyDescent="0.2">
      <c r="A69" s="71"/>
      <c r="B69" s="141"/>
      <c r="C69" s="286"/>
      <c r="D69" s="64" t="s">
        <v>5204</v>
      </c>
      <c r="E69" s="72" t="s">
        <v>5205</v>
      </c>
      <c r="F69" s="150" t="b">
        <f>IF(総括表!$B$4=総括表!$Q$5,基礎データ貼付用シート!E1866)</f>
        <v>0</v>
      </c>
      <c r="G69" s="147" t="s">
        <v>5201</v>
      </c>
      <c r="H69" s="1512">
        <v>0.14099999999999999</v>
      </c>
      <c r="I69" s="70" t="s">
        <v>5202</v>
      </c>
      <c r="J69" s="145">
        <f t="shared" si="0"/>
        <v>0</v>
      </c>
      <c r="K69" s="66" t="s">
        <v>5391</v>
      </c>
      <c r="L69" s="71"/>
    </row>
    <row r="70" spans="1:12" s="3" customFormat="1" ht="14.25" customHeight="1" x14ac:dyDescent="0.2">
      <c r="A70" s="71"/>
      <c r="B70" s="139">
        <v>19</v>
      </c>
      <c r="C70" s="63" t="s">
        <v>6436</v>
      </c>
      <c r="D70" s="64" t="s">
        <v>5199</v>
      </c>
      <c r="E70" s="72" t="s">
        <v>5200</v>
      </c>
      <c r="F70" s="150">
        <f>IF(総括表!$B$4=総括表!$Q$4,基礎データ貼付用シート!E1867)</f>
        <v>0</v>
      </c>
      <c r="G70" s="147" t="s">
        <v>5201</v>
      </c>
      <c r="H70" s="1512">
        <v>0.22600000000000001</v>
      </c>
      <c r="I70" s="147" t="s">
        <v>5202</v>
      </c>
      <c r="J70" s="148">
        <f t="shared" si="0"/>
        <v>0</v>
      </c>
      <c r="K70" s="66" t="s">
        <v>6437</v>
      </c>
      <c r="L70" s="71"/>
    </row>
    <row r="71" spans="1:12" s="3" customFormat="1" ht="14.25" customHeight="1" x14ac:dyDescent="0.2">
      <c r="A71" s="71"/>
      <c r="B71" s="141"/>
      <c r="C71" s="286"/>
      <c r="D71" s="64" t="s">
        <v>5204</v>
      </c>
      <c r="E71" s="72" t="s">
        <v>5205</v>
      </c>
      <c r="F71" s="150" t="b">
        <f>IF(総括表!$B$4=総括表!$Q$5,基礎データ貼付用シート!E1867)</f>
        <v>0</v>
      </c>
      <c r="G71" s="147" t="s">
        <v>5201</v>
      </c>
      <c r="H71" s="1512">
        <v>0.219</v>
      </c>
      <c r="I71" s="70" t="s">
        <v>5202</v>
      </c>
      <c r="J71" s="145">
        <f t="shared" si="0"/>
        <v>0</v>
      </c>
      <c r="K71" s="66" t="s">
        <v>5359</v>
      </c>
      <c r="L71" s="71"/>
    </row>
    <row r="72" spans="1:12" s="3" customFormat="1" ht="14.25" customHeight="1" x14ac:dyDescent="0.2">
      <c r="A72" s="71"/>
      <c r="B72" s="139">
        <v>20</v>
      </c>
      <c r="C72" s="63" t="s">
        <v>6438</v>
      </c>
      <c r="D72" s="64" t="s">
        <v>5199</v>
      </c>
      <c r="E72" s="72" t="s">
        <v>5200</v>
      </c>
      <c r="F72" s="150">
        <f>IF(総括表!$B$4=総括表!$Q$4,基礎データ貼付用シート!E1868)</f>
        <v>0</v>
      </c>
      <c r="G72" s="147" t="s">
        <v>5201</v>
      </c>
      <c r="H72" s="1512">
        <v>0.13600000000000001</v>
      </c>
      <c r="I72" s="147" t="s">
        <v>5202</v>
      </c>
      <c r="J72" s="148">
        <f t="shared" si="0"/>
        <v>0</v>
      </c>
      <c r="K72" s="66" t="s">
        <v>5436</v>
      </c>
      <c r="L72" s="71"/>
    </row>
    <row r="73" spans="1:12" s="3" customFormat="1" ht="14.25" customHeight="1" x14ac:dyDescent="0.2">
      <c r="A73" s="71"/>
      <c r="B73" s="141"/>
      <c r="C73" s="286"/>
      <c r="D73" s="64" t="s">
        <v>5204</v>
      </c>
      <c r="E73" s="72" t="s">
        <v>5205</v>
      </c>
      <c r="F73" s="150" t="b">
        <f>IF(総括表!$B$4=総括表!$Q$5,基礎データ貼付用シート!E1868)</f>
        <v>0</v>
      </c>
      <c r="G73" s="147" t="s">
        <v>5201</v>
      </c>
      <c r="H73" s="1512">
        <v>0.13100000000000001</v>
      </c>
      <c r="I73" s="70" t="s">
        <v>5202</v>
      </c>
      <c r="J73" s="145">
        <f t="shared" si="0"/>
        <v>0</v>
      </c>
      <c r="K73" s="66" t="s">
        <v>5443</v>
      </c>
      <c r="L73" s="71"/>
    </row>
    <row r="74" spans="1:12" s="3" customFormat="1" ht="14.25" customHeight="1" x14ac:dyDescent="0.2">
      <c r="A74" s="71"/>
      <c r="B74" s="139">
        <v>21</v>
      </c>
      <c r="C74" s="63" t="s">
        <v>6439</v>
      </c>
      <c r="D74" s="64" t="s">
        <v>5199</v>
      </c>
      <c r="E74" s="72" t="s">
        <v>5200</v>
      </c>
      <c r="F74" s="150">
        <f>IF(総括表!$B$4=総括表!$Q$4,基礎データ貼付用シート!E1869)</f>
        <v>0</v>
      </c>
      <c r="G74" s="147" t="s">
        <v>5201</v>
      </c>
      <c r="H74" s="1512">
        <v>0.26900000000000002</v>
      </c>
      <c r="I74" s="147" t="s">
        <v>5202</v>
      </c>
      <c r="J74" s="148">
        <f t="shared" si="0"/>
        <v>0</v>
      </c>
      <c r="K74" s="66" t="s">
        <v>5604</v>
      </c>
      <c r="L74" s="71"/>
    </row>
    <row r="75" spans="1:12" s="3" customFormat="1" ht="14.25" customHeight="1" x14ac:dyDescent="0.2">
      <c r="A75" s="71"/>
      <c r="B75" s="141"/>
      <c r="C75" s="286"/>
      <c r="D75" s="64" t="s">
        <v>5204</v>
      </c>
      <c r="E75" s="72" t="s">
        <v>5205</v>
      </c>
      <c r="F75" s="150" t="b">
        <f>IF(総括表!$B$4=総括表!$Q$5,基礎データ貼付用シート!E1869)</f>
        <v>0</v>
      </c>
      <c r="G75" s="147" t="s">
        <v>5201</v>
      </c>
      <c r="H75" s="1512">
        <v>0.26100000000000001</v>
      </c>
      <c r="I75" s="70" t="s">
        <v>5202</v>
      </c>
      <c r="J75" s="145">
        <f t="shared" si="0"/>
        <v>0</v>
      </c>
      <c r="K75" s="66" t="s">
        <v>5605</v>
      </c>
      <c r="L75" s="71"/>
    </row>
    <row r="76" spans="1:12" s="3" customFormat="1" ht="14.25" customHeight="1" x14ac:dyDescent="0.2">
      <c r="A76" s="71"/>
      <c r="B76" s="139">
        <v>22</v>
      </c>
      <c r="C76" s="63" t="s">
        <v>6440</v>
      </c>
      <c r="D76" s="64" t="s">
        <v>5199</v>
      </c>
      <c r="E76" s="72" t="s">
        <v>5200</v>
      </c>
      <c r="F76" s="150">
        <f>IF(総括表!$B$4=総括表!$Q$4,基礎データ貼付用シート!E1870)</f>
        <v>0</v>
      </c>
      <c r="G76" s="147" t="s">
        <v>5201</v>
      </c>
      <c r="H76" s="1512">
        <v>0.161</v>
      </c>
      <c r="I76" s="147" t="s">
        <v>5202</v>
      </c>
      <c r="J76" s="148">
        <f t="shared" si="0"/>
        <v>0</v>
      </c>
      <c r="K76" s="66" t="s">
        <v>5444</v>
      </c>
      <c r="L76" s="71"/>
    </row>
    <row r="77" spans="1:12" s="3" customFormat="1" ht="14.25" customHeight="1" x14ac:dyDescent="0.2">
      <c r="A77" s="71"/>
      <c r="B77" s="141"/>
      <c r="C77" s="286"/>
      <c r="D77" s="64" t="s">
        <v>5204</v>
      </c>
      <c r="E77" s="72" t="s">
        <v>5205</v>
      </c>
      <c r="F77" s="150" t="b">
        <f>IF(総括表!$B$4=総括表!$Q$5,基礎データ貼付用シート!E1870)</f>
        <v>0</v>
      </c>
      <c r="G77" s="147" t="s">
        <v>5201</v>
      </c>
      <c r="H77" s="1512">
        <v>0.157</v>
      </c>
      <c r="I77" s="70" t="s">
        <v>5202</v>
      </c>
      <c r="J77" s="145">
        <f t="shared" si="0"/>
        <v>0</v>
      </c>
      <c r="K77" s="66" t="s">
        <v>5445</v>
      </c>
      <c r="L77" s="71"/>
    </row>
    <row r="78" spans="1:12" s="3" customFormat="1" ht="14.25" customHeight="1" x14ac:dyDescent="0.2">
      <c r="A78" s="71"/>
      <c r="B78" s="139">
        <v>23</v>
      </c>
      <c r="C78" s="63" t="s">
        <v>6441</v>
      </c>
      <c r="D78" s="64" t="s">
        <v>5199</v>
      </c>
      <c r="E78" s="72" t="s">
        <v>5200</v>
      </c>
      <c r="F78" s="150">
        <f>IF(総括表!$B$4=総括表!$Q$4,基礎データ貼付用シート!E1871)</f>
        <v>0</v>
      </c>
      <c r="G78" s="147" t="s">
        <v>5201</v>
      </c>
      <c r="H78" s="1512">
        <v>0.313</v>
      </c>
      <c r="I78" s="147" t="s">
        <v>5202</v>
      </c>
      <c r="J78" s="148">
        <f t="shared" si="0"/>
        <v>0</v>
      </c>
      <c r="K78" s="66" t="s">
        <v>5446</v>
      </c>
      <c r="L78" s="71"/>
    </row>
    <row r="79" spans="1:12" s="3" customFormat="1" ht="14.25" customHeight="1" x14ac:dyDescent="0.2">
      <c r="A79" s="71"/>
      <c r="B79" s="141"/>
      <c r="C79" s="286"/>
      <c r="D79" s="64" t="s">
        <v>5204</v>
      </c>
      <c r="E79" s="72" t="s">
        <v>5205</v>
      </c>
      <c r="F79" s="150" t="b">
        <f>IF(総括表!$B$4=総括表!$Q$5,基礎データ貼付用シート!E1871)</f>
        <v>0</v>
      </c>
      <c r="G79" s="147" t="s">
        <v>5201</v>
      </c>
      <c r="H79" s="1512">
        <v>0.30399999999999999</v>
      </c>
      <c r="I79" s="70" t="s">
        <v>5202</v>
      </c>
      <c r="J79" s="145">
        <f t="shared" si="0"/>
        <v>0</v>
      </c>
      <c r="K79" s="66" t="s">
        <v>5448</v>
      </c>
      <c r="L79" s="71"/>
    </row>
    <row r="80" spans="1:12" s="3" customFormat="1" ht="14.25" customHeight="1" x14ac:dyDescent="0.2">
      <c r="A80" s="71"/>
      <c r="B80" s="139">
        <v>24</v>
      </c>
      <c r="C80" s="63" t="s">
        <v>6442</v>
      </c>
      <c r="D80" s="64" t="s">
        <v>5199</v>
      </c>
      <c r="E80" s="72" t="s">
        <v>5200</v>
      </c>
      <c r="F80" s="150">
        <f>IF(総括表!$B$4=総括表!$Q$4,基礎データ貼付用シート!E1872)</f>
        <v>0</v>
      </c>
      <c r="G80" s="147" t="s">
        <v>5201</v>
      </c>
      <c r="H80" s="1512">
        <v>0.188</v>
      </c>
      <c r="I80" s="147" t="s">
        <v>5202</v>
      </c>
      <c r="J80" s="148">
        <f t="shared" si="0"/>
        <v>0</v>
      </c>
      <c r="K80" s="66" t="s">
        <v>5482</v>
      </c>
      <c r="L80" s="71"/>
    </row>
    <row r="81" spans="1:13" s="3" customFormat="1" ht="14.25" customHeight="1" x14ac:dyDescent="0.2">
      <c r="A81" s="71"/>
      <c r="B81" s="141"/>
      <c r="C81" s="286"/>
      <c r="D81" s="64" t="s">
        <v>5204</v>
      </c>
      <c r="E81" s="72" t="s">
        <v>5205</v>
      </c>
      <c r="F81" s="150" t="b">
        <f>IF(総括表!$B$4=総括表!$Q$5,基礎データ貼付用シート!E1872)</f>
        <v>0</v>
      </c>
      <c r="G81" s="147" t="s">
        <v>5201</v>
      </c>
      <c r="H81" s="1512">
        <v>0.183</v>
      </c>
      <c r="I81" s="70" t="s">
        <v>5202</v>
      </c>
      <c r="J81" s="145">
        <f>ROUND(F81*H81,0)</f>
        <v>0</v>
      </c>
      <c r="K81" s="66" t="s">
        <v>5483</v>
      </c>
      <c r="L81" s="71"/>
    </row>
    <row r="82" spans="1:13" s="3" customFormat="1" ht="14.25" customHeight="1" x14ac:dyDescent="0.2">
      <c r="A82" s="71"/>
      <c r="B82" s="139">
        <v>25</v>
      </c>
      <c r="C82" s="63" t="s">
        <v>6443</v>
      </c>
      <c r="D82" s="64" t="s">
        <v>5199</v>
      </c>
      <c r="E82" s="72" t="s">
        <v>5200</v>
      </c>
      <c r="F82" s="150">
        <f>IF(総括表!$B$4=総括表!$Q$4,基礎データ貼付用シート!E1873)</f>
        <v>0</v>
      </c>
      <c r="G82" s="147" t="s">
        <v>5201</v>
      </c>
      <c r="H82" s="1512">
        <v>0.35199999999999998</v>
      </c>
      <c r="I82" s="147" t="s">
        <v>5202</v>
      </c>
      <c r="J82" s="148">
        <f t="shared" si="0"/>
        <v>0</v>
      </c>
      <c r="K82" s="66" t="s">
        <v>5484</v>
      </c>
      <c r="L82" s="71"/>
    </row>
    <row r="83" spans="1:13" s="3" customFormat="1" ht="14.25" customHeight="1" x14ac:dyDescent="0.2">
      <c r="A83" s="71"/>
      <c r="B83" s="141"/>
      <c r="C83" s="286"/>
      <c r="D83" s="64" t="s">
        <v>5204</v>
      </c>
      <c r="E83" s="72" t="s">
        <v>5205</v>
      </c>
      <c r="F83" s="150" t="b">
        <f>IF(総括表!$B$4=総括表!$Q$5,基礎データ貼付用シート!E1873)</f>
        <v>0</v>
      </c>
      <c r="G83" s="147" t="s">
        <v>5201</v>
      </c>
      <c r="H83" s="1512">
        <v>0.34499999999999997</v>
      </c>
      <c r="I83" s="70" t="s">
        <v>5202</v>
      </c>
      <c r="J83" s="145">
        <f t="shared" si="0"/>
        <v>0</v>
      </c>
      <c r="K83" s="66" t="s">
        <v>5485</v>
      </c>
      <c r="L83" s="71"/>
    </row>
    <row r="84" spans="1:13" s="3" customFormat="1" ht="14.25" customHeight="1" x14ac:dyDescent="0.2">
      <c r="A84" s="71"/>
      <c r="B84" s="139">
        <v>26</v>
      </c>
      <c r="C84" s="63" t="s">
        <v>6444</v>
      </c>
      <c r="D84" s="64" t="s">
        <v>5199</v>
      </c>
      <c r="E84" s="72" t="s">
        <v>5200</v>
      </c>
      <c r="F84" s="150">
        <f>IF(総括表!$B$4=総括表!$Q$4,基礎データ貼付用シート!E1874)</f>
        <v>0</v>
      </c>
      <c r="G84" s="147" t="s">
        <v>5201</v>
      </c>
      <c r="H84" s="1512">
        <v>0.21099999999999999</v>
      </c>
      <c r="I84" s="147" t="s">
        <v>5202</v>
      </c>
      <c r="J84" s="148">
        <f t="shared" si="0"/>
        <v>0</v>
      </c>
      <c r="K84" s="66" t="s">
        <v>5486</v>
      </c>
      <c r="L84" s="71"/>
    </row>
    <row r="85" spans="1:13" s="3" customFormat="1" ht="14.25" customHeight="1" x14ac:dyDescent="0.2">
      <c r="A85" s="71"/>
      <c r="B85" s="141"/>
      <c r="C85" s="286"/>
      <c r="D85" s="64" t="s">
        <v>5204</v>
      </c>
      <c r="E85" s="72" t="s">
        <v>5205</v>
      </c>
      <c r="F85" s="150" t="b">
        <f>IF(総括表!$B$4=総括表!$Q$5,基礎データ貼付用シート!E1874)</f>
        <v>0</v>
      </c>
      <c r="G85" s="147" t="s">
        <v>5201</v>
      </c>
      <c r="H85" s="1512">
        <v>0.20699999999999999</v>
      </c>
      <c r="I85" s="70" t="s">
        <v>5202</v>
      </c>
      <c r="J85" s="145">
        <f t="shared" si="0"/>
        <v>0</v>
      </c>
      <c r="K85" s="66" t="s">
        <v>5487</v>
      </c>
      <c r="L85" s="71"/>
    </row>
    <row r="86" spans="1:13" s="3" customFormat="1" ht="14.25" customHeight="1" x14ac:dyDescent="0.2">
      <c r="A86" s="71"/>
      <c r="B86" s="139">
        <v>27</v>
      </c>
      <c r="C86" s="63" t="s">
        <v>6445</v>
      </c>
      <c r="D86" s="64" t="s">
        <v>5199</v>
      </c>
      <c r="E86" s="72" t="s">
        <v>5200</v>
      </c>
      <c r="F86" s="150">
        <f>IF(総括表!$B$4=総括表!$Q$4,基礎データ貼付用シート!E1875)</f>
        <v>0</v>
      </c>
      <c r="G86" s="147" t="s">
        <v>5201</v>
      </c>
      <c r="H86" s="1512">
        <v>0.39300000000000002</v>
      </c>
      <c r="I86" s="147" t="s">
        <v>5202</v>
      </c>
      <c r="J86" s="148">
        <f>ROUND(F86*H86,0)</f>
        <v>0</v>
      </c>
      <c r="K86" s="66" t="s">
        <v>5488</v>
      </c>
      <c r="L86" s="71"/>
      <c r="M86" s="1"/>
    </row>
    <row r="87" spans="1:13" s="3" customFormat="1" ht="14.25" customHeight="1" x14ac:dyDescent="0.2">
      <c r="A87" s="71"/>
      <c r="B87" s="141"/>
      <c r="C87" s="286"/>
      <c r="D87" s="64" t="s">
        <v>5204</v>
      </c>
      <c r="E87" s="72" t="s">
        <v>5205</v>
      </c>
      <c r="F87" s="150" t="b">
        <f>IF(総括表!$B$4=総括表!$Q$5,基礎データ貼付用シート!E1875)</f>
        <v>0</v>
      </c>
      <c r="G87" s="147" t="s">
        <v>5201</v>
      </c>
      <c r="H87" s="1512">
        <v>0.38500000000000001</v>
      </c>
      <c r="I87" s="70" t="s">
        <v>5202</v>
      </c>
      <c r="J87" s="145">
        <f t="shared" si="0"/>
        <v>0</v>
      </c>
      <c r="K87" s="66" t="s">
        <v>5489</v>
      </c>
      <c r="L87" s="71"/>
      <c r="M87" s="1"/>
    </row>
    <row r="88" spans="1:13" s="3" customFormat="1" ht="14.25" customHeight="1" x14ac:dyDescent="0.2">
      <c r="A88" s="71"/>
      <c r="B88" s="139">
        <v>28</v>
      </c>
      <c r="C88" s="63" t="s">
        <v>6446</v>
      </c>
      <c r="D88" s="64" t="s">
        <v>5199</v>
      </c>
      <c r="E88" s="72" t="s">
        <v>5200</v>
      </c>
      <c r="F88" s="150">
        <f>IF(総括表!$B$4=総括表!$Q$4,基礎データ貼付用シート!E1876)</f>
        <v>0</v>
      </c>
      <c r="G88" s="147" t="s">
        <v>5201</v>
      </c>
      <c r="H88" s="1512">
        <v>0.23599999999999999</v>
      </c>
      <c r="I88" s="147" t="s">
        <v>5202</v>
      </c>
      <c r="J88" s="148">
        <f t="shared" si="0"/>
        <v>0</v>
      </c>
      <c r="K88" s="66" t="s">
        <v>5490</v>
      </c>
      <c r="L88" s="71"/>
      <c r="M88" s="1"/>
    </row>
    <row r="89" spans="1:13" s="3" customFormat="1" ht="14.25" customHeight="1" x14ac:dyDescent="0.2">
      <c r="A89" s="71"/>
      <c r="B89" s="141"/>
      <c r="C89" s="286"/>
      <c r="D89" s="102" t="s">
        <v>5204</v>
      </c>
      <c r="E89" s="206" t="s">
        <v>5205</v>
      </c>
      <c r="F89" s="199" t="b">
        <f>IF(総括表!$B$4=総括表!$Q$5,基礎データ貼付用シート!E1876)</f>
        <v>0</v>
      </c>
      <c r="G89" s="70" t="s">
        <v>5201</v>
      </c>
      <c r="H89" s="1512">
        <v>0.23100000000000001</v>
      </c>
      <c r="I89" s="70" t="s">
        <v>5202</v>
      </c>
      <c r="J89" s="145">
        <f t="shared" si="0"/>
        <v>0</v>
      </c>
      <c r="K89" s="66" t="s">
        <v>5491</v>
      </c>
      <c r="L89" s="71"/>
      <c r="M89" s="1"/>
    </row>
    <row r="90" spans="1:13" s="3" customFormat="1" ht="14.25" customHeight="1" x14ac:dyDescent="0.2">
      <c r="A90" s="71"/>
      <c r="B90" s="139">
        <v>29</v>
      </c>
      <c r="C90" s="63" t="s">
        <v>6447</v>
      </c>
      <c r="D90" s="64" t="s">
        <v>5374</v>
      </c>
      <c r="E90" s="72" t="s">
        <v>5200</v>
      </c>
      <c r="F90" s="150">
        <f>IF(総括表!$B$4=総括表!$Q$4,基礎データ貼付用シート!E1877)</f>
        <v>0</v>
      </c>
      <c r="G90" s="70" t="s">
        <v>5201</v>
      </c>
      <c r="H90" s="1511">
        <v>0.44700000000000001</v>
      </c>
      <c r="I90" s="147" t="s">
        <v>5202</v>
      </c>
      <c r="J90" s="148">
        <f t="shared" si="0"/>
        <v>0</v>
      </c>
      <c r="K90" s="66" t="s">
        <v>5492</v>
      </c>
      <c r="L90" s="71"/>
      <c r="M90" s="1"/>
    </row>
    <row r="91" spans="1:13" s="3" customFormat="1" ht="14.25" customHeight="1" x14ac:dyDescent="0.2">
      <c r="A91" s="71"/>
      <c r="B91" s="141"/>
      <c r="C91" s="286"/>
      <c r="D91" s="64" t="s">
        <v>5376</v>
      </c>
      <c r="E91" s="72" t="s">
        <v>5205</v>
      </c>
      <c r="F91" s="150" t="b">
        <f>IF(総括表!$B$4=総括表!$Q$5,基礎データ貼付用シート!E1877)</f>
        <v>0</v>
      </c>
      <c r="G91" s="70" t="s">
        <v>5201</v>
      </c>
      <c r="H91" s="1512">
        <v>0.442</v>
      </c>
      <c r="I91" s="147" t="s">
        <v>5202</v>
      </c>
      <c r="J91" s="148">
        <f t="shared" si="0"/>
        <v>0</v>
      </c>
      <c r="K91" s="66" t="s">
        <v>5493</v>
      </c>
      <c r="L91" s="71"/>
      <c r="M91" s="1"/>
    </row>
    <row r="92" spans="1:13" s="3" customFormat="1" ht="14.25" customHeight="1" x14ac:dyDescent="0.2">
      <c r="A92" s="71"/>
      <c r="B92" s="139">
        <v>30</v>
      </c>
      <c r="C92" s="63" t="s">
        <v>6448</v>
      </c>
      <c r="D92" s="64" t="s">
        <v>5374</v>
      </c>
      <c r="E92" s="72" t="s">
        <v>5200</v>
      </c>
      <c r="F92" s="150">
        <f>IF(総括表!$B$4=総括表!$Q$4,基礎データ貼付用シート!E1878)</f>
        <v>0</v>
      </c>
      <c r="G92" s="70" t="s">
        <v>5201</v>
      </c>
      <c r="H92" s="1512">
        <v>0.26800000000000002</v>
      </c>
      <c r="I92" s="147" t="s">
        <v>5202</v>
      </c>
      <c r="J92" s="148">
        <f t="shared" ref="J92:J97" si="1">ROUND(F92*H92,0)</f>
        <v>0</v>
      </c>
      <c r="K92" s="66" t="s">
        <v>6449</v>
      </c>
      <c r="L92" s="71"/>
      <c r="M92" s="1"/>
    </row>
    <row r="93" spans="1:13" s="3" customFormat="1" ht="14.25" customHeight="1" x14ac:dyDescent="0.2">
      <c r="A93" s="71"/>
      <c r="B93" s="141"/>
      <c r="C93" s="286"/>
      <c r="D93" s="64" t="s">
        <v>5376</v>
      </c>
      <c r="E93" s="72" t="s">
        <v>5205</v>
      </c>
      <c r="F93" s="150" t="b">
        <f>IF(総括表!$B$4=総括表!$Q$5,基礎データ貼付用シート!E1878)</f>
        <v>0</v>
      </c>
      <c r="G93" s="147" t="s">
        <v>5201</v>
      </c>
      <c r="H93" s="1511">
        <v>0.26500000000000001</v>
      </c>
      <c r="I93" s="70" t="s">
        <v>5202</v>
      </c>
      <c r="J93" s="145">
        <f t="shared" si="1"/>
        <v>0</v>
      </c>
      <c r="K93" s="66" t="s">
        <v>6450</v>
      </c>
      <c r="L93" s="71"/>
      <c r="M93" s="1"/>
    </row>
    <row r="94" spans="1:13" s="3" customFormat="1" ht="14.25" customHeight="1" x14ac:dyDescent="0.2">
      <c r="A94" s="71"/>
      <c r="B94" s="139">
        <v>31</v>
      </c>
      <c r="C94" s="63" t="s">
        <v>6451</v>
      </c>
      <c r="D94" s="64" t="s">
        <v>5374</v>
      </c>
      <c r="E94" s="72" t="s">
        <v>5200</v>
      </c>
      <c r="F94" s="223">
        <f>IF(総括表!$B$4=総括表!$Q$4,基礎データ貼付用シート!E1879)</f>
        <v>0</v>
      </c>
      <c r="G94" s="70" t="s">
        <v>5201</v>
      </c>
      <c r="H94" s="1511">
        <v>0.47299999999999998</v>
      </c>
      <c r="I94" s="147" t="s">
        <v>5202</v>
      </c>
      <c r="J94" s="148">
        <f t="shared" si="1"/>
        <v>0</v>
      </c>
      <c r="K94" s="66" t="s">
        <v>6452</v>
      </c>
      <c r="L94" s="71"/>
      <c r="M94" s="1"/>
    </row>
    <row r="95" spans="1:13" s="3" customFormat="1" ht="14.25" customHeight="1" x14ac:dyDescent="0.2">
      <c r="A95" s="71"/>
      <c r="B95" s="141"/>
      <c r="C95" s="286"/>
      <c r="D95" s="64" t="s">
        <v>5376</v>
      </c>
      <c r="E95" s="72" t="s">
        <v>5205</v>
      </c>
      <c r="F95" s="223" t="b">
        <f>IF(総括表!$B$4=総括表!$Q$5,基礎データ貼付用シート!E1879)</f>
        <v>0</v>
      </c>
      <c r="G95" s="70" t="s">
        <v>5201</v>
      </c>
      <c r="H95" s="1512">
        <v>0.47099999999999997</v>
      </c>
      <c r="I95" s="147" t="s">
        <v>5202</v>
      </c>
      <c r="J95" s="148">
        <f t="shared" si="1"/>
        <v>0</v>
      </c>
      <c r="K95" s="66" t="s">
        <v>6453</v>
      </c>
      <c r="L95" s="71"/>
      <c r="M95" s="1"/>
    </row>
    <row r="96" spans="1:13" s="3" customFormat="1" ht="14.25" customHeight="1" x14ac:dyDescent="0.2">
      <c r="A96" s="71"/>
      <c r="B96" s="139">
        <v>32</v>
      </c>
      <c r="C96" s="63" t="s">
        <v>6454</v>
      </c>
      <c r="D96" s="64" t="s">
        <v>5374</v>
      </c>
      <c r="E96" s="72" t="s">
        <v>5200</v>
      </c>
      <c r="F96" s="223">
        <f>IF(総括表!$B$4=総括表!$Q$4,基礎データ貼付用シート!E1880)</f>
        <v>0</v>
      </c>
      <c r="G96" s="70" t="s">
        <v>5201</v>
      </c>
      <c r="H96" s="1512">
        <v>0.28399999999999997</v>
      </c>
      <c r="I96" s="147" t="s">
        <v>5202</v>
      </c>
      <c r="J96" s="148">
        <f t="shared" si="1"/>
        <v>0</v>
      </c>
      <c r="K96" s="66" t="s">
        <v>5498</v>
      </c>
      <c r="L96" s="71"/>
      <c r="M96" s="1"/>
    </row>
    <row r="97" spans="1:13" s="3" customFormat="1" ht="14.25" customHeight="1" x14ac:dyDescent="0.2">
      <c r="A97" s="71"/>
      <c r="B97" s="141"/>
      <c r="C97" s="286"/>
      <c r="D97" s="64" t="s">
        <v>5376</v>
      </c>
      <c r="E97" s="72" t="s">
        <v>5205</v>
      </c>
      <c r="F97" s="223" t="b">
        <f>IF(総括表!$B$4=総括表!$Q$5,基礎データ貼付用シート!E1880)</f>
        <v>0</v>
      </c>
      <c r="G97" s="147" t="s">
        <v>5201</v>
      </c>
      <c r="H97" s="1511">
        <v>0.28299999999999997</v>
      </c>
      <c r="I97" s="70" t="s">
        <v>5202</v>
      </c>
      <c r="J97" s="145">
        <f t="shared" si="1"/>
        <v>0</v>
      </c>
      <c r="K97" s="66" t="s">
        <v>5499</v>
      </c>
      <c r="L97" s="71"/>
      <c r="M97" s="1"/>
    </row>
    <row r="98" spans="1:13" s="3" customFormat="1" ht="14.25" customHeight="1" x14ac:dyDescent="0.2">
      <c r="A98" s="71"/>
      <c r="B98" s="139">
        <v>33</v>
      </c>
      <c r="C98" s="63" t="s">
        <v>6455</v>
      </c>
      <c r="D98" s="64" t="s">
        <v>5374</v>
      </c>
      <c r="E98" s="72" t="s">
        <v>5200</v>
      </c>
      <c r="F98" s="223">
        <f>IF(総括表!$B$4=総括表!$Q$4,基礎データ貼付用シート!E1881)</f>
        <v>0</v>
      </c>
      <c r="G98" s="70" t="s">
        <v>5201</v>
      </c>
      <c r="H98" s="1511">
        <v>0.5</v>
      </c>
      <c r="I98" s="147" t="s">
        <v>5202</v>
      </c>
      <c r="J98" s="148">
        <f t="shared" ref="J98:J105" si="2">ROUND(F98*H98,0)</f>
        <v>0</v>
      </c>
      <c r="K98" s="66" t="s">
        <v>5500</v>
      </c>
      <c r="L98" s="71"/>
      <c r="M98" s="1"/>
    </row>
    <row r="99" spans="1:13" s="3" customFormat="1" ht="14.25" customHeight="1" x14ac:dyDescent="0.2">
      <c r="A99" s="71"/>
      <c r="B99" s="141"/>
      <c r="C99" s="286"/>
      <c r="D99" s="64" t="s">
        <v>5376</v>
      </c>
      <c r="E99" s="72" t="s">
        <v>5205</v>
      </c>
      <c r="F99" s="223" t="b">
        <f>IF(総括表!$B$4=総括表!$Q$5,基礎データ貼付用シート!E1881)</f>
        <v>0</v>
      </c>
      <c r="G99" s="70" t="s">
        <v>5201</v>
      </c>
      <c r="H99" s="1512">
        <v>0.5</v>
      </c>
      <c r="I99" s="147" t="s">
        <v>5202</v>
      </c>
      <c r="J99" s="148">
        <f t="shared" si="2"/>
        <v>0</v>
      </c>
      <c r="K99" s="66" t="s">
        <v>5501</v>
      </c>
      <c r="L99" s="71"/>
      <c r="M99" s="1"/>
    </row>
    <row r="100" spans="1:13" s="3" customFormat="1" ht="14.25" customHeight="1" x14ac:dyDescent="0.2">
      <c r="A100" s="71"/>
      <c r="B100" s="139">
        <v>34</v>
      </c>
      <c r="C100" s="63" t="s">
        <v>6456</v>
      </c>
      <c r="D100" s="64" t="s">
        <v>5374</v>
      </c>
      <c r="E100" s="72" t="s">
        <v>5200</v>
      </c>
      <c r="F100" s="223">
        <f>IF(総括表!$B$4=総括表!$Q$4,基礎データ貼付用シート!E1882)</f>
        <v>0</v>
      </c>
      <c r="G100" s="70" t="s">
        <v>5201</v>
      </c>
      <c r="H100" s="1512">
        <v>0.3</v>
      </c>
      <c r="I100" s="147" t="s">
        <v>5202</v>
      </c>
      <c r="J100" s="148">
        <f t="shared" si="2"/>
        <v>0</v>
      </c>
      <c r="K100" s="66" t="s">
        <v>6457</v>
      </c>
      <c r="L100" s="71"/>
      <c r="M100" s="1"/>
    </row>
    <row r="101" spans="1:13" s="3" customFormat="1" ht="14.15" customHeight="1" x14ac:dyDescent="0.2">
      <c r="A101" s="71"/>
      <c r="B101" s="141"/>
      <c r="C101" s="286"/>
      <c r="D101" s="64" t="s">
        <v>5376</v>
      </c>
      <c r="E101" s="72" t="s">
        <v>5205</v>
      </c>
      <c r="F101" s="223" t="b">
        <f>IF(総括表!$B$4=総括表!$Q$5,基礎データ貼付用シート!E1882)</f>
        <v>0</v>
      </c>
      <c r="G101" s="147" t="s">
        <v>5201</v>
      </c>
      <c r="H101" s="1511">
        <v>0.3</v>
      </c>
      <c r="I101" s="70" t="s">
        <v>5202</v>
      </c>
      <c r="J101" s="145">
        <f t="shared" si="2"/>
        <v>0</v>
      </c>
      <c r="K101" s="66" t="s">
        <v>6458</v>
      </c>
      <c r="L101" s="71"/>
      <c r="M101" s="1"/>
    </row>
    <row r="102" spans="1:13" s="3" customFormat="1" ht="14.15" customHeight="1" x14ac:dyDescent="0.2">
      <c r="A102" s="71"/>
      <c r="B102" s="139">
        <v>35</v>
      </c>
      <c r="C102" s="63" t="s">
        <v>6459</v>
      </c>
      <c r="D102" s="64" t="s">
        <v>5374</v>
      </c>
      <c r="E102" s="72" t="s">
        <v>5200</v>
      </c>
      <c r="F102" s="223">
        <f>IF(総括表!$B$4=総括表!$Q$4,基礎データ貼付用シート!E1883)</f>
        <v>0</v>
      </c>
      <c r="G102" s="70" t="s">
        <v>5201</v>
      </c>
      <c r="H102" s="1511">
        <v>0.5</v>
      </c>
      <c r="I102" s="147" t="s">
        <v>5202</v>
      </c>
      <c r="J102" s="148">
        <f t="shared" si="2"/>
        <v>0</v>
      </c>
      <c r="K102" s="66" t="s">
        <v>6460</v>
      </c>
      <c r="L102" s="71"/>
      <c r="M102" s="1"/>
    </row>
    <row r="103" spans="1:13" s="3" customFormat="1" ht="14.15" customHeight="1" x14ac:dyDescent="0.2">
      <c r="A103" s="71"/>
      <c r="B103" s="141"/>
      <c r="C103" s="286"/>
      <c r="D103" s="64" t="s">
        <v>5376</v>
      </c>
      <c r="E103" s="72" t="s">
        <v>5205</v>
      </c>
      <c r="F103" s="223" t="b">
        <f>IF(総括表!$B$4=総括表!$Q$5,基礎データ貼付用シート!E1883)</f>
        <v>0</v>
      </c>
      <c r="G103" s="70" t="s">
        <v>5201</v>
      </c>
      <c r="H103" s="1512">
        <v>0.5</v>
      </c>
      <c r="I103" s="147" t="s">
        <v>5202</v>
      </c>
      <c r="J103" s="148">
        <f t="shared" si="2"/>
        <v>0</v>
      </c>
      <c r="K103" s="66" t="s">
        <v>6461</v>
      </c>
      <c r="L103" s="71"/>
      <c r="M103" s="1"/>
    </row>
    <row r="104" spans="1:13" s="3" customFormat="1" ht="14.15" customHeight="1" x14ac:dyDescent="0.2">
      <c r="A104" s="71"/>
      <c r="B104" s="139">
        <v>36</v>
      </c>
      <c r="C104" s="63" t="s">
        <v>6462</v>
      </c>
      <c r="D104" s="64" t="s">
        <v>5374</v>
      </c>
      <c r="E104" s="72" t="s">
        <v>5200</v>
      </c>
      <c r="F104" s="223">
        <f>IF(総括表!$B$4=総括表!$Q$4,基礎データ貼付用シート!E1884)</f>
        <v>0</v>
      </c>
      <c r="G104" s="70" t="s">
        <v>5201</v>
      </c>
      <c r="H104" s="1512">
        <v>0.3</v>
      </c>
      <c r="I104" s="147" t="s">
        <v>5202</v>
      </c>
      <c r="J104" s="148">
        <f t="shared" si="2"/>
        <v>0</v>
      </c>
      <c r="K104" s="66" t="s">
        <v>6463</v>
      </c>
      <c r="L104" s="71"/>
      <c r="M104" s="1"/>
    </row>
    <row r="105" spans="1:13" s="3" customFormat="1" ht="14.15" customHeight="1" x14ac:dyDescent="0.2">
      <c r="A105" s="71"/>
      <c r="B105" s="141"/>
      <c r="C105" s="286"/>
      <c r="D105" s="64" t="s">
        <v>5376</v>
      </c>
      <c r="E105" s="72" t="s">
        <v>5205</v>
      </c>
      <c r="F105" s="223" t="b">
        <f>IF(総括表!$B$4=総括表!$Q$5,基礎データ貼付用シート!E1884)</f>
        <v>0</v>
      </c>
      <c r="G105" s="147" t="s">
        <v>5201</v>
      </c>
      <c r="H105" s="1511">
        <v>0.3</v>
      </c>
      <c r="I105" s="70" t="s">
        <v>5202</v>
      </c>
      <c r="J105" s="145">
        <f t="shared" si="2"/>
        <v>0</v>
      </c>
      <c r="K105" s="66" t="s">
        <v>6464</v>
      </c>
      <c r="L105" s="71"/>
      <c r="M105" s="1"/>
    </row>
    <row r="106" spans="1:13" s="3" customFormat="1" ht="14.15" customHeight="1" x14ac:dyDescent="0.2">
      <c r="A106" s="71"/>
      <c r="B106" s="139">
        <v>35</v>
      </c>
      <c r="C106" s="63" t="s">
        <v>6465</v>
      </c>
      <c r="D106" s="64" t="s">
        <v>5374</v>
      </c>
      <c r="E106" s="72" t="s">
        <v>5200</v>
      </c>
      <c r="F106" s="223">
        <f>IF(総括表!$B$4=総括表!$Q$4,基礎データ貼付用シート!E1885)</f>
        <v>0</v>
      </c>
      <c r="G106" s="70" t="s">
        <v>5201</v>
      </c>
      <c r="H106" s="1513">
        <v>0.5</v>
      </c>
      <c r="I106" s="147" t="s">
        <v>5202</v>
      </c>
      <c r="J106" s="148">
        <f>ROUND(F106*H106,0)</f>
        <v>0</v>
      </c>
      <c r="K106" s="66" t="s">
        <v>6466</v>
      </c>
      <c r="L106" s="71"/>
      <c r="M106" s="1"/>
    </row>
    <row r="107" spans="1:13" s="3" customFormat="1" ht="14.15" customHeight="1" x14ac:dyDescent="0.2">
      <c r="A107" s="71"/>
      <c r="B107" s="141"/>
      <c r="C107" s="286"/>
      <c r="D107" s="64" t="s">
        <v>5376</v>
      </c>
      <c r="E107" s="72" t="s">
        <v>5205</v>
      </c>
      <c r="F107" s="223" t="b">
        <f>IF(総括表!$B$4=総括表!$Q$5,基礎データ貼付用シート!E1885)</f>
        <v>0</v>
      </c>
      <c r="G107" s="70" t="s">
        <v>5201</v>
      </c>
      <c r="H107" s="1512">
        <v>0.5</v>
      </c>
      <c r="I107" s="147" t="s">
        <v>5202</v>
      </c>
      <c r="J107" s="148">
        <f>ROUND(F107*H107,0)</f>
        <v>0</v>
      </c>
      <c r="K107" s="66" t="s">
        <v>6467</v>
      </c>
      <c r="L107" s="71"/>
      <c r="M107" s="1"/>
    </row>
    <row r="108" spans="1:13" s="3" customFormat="1" ht="14.15" customHeight="1" x14ac:dyDescent="0.2">
      <c r="A108" s="71"/>
      <c r="B108" s="139">
        <v>36</v>
      </c>
      <c r="C108" s="63" t="s">
        <v>6468</v>
      </c>
      <c r="D108" s="64" t="s">
        <v>5374</v>
      </c>
      <c r="E108" s="72" t="s">
        <v>5200</v>
      </c>
      <c r="F108" s="223">
        <f>IF(総括表!$B$4=総括表!$Q$4,基礎データ貼付用シート!E1886)</f>
        <v>0</v>
      </c>
      <c r="G108" s="70" t="s">
        <v>5201</v>
      </c>
      <c r="H108" s="1512">
        <v>0.3</v>
      </c>
      <c r="I108" s="147" t="s">
        <v>5202</v>
      </c>
      <c r="J108" s="148">
        <f>ROUND(F108*H108,0)</f>
        <v>0</v>
      </c>
      <c r="K108" s="66" t="s">
        <v>6469</v>
      </c>
      <c r="L108" s="71"/>
      <c r="M108" s="1"/>
    </row>
    <row r="109" spans="1:13" s="3" customFormat="1" ht="14.15" customHeight="1" thickBot="1" x14ac:dyDescent="0.25">
      <c r="A109" s="71"/>
      <c r="B109" s="141"/>
      <c r="C109" s="286"/>
      <c r="D109" s="64" t="s">
        <v>5376</v>
      </c>
      <c r="E109" s="72" t="s">
        <v>5205</v>
      </c>
      <c r="F109" s="223" t="b">
        <f>IF(総括表!$B$4=総括表!$Q$5,基礎データ貼付用シート!E1886)</f>
        <v>0</v>
      </c>
      <c r="G109" s="147" t="s">
        <v>5201</v>
      </c>
      <c r="H109" s="1513">
        <v>0.3</v>
      </c>
      <c r="I109" s="70" t="s">
        <v>5202</v>
      </c>
      <c r="J109" s="145">
        <f>ROUND(F109*H109,0)</f>
        <v>0</v>
      </c>
      <c r="K109" s="66" t="s">
        <v>6470</v>
      </c>
      <c r="L109" s="71"/>
      <c r="M109" s="1"/>
    </row>
    <row r="110" spans="1:13" s="3" customFormat="1" ht="15" customHeight="1" x14ac:dyDescent="0.2">
      <c r="A110" s="71"/>
      <c r="B110" s="66"/>
      <c r="C110" s="68"/>
      <c r="D110" s="66"/>
      <c r="E110" s="66"/>
      <c r="F110" s="29"/>
      <c r="G110" s="68"/>
      <c r="H110" s="985" t="s">
        <v>7418</v>
      </c>
      <c r="I110" s="986"/>
      <c r="J110" s="657"/>
      <c r="K110" s="66"/>
      <c r="L110" s="71"/>
    </row>
    <row r="111" spans="1:13" s="3" customFormat="1" ht="15" customHeight="1" thickBot="1" x14ac:dyDescent="0.25">
      <c r="A111" s="71"/>
      <c r="B111" s="66"/>
      <c r="C111" s="66"/>
      <c r="D111" s="66"/>
      <c r="E111" s="66"/>
      <c r="F111" s="29"/>
      <c r="G111" s="66"/>
      <c r="H111" s="983" t="s">
        <v>5259</v>
      </c>
      <c r="I111" s="984"/>
      <c r="J111" s="7">
        <f>SUM(J34:J109)</f>
        <v>0</v>
      </c>
      <c r="K111" s="66" t="s">
        <v>5288</v>
      </c>
      <c r="L111" s="3" t="s">
        <v>5201</v>
      </c>
    </row>
    <row r="112" spans="1:13" s="3" customFormat="1" ht="6.75" customHeight="1" x14ac:dyDescent="0.2">
      <c r="A112" s="71"/>
      <c r="B112" s="71"/>
      <c r="C112" s="71"/>
      <c r="D112" s="71"/>
      <c r="E112" s="71"/>
      <c r="F112" s="90"/>
      <c r="G112" s="71"/>
      <c r="H112" s="71"/>
      <c r="I112" s="71"/>
      <c r="J112" s="90"/>
      <c r="K112" s="71"/>
      <c r="L112" s="71"/>
    </row>
    <row r="113" spans="1:12" ht="14" x14ac:dyDescent="0.2">
      <c r="A113" s="77" t="s">
        <v>26</v>
      </c>
      <c r="B113" s="71" t="s">
        <v>6471</v>
      </c>
      <c r="C113" s="76"/>
      <c r="D113" s="76"/>
      <c r="E113" s="76"/>
      <c r="F113" s="89"/>
      <c r="G113" s="76"/>
      <c r="H113" s="76"/>
      <c r="I113" s="76"/>
      <c r="J113" s="89"/>
      <c r="K113" s="76"/>
      <c r="L113" s="76"/>
    </row>
    <row r="114" spans="1:12" ht="5.25" customHeight="1" x14ac:dyDescent="0.2">
      <c r="A114" s="78"/>
      <c r="B114" s="76"/>
      <c r="C114" s="76"/>
      <c r="D114" s="76"/>
      <c r="E114" s="76"/>
      <c r="F114" s="89"/>
      <c r="G114" s="76"/>
      <c r="H114" s="76"/>
      <c r="I114" s="76"/>
      <c r="J114" s="89"/>
      <c r="K114" s="76"/>
      <c r="L114" s="76"/>
    </row>
    <row r="115" spans="1:12" s="3" customFormat="1" ht="18.75" customHeight="1" x14ac:dyDescent="0.2">
      <c r="A115" s="77"/>
      <c r="B115" s="1006" t="s">
        <v>7419</v>
      </c>
      <c r="C115" s="1006"/>
      <c r="D115" s="1006"/>
      <c r="E115" s="1006"/>
      <c r="F115" s="90"/>
      <c r="G115" s="144"/>
      <c r="H115" s="864"/>
      <c r="I115" s="144"/>
      <c r="J115" s="29"/>
      <c r="K115" s="66"/>
      <c r="L115" s="71"/>
    </row>
    <row r="116" spans="1:12" s="3" customFormat="1" ht="18.75" customHeight="1" thickBot="1" x14ac:dyDescent="0.25">
      <c r="A116" s="77"/>
      <c r="B116" s="1006"/>
      <c r="C116" s="1006"/>
      <c r="D116" s="1006"/>
      <c r="E116" s="1006"/>
      <c r="F116" s="90"/>
      <c r="G116" s="144"/>
      <c r="H116" s="71" t="s">
        <v>5328</v>
      </c>
      <c r="I116" s="144"/>
      <c r="J116" s="29"/>
      <c r="K116" s="66"/>
      <c r="L116" s="71"/>
    </row>
    <row r="117" spans="1:12" s="3" customFormat="1" ht="18.75" customHeight="1" thickTop="1" thickBot="1" x14ac:dyDescent="0.25">
      <c r="A117" s="77"/>
      <c r="B117" s="1006"/>
      <c r="C117" s="1006"/>
      <c r="D117" s="1006"/>
      <c r="E117" s="1006"/>
      <c r="F117" s="35"/>
      <c r="G117" s="34" t="s">
        <v>5201</v>
      </c>
      <c r="H117" s="525">
        <v>1</v>
      </c>
      <c r="I117" s="34" t="s">
        <v>5202</v>
      </c>
      <c r="J117" s="94">
        <f>ROUND(F117*H117,0)</f>
        <v>0</v>
      </c>
      <c r="K117" s="66" t="s">
        <v>5291</v>
      </c>
      <c r="L117" s="3" t="s">
        <v>5201</v>
      </c>
    </row>
    <row r="118" spans="1:12" s="3" customFormat="1" ht="11.25" customHeight="1" thickTop="1" x14ac:dyDescent="0.2">
      <c r="A118" s="77"/>
      <c r="B118" s="210"/>
      <c r="C118" s="210"/>
      <c r="D118" s="210"/>
      <c r="E118" s="210"/>
      <c r="F118" s="90"/>
      <c r="G118" s="144"/>
      <c r="H118" s="864"/>
      <c r="I118" s="144"/>
      <c r="J118" s="91" t="s">
        <v>5382</v>
      </c>
      <c r="K118" s="66"/>
      <c r="L118" s="71"/>
    </row>
    <row r="119" spans="1:12" s="3" customFormat="1" ht="6" customHeight="1" x14ac:dyDescent="0.2">
      <c r="A119" s="71"/>
      <c r="B119" s="66"/>
      <c r="C119" s="66"/>
      <c r="D119" s="66"/>
      <c r="E119" s="66"/>
      <c r="F119" s="29"/>
      <c r="G119" s="66"/>
      <c r="H119" s="68"/>
      <c r="I119" s="68"/>
      <c r="J119" s="29"/>
      <c r="K119" s="66"/>
      <c r="L119" s="71"/>
    </row>
    <row r="120" spans="1:12" s="3" customFormat="1" ht="6.75" customHeight="1" thickBot="1" x14ac:dyDescent="0.25">
      <c r="A120" s="71"/>
      <c r="B120" s="66"/>
      <c r="C120" s="66"/>
      <c r="D120" s="66"/>
      <c r="E120" s="66"/>
      <c r="F120" s="29"/>
      <c r="G120" s="66"/>
      <c r="H120" s="68"/>
      <c r="I120" s="68"/>
      <c r="J120" s="29"/>
      <c r="K120" s="66"/>
      <c r="L120" s="71"/>
    </row>
    <row r="121" spans="1:12" s="3" customFormat="1" ht="18.75" customHeight="1" x14ac:dyDescent="0.2">
      <c r="A121" s="71"/>
      <c r="B121" s="66"/>
      <c r="C121" s="66"/>
      <c r="D121" s="66"/>
      <c r="E121" s="66"/>
      <c r="F121" s="29"/>
      <c r="G121" s="66"/>
      <c r="H121" s="985" t="s">
        <v>6472</v>
      </c>
      <c r="I121" s="986"/>
      <c r="J121" s="657"/>
      <c r="K121" s="66"/>
      <c r="L121" s="71"/>
    </row>
    <row r="122" spans="1:12" ht="18.75" customHeight="1" thickBot="1" x14ac:dyDescent="0.25">
      <c r="A122" s="76"/>
      <c r="B122" s="76"/>
      <c r="C122" s="76"/>
      <c r="D122" s="76"/>
      <c r="E122" s="76"/>
      <c r="F122" s="89"/>
      <c r="G122" s="76"/>
      <c r="H122" s="1007" t="s">
        <v>6473</v>
      </c>
      <c r="I122" s="1008"/>
      <c r="J122" s="7">
        <f>SUMIF(L5:L117,"*",J5:J117)</f>
        <v>0</v>
      </c>
      <c r="K122" s="66" t="s">
        <v>69</v>
      </c>
      <c r="L122" s="76"/>
    </row>
    <row r="123" spans="1:12" ht="18.75" customHeight="1" x14ac:dyDescent="0.2">
      <c r="A123" s="76"/>
      <c r="B123" s="76"/>
      <c r="C123" s="76"/>
      <c r="D123" s="76"/>
      <c r="E123" s="76"/>
      <c r="F123" s="89"/>
      <c r="G123" s="76"/>
      <c r="H123" s="76"/>
      <c r="I123" s="76"/>
      <c r="J123" s="89"/>
      <c r="K123" s="76"/>
      <c r="L123" s="76"/>
    </row>
    <row r="124" spans="1:12" ht="18.75" customHeight="1" x14ac:dyDescent="0.2">
      <c r="A124" s="76"/>
      <c r="B124" s="76"/>
      <c r="C124" s="76"/>
      <c r="D124" s="76"/>
      <c r="E124" s="76"/>
      <c r="F124" s="89"/>
      <c r="G124" s="76"/>
      <c r="H124" s="76"/>
      <c r="I124" s="76"/>
      <c r="J124" s="89"/>
      <c r="K124" s="76"/>
      <c r="L124" s="76"/>
    </row>
  </sheetData>
  <sheetProtection autoFilter="0"/>
  <customSheetViews>
    <customSheetView guid="{0FF53720-42B0-4B1A-A491-0089CDA29CCF}" showPageBreaks="1" printArea="1" view="pageBreakPreview">
      <selection activeCell="J11" sqref="J11"/>
      <rowBreaks count="2" manualBreakCount="2">
        <brk id="29" max="16383" man="1"/>
        <brk id="95" max="10" man="1"/>
      </rowBreaks>
      <pageMargins left="0" right="0" top="0" bottom="0" header="0" footer="0"/>
      <pageSetup paperSize="9" scale="80" orientation="portrait" r:id="rId1"/>
      <headerFooter alignWithMargins="0"/>
    </customSheetView>
    <customSheetView guid="{1F81339A-CB4E-4CB3-ABCA-C25ADEC8B9AC}" showPageBreaks="1" printArea="1" view="pageBreakPreview">
      <selection activeCell="J11" sqref="J11"/>
      <rowBreaks count="2" manualBreakCount="2">
        <brk id="29" max="16383" man="1"/>
        <brk id="95" max="10" man="1"/>
      </rowBreaks>
      <pageMargins left="0" right="0" top="0" bottom="0" header="0" footer="0"/>
      <pageSetup paperSize="9" scale="80" orientation="portrait" r:id="rId2"/>
      <headerFooter alignWithMargins="0"/>
    </customSheetView>
    <customSheetView guid="{87FB8462-6403-4F20-8080-1AF11B55B90C}" showPageBreaks="1" printArea="1" view="pageBreakPreview">
      <selection activeCell="J11" sqref="J11"/>
      <rowBreaks count="2" manualBreakCount="2">
        <brk id="29" max="16383" man="1"/>
        <brk id="95" max="10" man="1"/>
      </rowBreaks>
      <pageMargins left="0" right="0" top="0" bottom="0" header="0" footer="0"/>
      <pageSetup paperSize="9" scale="80" orientation="portrait" r:id="rId3"/>
      <headerFooter alignWithMargins="0"/>
    </customSheetView>
    <customSheetView guid="{3B4A68D1-1B68-46E4-B8BF-4F65CEA2EB4B}" showPageBreaks="1" printArea="1" view="pageBreakPreview">
      <selection activeCell="J11" sqref="J11"/>
      <rowBreaks count="2" manualBreakCount="2">
        <brk id="29" max="16383" man="1"/>
        <brk id="95" max="10" man="1"/>
      </rowBreaks>
      <pageMargins left="0" right="0" top="0" bottom="0" header="0" footer="0"/>
      <pageSetup paperSize="9" scale="80" orientation="portrait" r:id="rId4"/>
      <headerFooter alignWithMargins="0"/>
    </customSheetView>
    <customSheetView guid="{3DDC5261-2F80-4A3C-AB53-F803DE8B7615}" showPageBreaks="1" printArea="1" view="pageBreakPreview">
      <selection activeCell="J11" sqref="J11"/>
      <rowBreaks count="2" manualBreakCount="2">
        <brk id="29" max="16383" man="1"/>
        <brk id="95" max="10" man="1"/>
      </rowBreaks>
      <pageMargins left="0" right="0" top="0" bottom="0" header="0" footer="0"/>
      <pageSetup paperSize="9" scale="80" orientation="portrait" r:id="rId5"/>
      <headerFooter alignWithMargins="0"/>
    </customSheetView>
    <customSheetView guid="{44914D11-FA26-4FFB-9D64-353FA38F5634}" showPageBreaks="1" printArea="1" view="pageBreakPreview">
      <selection activeCell="J11" sqref="J11"/>
      <rowBreaks count="2" manualBreakCount="2">
        <brk id="29" max="16383" man="1"/>
        <brk id="95" max="10" man="1"/>
      </rowBreaks>
      <pageMargins left="0" right="0" top="0" bottom="0" header="0" footer="0"/>
      <pageSetup paperSize="9" scale="80" orientation="portrait" r:id="rId6"/>
      <headerFooter alignWithMargins="0"/>
    </customSheetView>
    <customSheetView guid="{6580A8AE-FA6B-4B5A-83A0-1CF78E68E0A6}"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7"/>
      <headerFooter alignWithMargins="0"/>
    </customSheetView>
    <customSheetView guid="{33BE930D-9EAB-4AFB-BDCD-43112CB50749}"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8"/>
      <headerFooter alignWithMargins="0"/>
    </customSheetView>
    <customSheetView guid="{0B613FCD-ABCC-41BB-9177-F54C998CD9E2}"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9"/>
      <headerFooter alignWithMargins="0"/>
    </customSheetView>
    <customSheetView guid="{B71A276C-C16D-4248-B875-8414D93978D3}" scale="115" showPageBreaks="1" printArea="1" view="pageBreakPreview">
      <selection sqref="A1:B1"/>
      <rowBreaks count="2" manualBreakCount="2">
        <brk id="29" max="16383" man="1"/>
        <brk id="95" max="10" man="1"/>
      </rowBreaks>
      <pageMargins left="0" right="0" top="0" bottom="0" header="0" footer="0"/>
      <pageSetup paperSize="9" scale="81" orientation="portrait" r:id="rId10"/>
      <headerFooter alignWithMargins="0"/>
    </customSheetView>
    <customSheetView guid="{EE5E2BC8-B1EB-4466-BA38-D89D5EC0095B}"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1"/>
      <headerFooter alignWithMargins="0"/>
    </customSheetView>
    <customSheetView guid="{60A3B263-4602-4F01-9F3F-2B992FCD2F0D}"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2"/>
      <headerFooter alignWithMargins="0"/>
    </customSheetView>
    <customSheetView guid="{4501AAA6-52C2-4DE0-8371-DF05BC835EB0}"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3"/>
      <headerFooter alignWithMargins="0"/>
    </customSheetView>
    <customSheetView guid="{994C6250-FA50-4C22-9B36-67FD48252EA7}"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4"/>
      <headerFooter alignWithMargins="0"/>
    </customSheetView>
    <customSheetView guid="{589CC1DC-63E7-447D-98B0-3ACFA594E418}"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5"/>
      <headerFooter alignWithMargins="0"/>
    </customSheetView>
    <customSheetView guid="{C992E83C-24A9-4447-9C08-4F6D58B78F8B}"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6"/>
      <headerFooter alignWithMargins="0"/>
    </customSheetView>
    <customSheetView guid="{3C9FE015-CE13-4E3B-ACAB-8D7E22E34744}"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7"/>
      <headerFooter alignWithMargins="0"/>
    </customSheetView>
    <customSheetView guid="{7EEBD42C-6D62-4B33-B7C1-B904E6629538}"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8"/>
      <headerFooter alignWithMargins="0"/>
    </customSheetView>
    <customSheetView guid="{C8B40DBF-EDE0-406A-8960-74B2A681CE9F}" showPageBreaks="1" printArea="1" view="pageBreakPreview">
      <selection activeCell="J11" sqref="J11"/>
      <rowBreaks count="2" manualBreakCount="2">
        <brk id="29" max="16383" man="1"/>
        <brk id="95" max="10" man="1"/>
      </rowBreaks>
      <pageMargins left="0" right="0" top="0" bottom="0" header="0" footer="0"/>
      <pageSetup paperSize="9" scale="80" orientation="portrait" r:id="rId19"/>
      <headerFooter alignWithMargins="0"/>
    </customSheetView>
    <customSheetView guid="{A0BA9017-E5F3-4B91-9F5C-F0F36F625BCB}" showPageBreaks="1" printArea="1" view="pageBreakPreview">
      <selection activeCell="J11" sqref="J11"/>
      <rowBreaks count="2" manualBreakCount="2">
        <brk id="29" max="16383" man="1"/>
        <brk id="95" max="10" man="1"/>
      </rowBreaks>
      <pageMargins left="0" right="0" top="0" bottom="0" header="0" footer="0"/>
      <pageSetup paperSize="9" scale="80" orientation="portrait" r:id="rId20"/>
      <headerFooter alignWithMargins="0"/>
    </customSheetView>
  </customSheetViews>
  <mergeCells count="15">
    <mergeCell ref="B115:E117"/>
    <mergeCell ref="H121:I121"/>
    <mergeCell ref="H122:I122"/>
    <mergeCell ref="H110:I110"/>
    <mergeCell ref="H111:I111"/>
    <mergeCell ref="B20:E22"/>
    <mergeCell ref="B25:E27"/>
    <mergeCell ref="B32:C32"/>
    <mergeCell ref="D32:E32"/>
    <mergeCell ref="B15:E17"/>
    <mergeCell ref="A1:B1"/>
    <mergeCell ref="C1:E1"/>
    <mergeCell ref="I1:K1"/>
    <mergeCell ref="B5:E7"/>
    <mergeCell ref="B10:E12"/>
  </mergeCells>
  <phoneticPr fontId="3"/>
  <pageMargins left="0.78700000000000003" right="0.78700000000000003" top="0.98399999999999999" bottom="0.98399999999999999" header="0.51200000000000001" footer="0.51200000000000001"/>
  <pageSetup paperSize="9" scale="80" orientation="portrait" r:id="rId21"/>
  <headerFooter alignWithMargins="0"/>
  <rowBreaks count="2" manualBreakCount="2">
    <brk id="29" max="16383" man="1"/>
    <brk id="111" max="1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4">
    <pageSetUpPr fitToPage="1"/>
  </sheetPr>
  <dimension ref="A1:Q106"/>
  <sheetViews>
    <sheetView view="pageBreakPreview" topLeftCell="A96" zoomScaleNormal="100" zoomScaleSheetLayoutView="100" workbookViewId="0">
      <selection activeCell="Q17" sqref="Q17"/>
    </sheetView>
  </sheetViews>
  <sheetFormatPr defaultColWidth="9" defaultRowHeight="18.75" customHeight="1" x14ac:dyDescent="0.2"/>
  <cols>
    <col min="1" max="1" width="3.90625" style="3" customWidth="1"/>
    <col min="2" max="2" width="5" style="3" customWidth="1"/>
    <col min="3" max="3" width="7.453125" style="3" bestFit="1" customWidth="1"/>
    <col min="4" max="4" width="3" style="3" bestFit="1" customWidth="1"/>
    <col min="5" max="5" width="12" style="3" customWidth="1"/>
    <col min="6" max="6" width="3" style="3" bestFit="1" customWidth="1"/>
    <col min="7" max="7" width="11.90625" style="3" customWidth="1"/>
    <col min="8" max="8" width="2" style="3" bestFit="1" customWidth="1"/>
    <col min="9" max="9" width="11.90625" style="3" customWidth="1"/>
    <col min="10" max="10" width="2" style="3" bestFit="1" customWidth="1"/>
    <col min="11" max="11" width="11.90625" style="3" customWidth="1"/>
    <col min="12" max="12" width="3" style="3" customWidth="1"/>
    <col min="13" max="13" width="4" style="3" customWidth="1"/>
    <col min="14" max="29" width="9" style="3"/>
    <col min="30" max="30" width="13.7265625" style="3" customWidth="1"/>
    <col min="31" max="16384" width="9" style="3"/>
  </cols>
  <sheetData>
    <row r="1" spans="1:17" ht="18.75" customHeight="1" x14ac:dyDescent="0.2">
      <c r="A1" s="1188" t="s">
        <v>5189</v>
      </c>
      <c r="B1" s="1189"/>
      <c r="C1" s="1188" t="s">
        <v>74</v>
      </c>
      <c r="D1" s="1190"/>
      <c r="E1" s="1189"/>
      <c r="F1" s="144"/>
      <c r="G1" s="71"/>
      <c r="H1" s="71"/>
      <c r="I1" s="366" t="s">
        <v>8</v>
      </c>
      <c r="J1" s="1191">
        <f>総括表!H4</f>
        <v>0</v>
      </c>
      <c r="K1" s="1191"/>
      <c r="L1" s="1191"/>
      <c r="M1" s="71"/>
      <c r="N1" s="71"/>
    </row>
    <row r="2" spans="1:17" ht="18.75" customHeight="1" x14ac:dyDescent="0.2">
      <c r="A2" s="71"/>
      <c r="B2" s="71"/>
      <c r="C2" s="71"/>
      <c r="D2" s="71"/>
      <c r="E2" s="71"/>
      <c r="F2" s="71"/>
      <c r="G2" s="71"/>
      <c r="H2" s="71"/>
      <c r="I2" s="71"/>
      <c r="J2" s="71"/>
      <c r="K2" s="369"/>
      <c r="L2" s="71"/>
      <c r="M2" s="71"/>
      <c r="N2" s="71"/>
    </row>
    <row r="3" spans="1:17" ht="18.75" customHeight="1" x14ac:dyDescent="0.2">
      <c r="A3" s="77" t="s">
        <v>18</v>
      </c>
      <c r="B3" s="71" t="s">
        <v>6474</v>
      </c>
      <c r="C3" s="71"/>
      <c r="D3" s="71"/>
      <c r="E3" s="71"/>
      <c r="F3" s="71"/>
      <c r="G3" s="71"/>
      <c r="H3" s="71"/>
      <c r="I3" s="71"/>
      <c r="J3" s="71"/>
      <c r="K3" s="71"/>
      <c r="L3" s="71"/>
      <c r="M3" s="71"/>
      <c r="N3" s="71"/>
    </row>
    <row r="4" spans="1:17" ht="11.25" customHeight="1" x14ac:dyDescent="0.2">
      <c r="A4" s="77"/>
      <c r="B4" s="71"/>
      <c r="C4" s="71"/>
      <c r="D4" s="71"/>
      <c r="E4" s="71"/>
      <c r="F4" s="71"/>
      <c r="G4" s="71"/>
      <c r="H4" s="71"/>
      <c r="I4" s="71"/>
      <c r="J4" s="71"/>
      <c r="K4" s="71"/>
      <c r="L4" s="71"/>
      <c r="M4" s="71"/>
      <c r="N4" s="71"/>
    </row>
    <row r="5" spans="1:17" ht="18.75" customHeight="1" x14ac:dyDescent="0.2">
      <c r="A5" s="77"/>
      <c r="B5" s="71" t="s">
        <v>6475</v>
      </c>
      <c r="C5" s="71"/>
      <c r="D5" s="71"/>
      <c r="E5" s="71"/>
      <c r="F5" s="71"/>
      <c r="G5" s="71"/>
      <c r="H5" s="71"/>
      <c r="I5" s="71"/>
      <c r="J5" s="71"/>
      <c r="K5" s="71"/>
      <c r="L5" s="71"/>
      <c r="M5" s="71"/>
      <c r="N5" s="71"/>
    </row>
    <row r="6" spans="1:17" ht="11.25" customHeight="1" x14ac:dyDescent="0.2">
      <c r="A6" s="77"/>
      <c r="B6" s="71"/>
      <c r="C6" s="71"/>
      <c r="D6" s="71"/>
      <c r="E6" s="71"/>
      <c r="F6" s="71"/>
      <c r="G6" s="71"/>
      <c r="H6" s="71"/>
      <c r="I6" s="71"/>
      <c r="J6" s="71"/>
      <c r="K6" s="71"/>
      <c r="L6" s="71"/>
      <c r="M6" s="71"/>
      <c r="N6" s="71"/>
    </row>
    <row r="7" spans="1:17" ht="15" customHeight="1" x14ac:dyDescent="0.2">
      <c r="A7" s="77"/>
      <c r="B7" s="1006" t="s">
        <v>6476</v>
      </c>
      <c r="C7" s="1006"/>
      <c r="D7" s="1006"/>
      <c r="E7" s="1006"/>
      <c r="F7" s="210"/>
      <c r="G7" s="71"/>
      <c r="H7" s="71"/>
      <c r="I7" s="71"/>
      <c r="J7" s="71"/>
      <c r="K7" s="71"/>
      <c r="L7" s="71"/>
      <c r="M7" s="71"/>
      <c r="N7" s="71"/>
    </row>
    <row r="8" spans="1:17" ht="15" customHeight="1" thickBot="1" x14ac:dyDescent="0.25">
      <c r="A8" s="77"/>
      <c r="B8" s="1006"/>
      <c r="C8" s="1006"/>
      <c r="D8" s="1006"/>
      <c r="E8" s="1006"/>
      <c r="F8" s="210"/>
      <c r="G8" s="96" t="s">
        <v>6477</v>
      </c>
      <c r="H8" s="71"/>
      <c r="I8" s="71" t="s">
        <v>5328</v>
      </c>
      <c r="J8" s="71"/>
      <c r="K8" s="71"/>
      <c r="L8" s="71"/>
      <c r="M8" s="71"/>
      <c r="N8" s="71"/>
    </row>
    <row r="9" spans="1:17" ht="18.75" customHeight="1" thickTop="1" thickBot="1" x14ac:dyDescent="0.25">
      <c r="A9" s="77"/>
      <c r="B9" s="1186" t="s">
        <v>6478</v>
      </c>
      <c r="C9" s="1187"/>
      <c r="D9" s="209"/>
      <c r="E9" s="54"/>
      <c r="F9" s="34" t="s">
        <v>5201</v>
      </c>
      <c r="G9" s="597">
        <f>K12</f>
        <v>0</v>
      </c>
      <c r="H9" s="34" t="s">
        <v>5201</v>
      </c>
      <c r="I9" s="525">
        <v>0.35</v>
      </c>
      <c r="J9" s="34" t="s">
        <v>5202</v>
      </c>
      <c r="K9" s="211">
        <f>ROUND(E9*G9*I9,0)</f>
        <v>0</v>
      </c>
      <c r="L9" s="66" t="s">
        <v>5260</v>
      </c>
      <c r="M9" s="71"/>
      <c r="N9" s="71"/>
    </row>
    <row r="10" spans="1:17" ht="18.75" customHeight="1" thickTop="1" thickBot="1" x14ac:dyDescent="0.25">
      <c r="A10" s="77"/>
      <c r="B10" s="71"/>
      <c r="C10" s="210"/>
      <c r="D10" s="210"/>
      <c r="E10" s="210"/>
      <c r="F10" s="210"/>
      <c r="G10" s="71"/>
      <c r="H10" s="144"/>
      <c r="I10" s="144"/>
      <c r="J10" s="144"/>
      <c r="K10" s="71"/>
      <c r="L10" s="71"/>
      <c r="M10" s="71"/>
      <c r="N10" s="71"/>
    </row>
    <row r="11" spans="1:17" ht="18.75" customHeight="1" x14ac:dyDescent="0.2">
      <c r="A11" s="77"/>
      <c r="B11" s="1182" t="s">
        <v>6479</v>
      </c>
      <c r="C11" s="1183"/>
      <c r="D11" s="1183"/>
      <c r="E11" s="1183"/>
      <c r="F11" s="1183"/>
      <c r="G11" s="1183"/>
      <c r="H11" s="1183"/>
      <c r="I11" s="55"/>
      <c r="J11" s="1184" t="s">
        <v>6480</v>
      </c>
      <c r="K11" s="207" t="s">
        <v>6481</v>
      </c>
      <c r="L11" s="71"/>
      <c r="M11" s="71"/>
      <c r="N11" s="71"/>
    </row>
    <row r="12" spans="1:17" ht="18.75" customHeight="1" thickTop="1" thickBot="1" x14ac:dyDescent="0.25">
      <c r="A12" s="77"/>
      <c r="B12" s="291"/>
      <c r="C12" s="291"/>
      <c r="D12" s="291"/>
      <c r="E12" s="208"/>
      <c r="F12" s="291"/>
      <c r="G12" s="291"/>
      <c r="H12" s="291"/>
      <c r="I12" s="209"/>
      <c r="J12" s="1184"/>
      <c r="K12" s="597">
        <f>IF(I13=0,0,IF(I11/I13&gt;1,1,ROUND(I11/I13,3)))</f>
        <v>0</v>
      </c>
      <c r="L12" s="71"/>
      <c r="M12" s="71"/>
      <c r="N12" s="71"/>
    </row>
    <row r="13" spans="1:17" ht="18.75" customHeight="1" thickTop="1" thickBot="1" x14ac:dyDescent="0.25">
      <c r="A13" s="77"/>
      <c r="B13" s="71"/>
      <c r="C13" s="1185" t="s">
        <v>6482</v>
      </c>
      <c r="D13" s="1185"/>
      <c r="E13" s="1185"/>
      <c r="F13" s="1185"/>
      <c r="G13" s="1185"/>
      <c r="H13" s="1185"/>
      <c r="I13" s="56"/>
      <c r="J13" s="1184"/>
      <c r="K13" s="71"/>
      <c r="L13" s="71"/>
      <c r="M13" s="71"/>
      <c r="N13" s="71"/>
    </row>
    <row r="14" spans="1:17" ht="11.25" customHeight="1" thickTop="1" x14ac:dyDescent="0.2">
      <c r="A14" s="77"/>
      <c r="B14" s="71"/>
      <c r="C14" s="71"/>
      <c r="D14" s="71"/>
      <c r="E14" s="71"/>
      <c r="F14" s="71"/>
      <c r="G14" s="71"/>
      <c r="H14" s="71"/>
      <c r="I14" s="71"/>
      <c r="J14" s="71"/>
      <c r="K14" s="71"/>
      <c r="L14" s="71"/>
      <c r="M14" s="71"/>
      <c r="N14" s="71"/>
      <c r="Q14" s="34"/>
    </row>
    <row r="15" spans="1:17" ht="15" customHeight="1" x14ac:dyDescent="0.2">
      <c r="A15" s="77"/>
      <c r="B15" s="1006" t="s">
        <v>6483</v>
      </c>
      <c r="C15" s="1006"/>
      <c r="D15" s="1006"/>
      <c r="E15" s="1006"/>
      <c r="F15" s="210"/>
      <c r="G15" s="71"/>
      <c r="H15" s="71"/>
      <c r="I15" s="71"/>
      <c r="J15" s="71"/>
      <c r="K15" s="71"/>
      <c r="L15" s="71"/>
      <c r="M15" s="71"/>
      <c r="N15" s="71"/>
    </row>
    <row r="16" spans="1:17" ht="15" customHeight="1" x14ac:dyDescent="0.2">
      <c r="A16" s="77"/>
      <c r="B16" s="1006"/>
      <c r="C16" s="1006"/>
      <c r="D16" s="1006"/>
      <c r="E16" s="1006"/>
      <c r="F16" s="210"/>
      <c r="G16" s="71"/>
      <c r="H16" s="71"/>
      <c r="I16" s="71"/>
      <c r="J16" s="71"/>
      <c r="K16" s="71"/>
      <c r="L16" s="71"/>
      <c r="M16" s="71"/>
      <c r="N16" s="71"/>
    </row>
    <row r="17" spans="1:14" ht="15" customHeight="1" thickBot="1" x14ac:dyDescent="0.25">
      <c r="A17" s="77"/>
      <c r="B17" s="1006"/>
      <c r="C17" s="1006"/>
      <c r="D17" s="1006"/>
      <c r="E17" s="1006"/>
      <c r="F17" s="210"/>
      <c r="G17" s="96" t="s">
        <v>6477</v>
      </c>
      <c r="H17" s="71"/>
      <c r="I17" s="3" t="s">
        <v>5328</v>
      </c>
      <c r="J17" s="71"/>
      <c r="K17" s="71"/>
      <c r="L17" s="71"/>
      <c r="M17" s="71"/>
      <c r="N17" s="71"/>
    </row>
    <row r="18" spans="1:14" ht="18.75" customHeight="1" thickTop="1" thickBot="1" x14ac:dyDescent="0.25">
      <c r="A18" s="77"/>
      <c r="B18" s="1181" t="s">
        <v>6484</v>
      </c>
      <c r="C18" s="1181"/>
      <c r="D18" s="1181"/>
      <c r="E18" s="54"/>
      <c r="F18" s="34" t="s">
        <v>5201</v>
      </c>
      <c r="G18" s="597">
        <f>K21</f>
        <v>0</v>
      </c>
      <c r="H18" s="34" t="s">
        <v>5201</v>
      </c>
      <c r="I18" s="525">
        <v>0.35</v>
      </c>
      <c r="J18" s="34" t="s">
        <v>5202</v>
      </c>
      <c r="K18" s="211">
        <f>ROUND(E18*G18*I18,0)</f>
        <v>0</v>
      </c>
      <c r="L18" s="66" t="s">
        <v>5275</v>
      </c>
      <c r="M18" s="71"/>
      <c r="N18" s="71"/>
    </row>
    <row r="19" spans="1:14" ht="18.75" customHeight="1" thickTop="1" thickBot="1" x14ac:dyDescent="0.25">
      <c r="A19" s="77"/>
      <c r="B19" s="71"/>
      <c r="C19" s="210"/>
      <c r="D19" s="210"/>
      <c r="E19" s="210"/>
      <c r="F19" s="210"/>
      <c r="G19" s="71"/>
      <c r="H19" s="144"/>
      <c r="I19" s="144"/>
      <c r="J19" s="144"/>
      <c r="K19" s="71"/>
      <c r="L19" s="71"/>
      <c r="M19" s="71"/>
      <c r="N19" s="71"/>
    </row>
    <row r="20" spans="1:14" ht="18.75" customHeight="1" x14ac:dyDescent="0.2">
      <c r="A20" s="77"/>
      <c r="B20" s="1182" t="s">
        <v>6479</v>
      </c>
      <c r="C20" s="1183"/>
      <c r="D20" s="1183"/>
      <c r="E20" s="1183"/>
      <c r="F20" s="1183"/>
      <c r="G20" s="1183"/>
      <c r="H20" s="1183"/>
      <c r="I20" s="55"/>
      <c r="J20" s="1184" t="s">
        <v>6480</v>
      </c>
      <c r="K20" s="207" t="s">
        <v>6481</v>
      </c>
      <c r="L20" s="71"/>
      <c r="M20" s="71"/>
      <c r="N20" s="71"/>
    </row>
    <row r="21" spans="1:14" ht="18.75" customHeight="1" thickTop="1" thickBot="1" x14ac:dyDescent="0.25">
      <c r="A21" s="77"/>
      <c r="B21" s="291"/>
      <c r="C21" s="291"/>
      <c r="D21" s="291"/>
      <c r="E21" s="208"/>
      <c r="F21" s="291"/>
      <c r="G21" s="291"/>
      <c r="H21" s="291"/>
      <c r="I21" s="209"/>
      <c r="J21" s="1184"/>
      <c r="K21" s="597">
        <f>IF(I22=0,0,IF(I20/I22&gt;1,1,ROUND(I20/I22,3)))</f>
        <v>0</v>
      </c>
      <c r="L21" s="71"/>
      <c r="M21" s="71"/>
      <c r="N21" s="71"/>
    </row>
    <row r="22" spans="1:14" ht="18.75" customHeight="1" thickTop="1" thickBot="1" x14ac:dyDescent="0.25">
      <c r="A22" s="77"/>
      <c r="B22" s="71"/>
      <c r="C22" s="1185" t="s">
        <v>6482</v>
      </c>
      <c r="D22" s="1185"/>
      <c r="E22" s="1185"/>
      <c r="F22" s="1185"/>
      <c r="G22" s="1185"/>
      <c r="H22" s="1185"/>
      <c r="I22" s="56"/>
      <c r="J22" s="1184"/>
      <c r="K22" s="71"/>
      <c r="L22" s="71"/>
      <c r="M22" s="71"/>
      <c r="N22" s="71"/>
    </row>
    <row r="23" spans="1:14" ht="11.25" customHeight="1" thickTop="1" x14ac:dyDescent="0.2">
      <c r="A23" s="77"/>
      <c r="B23" s="71"/>
      <c r="C23" s="71"/>
      <c r="D23" s="71"/>
      <c r="E23" s="71"/>
      <c r="F23" s="71"/>
      <c r="G23" s="71"/>
      <c r="H23" s="71"/>
      <c r="I23" s="71"/>
      <c r="J23" s="71"/>
      <c r="K23" s="71"/>
      <c r="L23" s="71"/>
      <c r="M23" s="71"/>
      <c r="N23" s="71"/>
    </row>
    <row r="24" spans="1:14" ht="15" customHeight="1" x14ac:dyDescent="0.2">
      <c r="A24" s="77"/>
      <c r="B24" s="1041" t="s">
        <v>6485</v>
      </c>
      <c r="C24" s="1041"/>
      <c r="D24" s="1041"/>
      <c r="E24" s="1041"/>
      <c r="F24" s="210"/>
      <c r="G24" s="71"/>
      <c r="H24" s="71"/>
      <c r="I24" s="71"/>
      <c r="J24" s="71"/>
      <c r="K24" s="71"/>
      <c r="L24" s="71"/>
      <c r="M24" s="71"/>
      <c r="N24" s="71"/>
    </row>
    <row r="25" spans="1:14" ht="15" customHeight="1" thickBot="1" x14ac:dyDescent="0.25">
      <c r="A25" s="77"/>
      <c r="B25" s="1041"/>
      <c r="C25" s="1041"/>
      <c r="D25" s="1041"/>
      <c r="E25" s="1041"/>
      <c r="F25" s="210"/>
      <c r="G25" s="96" t="s">
        <v>6477</v>
      </c>
      <c r="H25" s="71"/>
      <c r="I25" s="71" t="s">
        <v>5328</v>
      </c>
      <c r="J25" s="71"/>
      <c r="K25" s="71"/>
      <c r="L25" s="71"/>
      <c r="M25" s="71"/>
      <c r="N25" s="71"/>
    </row>
    <row r="26" spans="1:14" ht="18.75" customHeight="1" thickTop="1" thickBot="1" x14ac:dyDescent="0.25">
      <c r="A26" s="77"/>
      <c r="B26" s="1181" t="s">
        <v>6484</v>
      </c>
      <c r="C26" s="1181"/>
      <c r="D26" s="1181"/>
      <c r="E26" s="54"/>
      <c r="F26" s="34" t="s">
        <v>5201</v>
      </c>
      <c r="G26" s="597">
        <f>K29</f>
        <v>0</v>
      </c>
      <c r="H26" s="34" t="s">
        <v>5201</v>
      </c>
      <c r="I26" s="525">
        <v>0.35</v>
      </c>
      <c r="J26" s="34" t="s">
        <v>5202</v>
      </c>
      <c r="K26" s="211">
        <f>ROUND(E26*G26*I26,0)</f>
        <v>0</v>
      </c>
      <c r="L26" s="66" t="s">
        <v>5277</v>
      </c>
      <c r="M26" s="71"/>
      <c r="N26" s="71"/>
    </row>
    <row r="27" spans="1:14" ht="18.75" customHeight="1" thickTop="1" thickBot="1" x14ac:dyDescent="0.25">
      <c r="A27" s="77"/>
      <c r="B27" s="71"/>
      <c r="C27" s="210"/>
      <c r="D27" s="210"/>
      <c r="E27" s="210"/>
      <c r="F27" s="210"/>
      <c r="G27" s="71"/>
      <c r="H27" s="144"/>
      <c r="I27" s="144"/>
      <c r="J27" s="144"/>
      <c r="K27" s="71"/>
      <c r="L27" s="71"/>
      <c r="M27" s="71"/>
      <c r="N27" s="71"/>
    </row>
    <row r="28" spans="1:14" ht="18.75" customHeight="1" x14ac:dyDescent="0.2">
      <c r="A28" s="77"/>
      <c r="B28" s="1192" t="s">
        <v>6479</v>
      </c>
      <c r="C28" s="1192"/>
      <c r="D28" s="1192"/>
      <c r="E28" s="1192"/>
      <c r="F28" s="1192"/>
      <c r="G28" s="1192"/>
      <c r="H28" s="1192"/>
      <c r="I28" s="55"/>
      <c r="J28" s="1184" t="s">
        <v>6480</v>
      </c>
      <c r="K28" s="207" t="s">
        <v>6481</v>
      </c>
      <c r="L28" s="71"/>
      <c r="M28" s="71"/>
      <c r="N28" s="71"/>
    </row>
    <row r="29" spans="1:14" ht="18.75" customHeight="1" thickTop="1" x14ac:dyDescent="0.2">
      <c r="A29" s="77"/>
      <c r="B29" s="291"/>
      <c r="C29" s="291"/>
      <c r="D29" s="291"/>
      <c r="E29" s="208"/>
      <c r="F29" s="291"/>
      <c r="G29" s="291"/>
      <c r="H29" s="291"/>
      <c r="I29" s="209"/>
      <c r="J29" s="1184"/>
      <c r="K29" s="597">
        <f>IF(I30=0,0,IF(I28/I30&gt;1,1,ROUND(I28/I30,3)))</f>
        <v>0</v>
      </c>
      <c r="L29" s="71"/>
      <c r="M29" s="71"/>
      <c r="N29" s="71"/>
    </row>
    <row r="30" spans="1:14" ht="18.75" customHeight="1" thickBot="1" x14ac:dyDescent="0.25">
      <c r="A30" s="77"/>
      <c r="B30" s="71"/>
      <c r="C30" s="1185" t="s">
        <v>6482</v>
      </c>
      <c r="D30" s="1185"/>
      <c r="E30" s="1185"/>
      <c r="F30" s="1185"/>
      <c r="G30" s="1185"/>
      <c r="H30" s="1185"/>
      <c r="I30" s="598"/>
      <c r="J30" s="1184"/>
      <c r="K30" s="71"/>
      <c r="L30" s="71"/>
      <c r="M30" s="71"/>
      <c r="N30" s="71"/>
    </row>
    <row r="31" spans="1:14" ht="11.25" customHeight="1" thickTop="1" x14ac:dyDescent="0.2">
      <c r="A31" s="77"/>
      <c r="B31" s="71"/>
      <c r="C31" s="71"/>
      <c r="D31" s="71"/>
      <c r="E31" s="71"/>
      <c r="F31" s="71"/>
      <c r="G31" s="71"/>
      <c r="H31" s="71"/>
      <c r="I31" s="71"/>
      <c r="J31" s="71"/>
      <c r="K31" s="71"/>
      <c r="L31" s="71"/>
      <c r="M31" s="71"/>
      <c r="N31" s="71"/>
    </row>
    <row r="32" spans="1:14" ht="18.75" customHeight="1" x14ac:dyDescent="0.2">
      <c r="A32" s="77"/>
      <c r="B32" s="71" t="s">
        <v>6486</v>
      </c>
      <c r="C32" s="71"/>
      <c r="D32" s="71"/>
      <c r="E32" s="71"/>
      <c r="F32" s="71"/>
      <c r="G32" s="71"/>
      <c r="H32" s="71"/>
      <c r="I32" s="71"/>
      <c r="J32" s="71"/>
      <c r="K32" s="71"/>
      <c r="L32" s="71"/>
      <c r="M32" s="71"/>
      <c r="N32" s="71"/>
    </row>
    <row r="33" spans="1:14" ht="11.25" customHeight="1" x14ac:dyDescent="0.2">
      <c r="A33" s="77"/>
      <c r="B33" s="71"/>
      <c r="C33" s="71"/>
      <c r="D33" s="71"/>
      <c r="E33" s="71"/>
      <c r="F33" s="71"/>
      <c r="G33" s="71"/>
      <c r="H33" s="71"/>
      <c r="I33" s="71"/>
      <c r="J33" s="71"/>
      <c r="K33" s="71"/>
      <c r="L33" s="71"/>
      <c r="M33" s="71"/>
      <c r="N33" s="71"/>
    </row>
    <row r="34" spans="1:14" ht="15" customHeight="1" x14ac:dyDescent="0.2">
      <c r="A34" s="77"/>
      <c r="B34" s="1006" t="s">
        <v>6476</v>
      </c>
      <c r="C34" s="1006"/>
      <c r="D34" s="1006"/>
      <c r="E34" s="1006"/>
      <c r="F34" s="210"/>
      <c r="G34" s="71"/>
      <c r="H34" s="71"/>
      <c r="I34" s="71"/>
      <c r="J34" s="71"/>
      <c r="K34" s="71"/>
      <c r="L34" s="71"/>
      <c r="M34" s="71"/>
      <c r="N34" s="71"/>
    </row>
    <row r="35" spans="1:14" ht="15" customHeight="1" thickBot="1" x14ac:dyDescent="0.25">
      <c r="A35" s="77"/>
      <c r="B35" s="1006"/>
      <c r="C35" s="1006"/>
      <c r="D35" s="1006"/>
      <c r="E35" s="1006"/>
      <c r="F35" s="210"/>
      <c r="G35" s="96" t="s">
        <v>6477</v>
      </c>
      <c r="H35" s="71"/>
      <c r="I35" s="71" t="s">
        <v>5328</v>
      </c>
      <c r="J35" s="71"/>
      <c r="K35" s="71"/>
      <c r="L35" s="71"/>
      <c r="M35" s="71"/>
      <c r="N35" s="71"/>
    </row>
    <row r="36" spans="1:14" ht="18.75" customHeight="1" thickTop="1" thickBot="1" x14ac:dyDescent="0.25">
      <c r="A36" s="77"/>
      <c r="B36" s="1006" t="s">
        <v>6478</v>
      </c>
      <c r="C36" s="1193"/>
      <c r="D36" s="209"/>
      <c r="E36" s="54"/>
      <c r="F36" s="34" t="s">
        <v>5201</v>
      </c>
      <c r="G36" s="597">
        <f>K39</f>
        <v>0</v>
      </c>
      <c r="H36" s="34" t="s">
        <v>5201</v>
      </c>
      <c r="I36" s="525">
        <v>0.45</v>
      </c>
      <c r="J36" s="34" t="s">
        <v>5202</v>
      </c>
      <c r="K36" s="211">
        <f>ROUND(E36*G36*I36,0)</f>
        <v>0</v>
      </c>
      <c r="L36" s="66" t="s">
        <v>5279</v>
      </c>
      <c r="M36" s="71"/>
      <c r="N36" s="71"/>
    </row>
    <row r="37" spans="1:14" ht="13.15" customHeight="1" thickTop="1" thickBot="1" x14ac:dyDescent="0.25">
      <c r="A37" s="77"/>
      <c r="B37" s="71"/>
      <c r="C37" s="210"/>
      <c r="D37" s="210"/>
      <c r="E37" s="210"/>
      <c r="F37" s="210"/>
      <c r="G37" s="71"/>
      <c r="H37" s="144"/>
      <c r="I37" s="144"/>
      <c r="J37" s="144"/>
      <c r="K37" s="71"/>
      <c r="L37" s="71"/>
      <c r="M37" s="71"/>
      <c r="N37" s="71"/>
    </row>
    <row r="38" spans="1:14" ht="18.75" customHeight="1" x14ac:dyDescent="0.2">
      <c r="A38" s="77"/>
      <c r="B38" s="1182" t="s">
        <v>6479</v>
      </c>
      <c r="C38" s="1183"/>
      <c r="D38" s="1183"/>
      <c r="E38" s="1183"/>
      <c r="F38" s="1183"/>
      <c r="G38" s="1183"/>
      <c r="H38" s="1183"/>
      <c r="I38" s="55"/>
      <c r="J38" s="1184" t="s">
        <v>6480</v>
      </c>
      <c r="K38" s="207" t="s">
        <v>6481</v>
      </c>
      <c r="L38" s="71"/>
      <c r="M38" s="71"/>
      <c r="N38" s="71"/>
    </row>
    <row r="39" spans="1:14" ht="18.75" customHeight="1" thickTop="1" thickBot="1" x14ac:dyDescent="0.25">
      <c r="A39" s="77"/>
      <c r="B39" s="291"/>
      <c r="C39" s="291"/>
      <c r="D39" s="291"/>
      <c r="E39" s="208"/>
      <c r="F39" s="291"/>
      <c r="G39" s="291"/>
      <c r="H39" s="291"/>
      <c r="I39" s="209"/>
      <c r="J39" s="1184"/>
      <c r="K39" s="597">
        <f>IF(I40=0,0,IF(I38/I40&gt;1,1,ROUND(I38/I40,3)))</f>
        <v>0</v>
      </c>
      <c r="L39" s="71"/>
      <c r="M39" s="71"/>
      <c r="N39" s="71"/>
    </row>
    <row r="40" spans="1:14" ht="18.75" customHeight="1" thickTop="1" thickBot="1" x14ac:dyDescent="0.25">
      <c r="A40" s="77"/>
      <c r="B40" s="71"/>
      <c r="C40" s="1185" t="s">
        <v>6482</v>
      </c>
      <c r="D40" s="1185"/>
      <c r="E40" s="1185"/>
      <c r="F40" s="1185"/>
      <c r="G40" s="1185"/>
      <c r="H40" s="1185"/>
      <c r="I40" s="56"/>
      <c r="J40" s="1184"/>
      <c r="K40" s="71"/>
      <c r="L40" s="71"/>
      <c r="M40" s="71"/>
      <c r="N40" s="71"/>
    </row>
    <row r="41" spans="1:14" ht="11.25" customHeight="1" thickTop="1" x14ac:dyDescent="0.2">
      <c r="A41" s="77"/>
      <c r="B41" s="71"/>
      <c r="C41" s="71"/>
      <c r="D41" s="71"/>
      <c r="E41" s="71"/>
      <c r="F41" s="71"/>
      <c r="G41" s="71"/>
      <c r="H41" s="71"/>
      <c r="I41" s="71"/>
      <c r="J41" s="71"/>
      <c r="K41" s="71"/>
      <c r="L41" s="71"/>
      <c r="M41" s="71"/>
      <c r="N41" s="71"/>
    </row>
    <row r="42" spans="1:14" ht="15" customHeight="1" x14ac:dyDescent="0.2">
      <c r="A42" s="77"/>
      <c r="B42" s="1041" t="s">
        <v>6485</v>
      </c>
      <c r="C42" s="1041"/>
      <c r="D42" s="1041"/>
      <c r="E42" s="1041"/>
      <c r="F42" s="210"/>
      <c r="G42" s="71"/>
      <c r="H42" s="71"/>
      <c r="I42" s="71"/>
      <c r="J42" s="71"/>
      <c r="K42" s="71"/>
      <c r="L42" s="71"/>
      <c r="M42" s="71"/>
      <c r="N42" s="71"/>
    </row>
    <row r="43" spans="1:14" ht="15" customHeight="1" thickBot="1" x14ac:dyDescent="0.25">
      <c r="A43" s="77"/>
      <c r="B43" s="1041"/>
      <c r="C43" s="1041"/>
      <c r="D43" s="1041"/>
      <c r="E43" s="1041"/>
      <c r="F43" s="210"/>
      <c r="G43" s="96" t="s">
        <v>6477</v>
      </c>
      <c r="H43" s="71"/>
      <c r="I43" s="71" t="s">
        <v>5328</v>
      </c>
      <c r="J43" s="71"/>
      <c r="K43" s="71"/>
      <c r="L43" s="71"/>
      <c r="M43" s="71"/>
      <c r="N43" s="71"/>
    </row>
    <row r="44" spans="1:14" ht="18.75" customHeight="1" thickTop="1" thickBot="1" x14ac:dyDescent="0.25">
      <c r="A44" s="77"/>
      <c r="B44" s="1181" t="s">
        <v>6484</v>
      </c>
      <c r="C44" s="1181"/>
      <c r="D44" s="1181"/>
      <c r="E44" s="54"/>
      <c r="F44" s="34" t="s">
        <v>5201</v>
      </c>
      <c r="G44" s="597">
        <f>K47</f>
        <v>0</v>
      </c>
      <c r="H44" s="34" t="s">
        <v>5201</v>
      </c>
      <c r="I44" s="525">
        <v>0.45</v>
      </c>
      <c r="J44" s="34" t="s">
        <v>5202</v>
      </c>
      <c r="K44" s="211">
        <f>ROUND(E44*G44*I44,0)</f>
        <v>0</v>
      </c>
      <c r="L44" s="66" t="s">
        <v>5285</v>
      </c>
      <c r="M44" s="71"/>
      <c r="N44" s="71"/>
    </row>
    <row r="45" spans="1:14" ht="8.15" customHeight="1" thickTop="1" thickBot="1" x14ac:dyDescent="0.25">
      <c r="A45" s="77"/>
      <c r="B45" s="71"/>
      <c r="C45" s="210"/>
      <c r="D45" s="210"/>
      <c r="E45" s="210"/>
      <c r="F45" s="210"/>
      <c r="G45" s="71"/>
      <c r="H45" s="144"/>
      <c r="I45" s="144"/>
      <c r="J45" s="144"/>
      <c r="K45" s="71"/>
      <c r="L45" s="71"/>
      <c r="M45" s="71"/>
      <c r="N45" s="71"/>
    </row>
    <row r="46" spans="1:14" ht="18.75" customHeight="1" x14ac:dyDescent="0.2">
      <c r="A46" s="77"/>
      <c r="B46" s="1182" t="s">
        <v>6479</v>
      </c>
      <c r="C46" s="1183"/>
      <c r="D46" s="1183"/>
      <c r="E46" s="1183"/>
      <c r="F46" s="1183"/>
      <c r="G46" s="1183"/>
      <c r="H46" s="1183"/>
      <c r="I46" s="55"/>
      <c r="J46" s="1184" t="s">
        <v>6480</v>
      </c>
      <c r="K46" s="207" t="s">
        <v>6481</v>
      </c>
      <c r="L46" s="71"/>
      <c r="M46" s="71"/>
      <c r="N46" s="71"/>
    </row>
    <row r="47" spans="1:14" ht="18.75" customHeight="1" thickTop="1" thickBot="1" x14ac:dyDescent="0.25">
      <c r="A47" s="77"/>
      <c r="B47" s="291"/>
      <c r="C47" s="291"/>
      <c r="D47" s="291"/>
      <c r="E47" s="208"/>
      <c r="F47" s="291"/>
      <c r="G47" s="291"/>
      <c r="H47" s="291"/>
      <c r="I47" s="209"/>
      <c r="J47" s="1184"/>
      <c r="K47" s="597">
        <f>IF(I48=0,0,IF(I46/I48&gt;1,1,ROUND(I46/I48,3)))</f>
        <v>0</v>
      </c>
      <c r="L47" s="71"/>
      <c r="M47" s="71"/>
      <c r="N47" s="71"/>
    </row>
    <row r="48" spans="1:14" ht="18.75" customHeight="1" thickTop="1" thickBot="1" x14ac:dyDescent="0.25">
      <c r="A48" s="77"/>
      <c r="B48" s="71"/>
      <c r="C48" s="1185" t="s">
        <v>6482</v>
      </c>
      <c r="D48" s="1185"/>
      <c r="E48" s="1185"/>
      <c r="F48" s="1185"/>
      <c r="G48" s="1185"/>
      <c r="H48" s="1185"/>
      <c r="I48" s="56"/>
      <c r="J48" s="1184"/>
      <c r="K48" s="71"/>
      <c r="L48" s="71"/>
      <c r="M48" s="71"/>
      <c r="N48" s="71"/>
    </row>
    <row r="49" spans="1:14" ht="11.25" customHeight="1" thickTop="1" x14ac:dyDescent="0.2">
      <c r="A49" s="77"/>
      <c r="B49" s="71"/>
      <c r="C49" s="71"/>
      <c r="D49" s="71"/>
      <c r="E49" s="71"/>
      <c r="F49" s="71"/>
      <c r="G49" s="71"/>
      <c r="H49" s="71"/>
      <c r="I49" s="71"/>
      <c r="J49" s="71"/>
      <c r="K49" s="71"/>
      <c r="L49" s="71"/>
      <c r="M49" s="71"/>
      <c r="N49" s="71"/>
    </row>
    <row r="50" spans="1:14" ht="18.75" customHeight="1" x14ac:dyDescent="0.2">
      <c r="A50" s="77"/>
      <c r="B50" s="71" t="s">
        <v>6487</v>
      </c>
      <c r="C50" s="71"/>
      <c r="D50" s="71"/>
      <c r="E50" s="71"/>
      <c r="F50" s="71"/>
      <c r="G50" s="71"/>
      <c r="H50" s="71"/>
      <c r="I50" s="71"/>
      <c r="J50" s="71"/>
      <c r="K50" s="71"/>
      <c r="L50" s="71"/>
      <c r="M50" s="71"/>
      <c r="N50" s="71"/>
    </row>
    <row r="51" spans="1:14" ht="21" customHeight="1" x14ac:dyDescent="0.2">
      <c r="A51" s="77"/>
      <c r="B51" s="71" t="s">
        <v>5794</v>
      </c>
      <c r="C51" s="71" t="s">
        <v>6488</v>
      </c>
      <c r="D51" s="71"/>
      <c r="E51" s="71"/>
      <c r="F51" s="71"/>
      <c r="G51" s="71"/>
      <c r="H51" s="71"/>
      <c r="I51" s="71"/>
      <c r="J51" s="71"/>
      <c r="K51" s="71"/>
      <c r="L51" s="71"/>
      <c r="M51" s="71"/>
      <c r="N51" s="71"/>
    </row>
    <row r="52" spans="1:14" ht="15" customHeight="1" x14ac:dyDescent="0.2">
      <c r="A52" s="77"/>
      <c r="B52" s="1006" t="s">
        <v>6476</v>
      </c>
      <c r="C52" s="1006"/>
      <c r="D52" s="1006"/>
      <c r="E52" s="1006"/>
      <c r="F52" s="210"/>
      <c r="G52" s="71"/>
      <c r="H52" s="71"/>
      <c r="I52" s="71"/>
      <c r="J52" s="71"/>
      <c r="K52" s="71"/>
      <c r="L52" s="71"/>
      <c r="M52" s="71"/>
      <c r="N52" s="71"/>
    </row>
    <row r="53" spans="1:14" ht="15" customHeight="1" thickBot="1" x14ac:dyDescent="0.25">
      <c r="A53" s="77"/>
      <c r="B53" s="1006"/>
      <c r="C53" s="1006"/>
      <c r="D53" s="1006"/>
      <c r="E53" s="1006"/>
      <c r="F53" s="210"/>
      <c r="G53" s="96" t="s">
        <v>6477</v>
      </c>
      <c r="H53" s="71"/>
      <c r="I53" s="71" t="s">
        <v>5328</v>
      </c>
      <c r="J53" s="71"/>
      <c r="K53" s="71"/>
      <c r="L53" s="71"/>
      <c r="M53" s="71"/>
      <c r="N53" s="71"/>
    </row>
    <row r="54" spans="1:14" ht="18.75" customHeight="1" thickTop="1" thickBot="1" x14ac:dyDescent="0.25">
      <c r="A54" s="77"/>
      <c r="B54" s="1186" t="s">
        <v>6489</v>
      </c>
      <c r="C54" s="1187"/>
      <c r="D54" s="209"/>
      <c r="E54" s="57"/>
      <c r="F54" s="34" t="s">
        <v>5201</v>
      </c>
      <c r="G54" s="597">
        <f>K57</f>
        <v>0</v>
      </c>
      <c r="H54" s="34" t="s">
        <v>5201</v>
      </c>
      <c r="I54" s="525">
        <v>0.3</v>
      </c>
      <c r="J54" s="34" t="s">
        <v>5202</v>
      </c>
      <c r="K54" s="94">
        <f>ROUND(E54*G54*I54,0)</f>
        <v>0</v>
      </c>
      <c r="L54" s="66" t="s">
        <v>5288</v>
      </c>
      <c r="M54" s="71"/>
      <c r="N54" s="71"/>
    </row>
    <row r="55" spans="1:14" ht="8.65" customHeight="1" thickTop="1" thickBot="1" x14ac:dyDescent="0.25">
      <c r="A55" s="77"/>
      <c r="B55" s="71"/>
      <c r="C55" s="210"/>
      <c r="D55" s="210"/>
      <c r="E55" s="210"/>
      <c r="F55" s="210"/>
      <c r="G55" s="71"/>
      <c r="H55" s="144"/>
      <c r="I55" s="144"/>
      <c r="J55" s="144"/>
      <c r="K55" s="71"/>
      <c r="L55" s="71"/>
      <c r="M55" s="71"/>
      <c r="N55" s="71"/>
    </row>
    <row r="56" spans="1:14" ht="18.75" customHeight="1" x14ac:dyDescent="0.2">
      <c r="A56" s="77"/>
      <c r="B56" s="1182" t="s">
        <v>6479</v>
      </c>
      <c r="C56" s="1183"/>
      <c r="D56" s="1183"/>
      <c r="E56" s="1183"/>
      <c r="F56" s="1183"/>
      <c r="G56" s="1183"/>
      <c r="H56" s="1183"/>
      <c r="I56" s="58"/>
      <c r="J56" s="1184" t="s">
        <v>6480</v>
      </c>
      <c r="K56" s="207" t="s">
        <v>6481</v>
      </c>
      <c r="L56" s="71"/>
      <c r="M56" s="71"/>
      <c r="N56" s="71"/>
    </row>
    <row r="57" spans="1:14" ht="18.75" customHeight="1" thickTop="1" thickBot="1" x14ac:dyDescent="0.25">
      <c r="A57" s="77"/>
      <c r="B57" s="291"/>
      <c r="C57" s="291"/>
      <c r="D57" s="291"/>
      <c r="E57" s="208"/>
      <c r="F57" s="291"/>
      <c r="G57" s="291"/>
      <c r="H57" s="291"/>
      <c r="I57" s="209"/>
      <c r="J57" s="1184"/>
      <c r="K57" s="597">
        <f>IF(I58=0,0,IF(I56/I58&gt;1,1,ROUND(I56/I58,3)))</f>
        <v>0</v>
      </c>
      <c r="L57" s="71"/>
      <c r="M57" s="71"/>
      <c r="N57" s="71"/>
    </row>
    <row r="58" spans="1:14" ht="18.75" customHeight="1" thickTop="1" thickBot="1" x14ac:dyDescent="0.25">
      <c r="A58" s="77"/>
      <c r="B58" s="71"/>
      <c r="C58" s="1185" t="s">
        <v>6482</v>
      </c>
      <c r="D58" s="1185"/>
      <c r="E58" s="1185"/>
      <c r="F58" s="1185"/>
      <c r="G58" s="1185"/>
      <c r="H58" s="1185"/>
      <c r="I58" s="59"/>
      <c r="J58" s="1184"/>
      <c r="K58" s="71"/>
      <c r="L58" s="71"/>
      <c r="M58" s="71"/>
      <c r="N58" s="71"/>
    </row>
    <row r="59" spans="1:14" ht="11.25" customHeight="1" thickTop="1" x14ac:dyDescent="0.2">
      <c r="A59" s="77"/>
      <c r="B59" s="71"/>
      <c r="C59" s="71"/>
      <c r="D59" s="71"/>
      <c r="E59" s="71"/>
      <c r="F59" s="71"/>
      <c r="G59" s="71"/>
      <c r="H59" s="71"/>
      <c r="I59" s="71"/>
      <c r="J59" s="71"/>
      <c r="K59" s="71"/>
      <c r="L59" s="71"/>
      <c r="M59" s="71"/>
      <c r="N59" s="71"/>
    </row>
    <row r="60" spans="1:14" ht="15" customHeight="1" x14ac:dyDescent="0.2">
      <c r="A60" s="77"/>
      <c r="B60" s="1006" t="s">
        <v>6483</v>
      </c>
      <c r="C60" s="1006"/>
      <c r="D60" s="1006"/>
      <c r="E60" s="1006"/>
      <c r="F60" s="210"/>
      <c r="G60" s="71"/>
      <c r="H60" s="71"/>
      <c r="I60" s="71"/>
      <c r="J60" s="71"/>
      <c r="K60" s="71"/>
      <c r="L60" s="71"/>
      <c r="M60" s="71"/>
      <c r="N60" s="71"/>
    </row>
    <row r="61" spans="1:14" ht="15" customHeight="1" x14ac:dyDescent="0.2">
      <c r="A61" s="77"/>
      <c r="B61" s="1006"/>
      <c r="C61" s="1006"/>
      <c r="D61" s="1006"/>
      <c r="E61" s="1006"/>
      <c r="F61" s="210"/>
      <c r="G61" s="71"/>
      <c r="H61" s="71"/>
      <c r="I61" s="71"/>
      <c r="J61" s="71"/>
      <c r="K61" s="71"/>
      <c r="L61" s="71"/>
      <c r="M61" s="71"/>
      <c r="N61" s="71"/>
    </row>
    <row r="62" spans="1:14" ht="15" customHeight="1" thickBot="1" x14ac:dyDescent="0.25">
      <c r="A62" s="77"/>
      <c r="B62" s="1006"/>
      <c r="C62" s="1006"/>
      <c r="D62" s="1006"/>
      <c r="E62" s="1006"/>
      <c r="F62" s="210"/>
      <c r="G62" s="96" t="s">
        <v>6477</v>
      </c>
      <c r="H62" s="71"/>
      <c r="I62" s="71" t="s">
        <v>5328</v>
      </c>
      <c r="J62" s="71"/>
      <c r="K62" s="71"/>
      <c r="L62" s="71"/>
      <c r="M62" s="71"/>
      <c r="N62" s="71"/>
    </row>
    <row r="63" spans="1:14" ht="18.75" customHeight="1" thickTop="1" thickBot="1" x14ac:dyDescent="0.25">
      <c r="A63" s="77"/>
      <c r="B63" s="1181" t="s">
        <v>6484</v>
      </c>
      <c r="C63" s="1181"/>
      <c r="D63" s="1181"/>
      <c r="E63" s="57"/>
      <c r="F63" s="34" t="s">
        <v>5201</v>
      </c>
      <c r="G63" s="597">
        <f>K66</f>
        <v>0</v>
      </c>
      <c r="H63" s="34" t="s">
        <v>5201</v>
      </c>
      <c r="I63" s="525">
        <v>0.3</v>
      </c>
      <c r="J63" s="34" t="s">
        <v>5202</v>
      </c>
      <c r="K63" s="94">
        <f>ROUND(E63*G63*I63,0)</f>
        <v>0</v>
      </c>
      <c r="L63" s="66" t="s">
        <v>5291</v>
      </c>
      <c r="M63" s="71"/>
      <c r="N63" s="71"/>
    </row>
    <row r="64" spans="1:14" ht="12.65" customHeight="1" thickTop="1" thickBot="1" x14ac:dyDescent="0.25">
      <c r="A64" s="77"/>
      <c r="B64" s="71"/>
      <c r="C64" s="210"/>
      <c r="D64" s="210"/>
      <c r="E64" s="210"/>
      <c r="F64" s="210"/>
      <c r="G64" s="71"/>
      <c r="H64" s="144"/>
      <c r="I64" s="144"/>
      <c r="J64" s="144"/>
      <c r="K64" s="71"/>
      <c r="L64" s="71"/>
      <c r="M64" s="71"/>
      <c r="N64" s="71"/>
    </row>
    <row r="65" spans="1:14" ht="18.75" customHeight="1" x14ac:dyDescent="0.2">
      <c r="A65" s="77"/>
      <c r="B65" s="1182" t="s">
        <v>6479</v>
      </c>
      <c r="C65" s="1183"/>
      <c r="D65" s="1183"/>
      <c r="E65" s="1183"/>
      <c r="F65" s="1183"/>
      <c r="G65" s="1183"/>
      <c r="H65" s="1183"/>
      <c r="I65" s="58"/>
      <c r="J65" s="1184" t="s">
        <v>6480</v>
      </c>
      <c r="K65" s="207" t="s">
        <v>6481</v>
      </c>
      <c r="L65" s="71"/>
      <c r="M65" s="71"/>
      <c r="N65" s="71"/>
    </row>
    <row r="66" spans="1:14" ht="18.75" customHeight="1" thickTop="1" thickBot="1" x14ac:dyDescent="0.25">
      <c r="A66" s="77"/>
      <c r="B66" s="291"/>
      <c r="C66" s="291"/>
      <c r="D66" s="291"/>
      <c r="E66" s="208"/>
      <c r="F66" s="291"/>
      <c r="G66" s="291"/>
      <c r="H66" s="291"/>
      <c r="I66" s="209"/>
      <c r="J66" s="1184"/>
      <c r="K66" s="597">
        <f>IF(I67=0,0,IF(I65/I67&gt;1,1,ROUND(I65/I67,3)))</f>
        <v>0</v>
      </c>
      <c r="L66" s="71"/>
      <c r="M66" s="71"/>
      <c r="N66" s="71"/>
    </row>
    <row r="67" spans="1:14" ht="18.75" customHeight="1" thickTop="1" thickBot="1" x14ac:dyDescent="0.25">
      <c r="A67" s="77"/>
      <c r="B67" s="71"/>
      <c r="C67" s="1185" t="s">
        <v>6482</v>
      </c>
      <c r="D67" s="1185"/>
      <c r="E67" s="1185"/>
      <c r="F67" s="1185"/>
      <c r="G67" s="1185"/>
      <c r="H67" s="1185"/>
      <c r="I67" s="59"/>
      <c r="J67" s="1184"/>
      <c r="K67" s="71"/>
      <c r="L67" s="71"/>
      <c r="M67" s="71"/>
      <c r="N67" s="71"/>
    </row>
    <row r="68" spans="1:14" ht="11.25" customHeight="1" thickTop="1" x14ac:dyDescent="0.2">
      <c r="A68" s="77"/>
      <c r="B68" s="71"/>
      <c r="C68" s="71"/>
      <c r="D68" s="71"/>
      <c r="E68" s="71"/>
      <c r="F68" s="71"/>
      <c r="G68" s="71"/>
      <c r="H68" s="71"/>
      <c r="I68" s="71"/>
      <c r="J68" s="71"/>
      <c r="K68" s="71"/>
      <c r="L68" s="71"/>
      <c r="M68" s="71"/>
      <c r="N68" s="71"/>
    </row>
    <row r="69" spans="1:14" ht="15" customHeight="1" x14ac:dyDescent="0.2">
      <c r="A69" s="77"/>
      <c r="B69" s="1041" t="s">
        <v>6485</v>
      </c>
      <c r="C69" s="1041"/>
      <c r="D69" s="1041"/>
      <c r="E69" s="1041"/>
      <c r="F69" s="210"/>
      <c r="G69" s="71"/>
      <c r="H69" s="71"/>
      <c r="I69" s="71"/>
      <c r="J69" s="71"/>
      <c r="K69" s="71"/>
      <c r="L69" s="71"/>
      <c r="M69" s="71"/>
      <c r="N69" s="71"/>
    </row>
    <row r="70" spans="1:14" ht="15" customHeight="1" thickBot="1" x14ac:dyDescent="0.25">
      <c r="A70" s="77"/>
      <c r="B70" s="1041"/>
      <c r="C70" s="1041"/>
      <c r="D70" s="1041"/>
      <c r="E70" s="1041"/>
      <c r="F70" s="210"/>
      <c r="G70" s="96" t="s">
        <v>6477</v>
      </c>
      <c r="H70" s="71"/>
      <c r="I70" s="71" t="s">
        <v>5328</v>
      </c>
      <c r="J70" s="71"/>
      <c r="K70" s="71"/>
      <c r="L70" s="71"/>
      <c r="M70" s="71"/>
      <c r="N70" s="71"/>
    </row>
    <row r="71" spans="1:14" ht="18.75" customHeight="1" thickTop="1" thickBot="1" x14ac:dyDescent="0.25">
      <c r="A71" s="77"/>
      <c r="B71" s="1181" t="s">
        <v>6484</v>
      </c>
      <c r="C71" s="1181"/>
      <c r="D71" s="1181"/>
      <c r="E71" s="57"/>
      <c r="F71" s="34" t="s">
        <v>5201</v>
      </c>
      <c r="G71" s="597">
        <f>K74</f>
        <v>0</v>
      </c>
      <c r="H71" s="34" t="s">
        <v>5201</v>
      </c>
      <c r="I71" s="525">
        <v>0.3</v>
      </c>
      <c r="J71" s="34" t="s">
        <v>5202</v>
      </c>
      <c r="K71" s="94">
        <f>ROUND(E71*G71*I71,0)</f>
        <v>0</v>
      </c>
      <c r="L71" s="66" t="s">
        <v>5295</v>
      </c>
      <c r="M71" s="71"/>
      <c r="N71" s="71"/>
    </row>
    <row r="72" spans="1:14" ht="18.75" customHeight="1" thickTop="1" thickBot="1" x14ac:dyDescent="0.25">
      <c r="A72" s="77"/>
      <c r="B72" s="71"/>
      <c r="C72" s="210"/>
      <c r="D72" s="210"/>
      <c r="E72" s="210"/>
      <c r="F72" s="210"/>
      <c r="G72" s="71"/>
      <c r="H72" s="144"/>
      <c r="I72" s="144"/>
      <c r="J72" s="144"/>
      <c r="K72" s="71"/>
      <c r="L72" s="71"/>
      <c r="M72" s="71"/>
      <c r="N72" s="71"/>
    </row>
    <row r="73" spans="1:14" ht="18.75" customHeight="1" x14ac:dyDescent="0.2">
      <c r="A73" s="77"/>
      <c r="B73" s="1182" t="s">
        <v>6479</v>
      </c>
      <c r="C73" s="1183"/>
      <c r="D73" s="1183"/>
      <c r="E73" s="1183"/>
      <c r="F73" s="1183"/>
      <c r="G73" s="1183"/>
      <c r="H73" s="1183"/>
      <c r="I73" s="58"/>
      <c r="J73" s="1184" t="s">
        <v>6480</v>
      </c>
      <c r="K73" s="207" t="s">
        <v>6481</v>
      </c>
      <c r="L73" s="71"/>
      <c r="M73" s="71"/>
      <c r="N73" s="71"/>
    </row>
    <row r="74" spans="1:14" ht="18.75" customHeight="1" thickTop="1" thickBot="1" x14ac:dyDescent="0.25">
      <c r="A74" s="77"/>
      <c r="B74" s="291"/>
      <c r="C74" s="291"/>
      <c r="D74" s="291"/>
      <c r="E74" s="208"/>
      <c r="F74" s="291"/>
      <c r="G74" s="291"/>
      <c r="H74" s="291"/>
      <c r="I74" s="209"/>
      <c r="J74" s="1184"/>
      <c r="K74" s="597">
        <f>IF(I75=0,0,IF(I73/I75&gt;1,1,ROUND(I73/I75,3)))</f>
        <v>0</v>
      </c>
      <c r="L74" s="71"/>
      <c r="M74" s="71"/>
      <c r="N74" s="71"/>
    </row>
    <row r="75" spans="1:14" ht="18.75" customHeight="1" thickTop="1" thickBot="1" x14ac:dyDescent="0.25">
      <c r="A75" s="77"/>
      <c r="B75" s="71"/>
      <c r="C75" s="1185" t="s">
        <v>6482</v>
      </c>
      <c r="D75" s="1185"/>
      <c r="E75" s="1185"/>
      <c r="F75" s="1185"/>
      <c r="G75" s="1185"/>
      <c r="H75" s="1185"/>
      <c r="I75" s="59"/>
      <c r="J75" s="1184"/>
      <c r="K75" s="71"/>
      <c r="L75" s="71"/>
      <c r="M75" s="71"/>
      <c r="N75" s="71"/>
    </row>
    <row r="76" spans="1:14" ht="11.25" customHeight="1" thickTop="1" x14ac:dyDescent="0.2">
      <c r="A76" s="77"/>
      <c r="B76" s="210"/>
      <c r="C76" s="210"/>
      <c r="D76" s="210"/>
      <c r="E76" s="210"/>
      <c r="F76" s="210"/>
      <c r="G76" s="71"/>
      <c r="H76" s="144"/>
      <c r="I76" s="144"/>
      <c r="J76" s="144"/>
      <c r="K76" s="71"/>
      <c r="L76" s="71"/>
      <c r="M76" s="71"/>
      <c r="N76" s="71"/>
    </row>
    <row r="77" spans="1:14" ht="18.75" customHeight="1" x14ac:dyDescent="0.2">
      <c r="A77" s="77"/>
      <c r="B77" s="71"/>
      <c r="C77" s="71"/>
      <c r="D77" s="71"/>
      <c r="E77" s="71"/>
      <c r="F77" s="71"/>
      <c r="G77" s="71"/>
      <c r="H77" s="71"/>
      <c r="I77" s="71"/>
      <c r="J77" s="71"/>
      <c r="K77" s="71"/>
      <c r="L77" s="71"/>
      <c r="M77" s="71"/>
      <c r="N77" s="71"/>
    </row>
    <row r="78" spans="1:14" ht="11.25" customHeight="1" x14ac:dyDescent="0.2">
      <c r="A78" s="77"/>
      <c r="B78" s="71"/>
      <c r="C78" s="71"/>
      <c r="D78" s="71"/>
      <c r="E78" s="71"/>
      <c r="F78" s="71"/>
      <c r="G78" s="71"/>
      <c r="H78" s="71"/>
      <c r="I78" s="71"/>
      <c r="J78" s="71"/>
      <c r="K78" s="71"/>
      <c r="L78" s="71"/>
      <c r="M78" s="71"/>
      <c r="N78" s="71"/>
    </row>
    <row r="79" spans="1:14" ht="18.75" customHeight="1" x14ac:dyDescent="0.2">
      <c r="A79" s="77"/>
      <c r="B79" s="71" t="s">
        <v>6490</v>
      </c>
      <c r="C79" s="71"/>
      <c r="D79" s="71"/>
      <c r="E79" s="71"/>
      <c r="F79" s="71"/>
      <c r="G79" s="71"/>
      <c r="H79" s="71"/>
      <c r="I79" s="71"/>
      <c r="J79" s="71"/>
      <c r="K79" s="71"/>
      <c r="L79" s="71"/>
      <c r="M79" s="71"/>
      <c r="N79" s="71"/>
    </row>
    <row r="80" spans="1:14" ht="21" customHeight="1" x14ac:dyDescent="0.2">
      <c r="A80" s="77"/>
      <c r="B80" s="71" t="s">
        <v>5794</v>
      </c>
      <c r="C80" s="71" t="s">
        <v>6491</v>
      </c>
      <c r="D80" s="71"/>
      <c r="E80" s="71"/>
      <c r="F80" s="71"/>
      <c r="G80" s="71"/>
      <c r="H80" s="71"/>
      <c r="I80" s="71"/>
      <c r="J80" s="71"/>
      <c r="K80" s="71"/>
      <c r="L80" s="71"/>
      <c r="M80" s="71"/>
      <c r="N80" s="71"/>
    </row>
    <row r="81" spans="1:14" ht="15" customHeight="1" x14ac:dyDescent="0.2">
      <c r="A81" s="77"/>
      <c r="B81" s="1006" t="s">
        <v>6476</v>
      </c>
      <c r="C81" s="1006"/>
      <c r="D81" s="1006"/>
      <c r="E81" s="1006"/>
      <c r="F81" s="210"/>
      <c r="G81" s="71"/>
      <c r="H81" s="71"/>
      <c r="I81" s="71"/>
      <c r="J81" s="71"/>
      <c r="K81" s="71"/>
      <c r="L81" s="71"/>
      <c r="M81" s="71"/>
      <c r="N81" s="71"/>
    </row>
    <row r="82" spans="1:14" ht="15" customHeight="1" thickBot="1" x14ac:dyDescent="0.25">
      <c r="A82" s="77"/>
      <c r="B82" s="1006"/>
      <c r="C82" s="1006"/>
      <c r="D82" s="1006"/>
      <c r="E82" s="1006"/>
      <c r="F82" s="210"/>
      <c r="G82" s="96" t="s">
        <v>6477</v>
      </c>
      <c r="H82" s="71"/>
      <c r="I82" s="71" t="s">
        <v>5328</v>
      </c>
      <c r="J82" s="71"/>
      <c r="K82" s="71"/>
      <c r="L82" s="71"/>
      <c r="M82" s="71"/>
      <c r="N82" s="71"/>
    </row>
    <row r="83" spans="1:14" ht="18.75" customHeight="1" thickTop="1" thickBot="1" x14ac:dyDescent="0.25">
      <c r="A83" s="77"/>
      <c r="B83" s="1186" t="s">
        <v>6478</v>
      </c>
      <c r="C83" s="1187"/>
      <c r="D83" s="209"/>
      <c r="E83" s="57"/>
      <c r="F83" s="34" t="s">
        <v>5201</v>
      </c>
      <c r="G83" s="597">
        <f>K86</f>
        <v>0</v>
      </c>
      <c r="H83" s="34" t="s">
        <v>5201</v>
      </c>
      <c r="I83" s="525">
        <v>0.2</v>
      </c>
      <c r="J83" s="34" t="s">
        <v>5202</v>
      </c>
      <c r="K83" s="94">
        <f>ROUND(E83*G83*I83,0)</f>
        <v>0</v>
      </c>
      <c r="L83" s="66" t="s">
        <v>5297</v>
      </c>
      <c r="M83" s="71"/>
      <c r="N83" s="71"/>
    </row>
    <row r="84" spans="1:14" ht="18.75" customHeight="1" thickTop="1" thickBot="1" x14ac:dyDescent="0.25">
      <c r="A84" s="77"/>
      <c r="B84" s="71"/>
      <c r="C84" s="210"/>
      <c r="D84" s="210"/>
      <c r="E84" s="210"/>
      <c r="F84" s="210"/>
      <c r="G84" s="71"/>
      <c r="H84" s="144"/>
      <c r="I84" s="144"/>
      <c r="J84" s="144"/>
      <c r="K84" s="71"/>
      <c r="L84" s="71"/>
      <c r="M84" s="71"/>
      <c r="N84" s="71"/>
    </row>
    <row r="85" spans="1:14" ht="18.75" customHeight="1" x14ac:dyDescent="0.2">
      <c r="A85" s="77"/>
      <c r="B85" s="1182" t="s">
        <v>6479</v>
      </c>
      <c r="C85" s="1183"/>
      <c r="D85" s="1183"/>
      <c r="E85" s="1183"/>
      <c r="F85" s="1183"/>
      <c r="G85" s="1183"/>
      <c r="H85" s="1183"/>
      <c r="I85" s="58"/>
      <c r="J85" s="1184" t="s">
        <v>6480</v>
      </c>
      <c r="K85" s="207" t="s">
        <v>6481</v>
      </c>
      <c r="L85" s="71"/>
      <c r="M85" s="71"/>
      <c r="N85" s="71"/>
    </row>
    <row r="86" spans="1:14" ht="18.75" customHeight="1" thickTop="1" thickBot="1" x14ac:dyDescent="0.25">
      <c r="A86" s="77"/>
      <c r="B86" s="291"/>
      <c r="C86" s="291"/>
      <c r="D86" s="291"/>
      <c r="E86" s="208"/>
      <c r="F86" s="291"/>
      <c r="G86" s="291"/>
      <c r="H86" s="291"/>
      <c r="I86" s="209"/>
      <c r="J86" s="1184"/>
      <c r="K86" s="597">
        <f>IF(I87=0,0,IF(I85/I87&gt;1,1,ROUND(I85/I87,3)))</f>
        <v>0</v>
      </c>
      <c r="L86" s="71"/>
      <c r="M86" s="71"/>
      <c r="N86" s="71"/>
    </row>
    <row r="87" spans="1:14" ht="18.75" customHeight="1" thickTop="1" thickBot="1" x14ac:dyDescent="0.25">
      <c r="A87" s="77"/>
      <c r="B87" s="71"/>
      <c r="C87" s="1185" t="s">
        <v>6482</v>
      </c>
      <c r="D87" s="1185"/>
      <c r="E87" s="1185"/>
      <c r="F87" s="1185"/>
      <c r="G87" s="1185"/>
      <c r="H87" s="1185"/>
      <c r="I87" s="59"/>
      <c r="J87" s="1184"/>
      <c r="K87" s="71"/>
      <c r="L87" s="71"/>
      <c r="M87" s="71"/>
      <c r="N87" s="71"/>
    </row>
    <row r="88" spans="1:14" ht="11.25" customHeight="1" thickTop="1" x14ac:dyDescent="0.2">
      <c r="A88" s="77"/>
      <c r="B88" s="71"/>
      <c r="C88" s="71"/>
      <c r="D88" s="71"/>
      <c r="E88" s="71"/>
      <c r="F88" s="71"/>
      <c r="G88" s="71"/>
      <c r="H88" s="71"/>
      <c r="I88" s="71"/>
      <c r="J88" s="71"/>
      <c r="K88" s="71"/>
      <c r="L88" s="71"/>
      <c r="M88" s="71"/>
      <c r="N88" s="71"/>
    </row>
    <row r="89" spans="1:14" ht="15" customHeight="1" x14ac:dyDescent="0.2">
      <c r="A89" s="77"/>
      <c r="B89" s="1006" t="s">
        <v>6483</v>
      </c>
      <c r="C89" s="1006"/>
      <c r="D89" s="1006"/>
      <c r="E89" s="1006"/>
      <c r="F89" s="210"/>
      <c r="G89" s="71"/>
      <c r="H89" s="71"/>
      <c r="I89" s="71"/>
      <c r="J89" s="71"/>
      <c r="K89" s="71"/>
      <c r="L89" s="71"/>
      <c r="M89" s="71"/>
      <c r="N89" s="71"/>
    </row>
    <row r="90" spans="1:14" ht="15" customHeight="1" x14ac:dyDescent="0.2">
      <c r="A90" s="77"/>
      <c r="B90" s="1006"/>
      <c r="C90" s="1006"/>
      <c r="D90" s="1006"/>
      <c r="E90" s="1006"/>
      <c r="F90" s="210"/>
      <c r="G90" s="71"/>
      <c r="H90" s="71"/>
      <c r="I90" s="71"/>
      <c r="J90" s="71"/>
      <c r="K90" s="71"/>
      <c r="L90" s="71"/>
      <c r="M90" s="71"/>
      <c r="N90" s="71"/>
    </row>
    <row r="91" spans="1:14" ht="15" customHeight="1" thickBot="1" x14ac:dyDescent="0.25">
      <c r="A91" s="77"/>
      <c r="B91" s="1006"/>
      <c r="C91" s="1006"/>
      <c r="D91" s="1006"/>
      <c r="E91" s="1006"/>
      <c r="F91" s="210"/>
      <c r="G91" s="96" t="s">
        <v>6477</v>
      </c>
      <c r="H91" s="71"/>
      <c r="I91" s="71" t="s">
        <v>5328</v>
      </c>
      <c r="J91" s="71"/>
      <c r="K91" s="71"/>
      <c r="L91" s="71"/>
      <c r="M91" s="71"/>
      <c r="N91" s="71"/>
    </row>
    <row r="92" spans="1:14" ht="18.75" customHeight="1" thickTop="1" thickBot="1" x14ac:dyDescent="0.25">
      <c r="A92" s="77"/>
      <c r="B92" s="1181" t="s">
        <v>6484</v>
      </c>
      <c r="C92" s="1181"/>
      <c r="D92" s="1181"/>
      <c r="E92" s="57"/>
      <c r="F92" s="34" t="s">
        <v>5201</v>
      </c>
      <c r="G92" s="597">
        <f>K95</f>
        <v>0</v>
      </c>
      <c r="H92" s="34" t="s">
        <v>5201</v>
      </c>
      <c r="I92" s="525">
        <v>0.2</v>
      </c>
      <c r="J92" s="34" t="s">
        <v>5202</v>
      </c>
      <c r="K92" s="94">
        <f>ROUND(E92*G92*I92,0)</f>
        <v>0</v>
      </c>
      <c r="L92" s="66" t="s">
        <v>5300</v>
      </c>
      <c r="M92" s="71"/>
      <c r="N92" s="71"/>
    </row>
    <row r="93" spans="1:14" ht="18.75" customHeight="1" thickTop="1" thickBot="1" x14ac:dyDescent="0.25">
      <c r="A93" s="77"/>
      <c r="B93" s="71"/>
      <c r="C93" s="210"/>
      <c r="D93" s="210"/>
      <c r="E93" s="210"/>
      <c r="F93" s="210"/>
      <c r="G93" s="71"/>
      <c r="H93" s="144"/>
      <c r="I93" s="144"/>
      <c r="J93" s="144"/>
      <c r="K93" s="71"/>
      <c r="L93" s="71"/>
      <c r="M93" s="71"/>
      <c r="N93" s="71"/>
    </row>
    <row r="94" spans="1:14" ht="18.75" customHeight="1" x14ac:dyDescent="0.2">
      <c r="A94" s="77"/>
      <c r="B94" s="1182" t="s">
        <v>6479</v>
      </c>
      <c r="C94" s="1183"/>
      <c r="D94" s="1183"/>
      <c r="E94" s="1183"/>
      <c r="F94" s="1183"/>
      <c r="G94" s="1183"/>
      <c r="H94" s="1183"/>
      <c r="I94" s="58"/>
      <c r="J94" s="1184" t="s">
        <v>6480</v>
      </c>
      <c r="K94" s="207" t="s">
        <v>6481</v>
      </c>
      <c r="L94" s="71"/>
      <c r="M94" s="71"/>
      <c r="N94" s="71"/>
    </row>
    <row r="95" spans="1:14" ht="18.75" customHeight="1" thickTop="1" thickBot="1" x14ac:dyDescent="0.25">
      <c r="A95" s="77"/>
      <c r="B95" s="291"/>
      <c r="C95" s="291"/>
      <c r="D95" s="291"/>
      <c r="E95" s="208"/>
      <c r="F95" s="291"/>
      <c r="G95" s="291"/>
      <c r="H95" s="291"/>
      <c r="I95" s="209"/>
      <c r="J95" s="1184"/>
      <c r="K95" s="597">
        <f>IF(I96=0,0,IF(I94/I96&gt;1,1,ROUND(I94/I96,3)))</f>
        <v>0</v>
      </c>
      <c r="L95" s="71"/>
      <c r="M95" s="71"/>
      <c r="N95" s="71"/>
    </row>
    <row r="96" spans="1:14" ht="18.75" customHeight="1" thickTop="1" thickBot="1" x14ac:dyDescent="0.25">
      <c r="A96" s="77"/>
      <c r="B96" s="71"/>
      <c r="C96" s="1185" t="s">
        <v>6482</v>
      </c>
      <c r="D96" s="1185"/>
      <c r="E96" s="1185"/>
      <c r="F96" s="1185"/>
      <c r="G96" s="1185"/>
      <c r="H96" s="1185"/>
      <c r="I96" s="59"/>
      <c r="J96" s="1184"/>
      <c r="K96" s="71"/>
      <c r="L96" s="71"/>
      <c r="M96" s="71"/>
      <c r="N96" s="71"/>
    </row>
    <row r="97" spans="1:14" ht="11.25" customHeight="1" thickTop="1" x14ac:dyDescent="0.2">
      <c r="A97" s="77"/>
      <c r="B97" s="71"/>
      <c r="C97" s="71"/>
      <c r="D97" s="71"/>
      <c r="E97" s="71"/>
      <c r="F97" s="71"/>
      <c r="G97" s="71"/>
      <c r="H97" s="71"/>
      <c r="I97" s="71"/>
      <c r="J97" s="71"/>
      <c r="K97" s="71"/>
      <c r="L97" s="71"/>
      <c r="M97" s="71"/>
      <c r="N97" s="71"/>
    </row>
    <row r="98" spans="1:14" ht="15" customHeight="1" x14ac:dyDescent="0.2">
      <c r="A98" s="77"/>
      <c r="B98" s="1041" t="s">
        <v>6485</v>
      </c>
      <c r="C98" s="1041"/>
      <c r="D98" s="1041"/>
      <c r="E98" s="1041"/>
      <c r="F98" s="210"/>
      <c r="G98" s="71"/>
      <c r="H98" s="71"/>
      <c r="I98" s="71"/>
      <c r="J98" s="71"/>
      <c r="K98" s="71"/>
      <c r="L98" s="71"/>
      <c r="M98" s="71"/>
      <c r="N98" s="71"/>
    </row>
    <row r="99" spans="1:14" ht="15" customHeight="1" thickBot="1" x14ac:dyDescent="0.25">
      <c r="A99" s="77"/>
      <c r="B99" s="1041"/>
      <c r="C99" s="1041"/>
      <c r="D99" s="1041"/>
      <c r="E99" s="1041"/>
      <c r="F99" s="210"/>
      <c r="G99" s="96" t="s">
        <v>6477</v>
      </c>
      <c r="H99" s="71"/>
      <c r="I99" s="71" t="s">
        <v>5328</v>
      </c>
      <c r="J99" s="71"/>
      <c r="K99" s="71"/>
      <c r="L99" s="71"/>
      <c r="M99" s="71"/>
      <c r="N99" s="71"/>
    </row>
    <row r="100" spans="1:14" ht="18.75" customHeight="1" thickTop="1" thickBot="1" x14ac:dyDescent="0.25">
      <c r="A100" s="77"/>
      <c r="B100" s="1181" t="s">
        <v>6484</v>
      </c>
      <c r="C100" s="1181"/>
      <c r="D100" s="1181"/>
      <c r="E100" s="57"/>
      <c r="F100" s="34" t="s">
        <v>5201</v>
      </c>
      <c r="G100" s="597">
        <f>K103</f>
        <v>0</v>
      </c>
      <c r="H100" s="34" t="s">
        <v>5201</v>
      </c>
      <c r="I100" s="525">
        <v>0.2</v>
      </c>
      <c r="J100" s="34" t="s">
        <v>5202</v>
      </c>
      <c r="K100" s="94">
        <f>ROUND(E100*G100*I100,0)</f>
        <v>0</v>
      </c>
      <c r="L100" s="66" t="s">
        <v>5303</v>
      </c>
      <c r="M100" s="71"/>
      <c r="N100" s="71"/>
    </row>
    <row r="101" spans="1:14" ht="18.75" customHeight="1" thickTop="1" thickBot="1" x14ac:dyDescent="0.25">
      <c r="A101" s="77"/>
      <c r="B101" s="71"/>
      <c r="C101" s="210"/>
      <c r="D101" s="210"/>
      <c r="E101" s="210"/>
      <c r="F101" s="210"/>
      <c r="G101" s="71"/>
      <c r="H101" s="144"/>
      <c r="I101" s="144"/>
      <c r="J101" s="144"/>
      <c r="K101" s="71"/>
      <c r="L101" s="71"/>
      <c r="M101" s="71"/>
      <c r="N101" s="71"/>
    </row>
    <row r="102" spans="1:14" ht="18.75" customHeight="1" x14ac:dyDescent="0.2">
      <c r="A102" s="77"/>
      <c r="B102" s="1182" t="s">
        <v>6479</v>
      </c>
      <c r="C102" s="1183"/>
      <c r="D102" s="1183"/>
      <c r="E102" s="1183"/>
      <c r="F102" s="1183"/>
      <c r="G102" s="1183"/>
      <c r="H102" s="1183"/>
      <c r="I102" s="58"/>
      <c r="J102" s="1184" t="s">
        <v>6480</v>
      </c>
      <c r="K102" s="207" t="s">
        <v>6481</v>
      </c>
      <c r="L102" s="71"/>
      <c r="M102" s="71"/>
      <c r="N102" s="71"/>
    </row>
    <row r="103" spans="1:14" ht="18.75" customHeight="1" thickTop="1" thickBot="1" x14ac:dyDescent="0.25">
      <c r="A103" s="77"/>
      <c r="B103" s="291"/>
      <c r="C103" s="291"/>
      <c r="D103" s="291"/>
      <c r="E103" s="208"/>
      <c r="F103" s="291"/>
      <c r="G103" s="291"/>
      <c r="H103" s="291"/>
      <c r="I103" s="209"/>
      <c r="J103" s="1184"/>
      <c r="K103" s="597">
        <f>IF(I104=0,0,IF(I102/I104&gt;1,1,ROUND(I102/I104,3)))</f>
        <v>0</v>
      </c>
      <c r="L103" s="71"/>
      <c r="M103" s="71"/>
      <c r="N103" s="71"/>
    </row>
    <row r="104" spans="1:14" ht="18.75" customHeight="1" thickTop="1" thickBot="1" x14ac:dyDescent="0.25">
      <c r="A104" s="77"/>
      <c r="B104" s="71"/>
      <c r="C104" s="1185" t="s">
        <v>6482</v>
      </c>
      <c r="D104" s="1185"/>
      <c r="E104" s="1185"/>
      <c r="F104" s="1185"/>
      <c r="G104" s="1185"/>
      <c r="H104" s="1185"/>
      <c r="I104" s="59"/>
      <c r="J104" s="1184"/>
      <c r="K104" s="71"/>
      <c r="L104" s="71"/>
      <c r="M104" s="71"/>
      <c r="N104" s="71"/>
    </row>
    <row r="105" spans="1:14" ht="11.25" customHeight="1" thickTop="1" x14ac:dyDescent="0.2">
      <c r="A105" s="77"/>
      <c r="B105" s="210"/>
      <c r="C105" s="210"/>
      <c r="D105" s="210"/>
      <c r="E105" s="210"/>
      <c r="F105" s="210"/>
      <c r="G105" s="71"/>
      <c r="H105" s="144"/>
      <c r="I105" s="144"/>
      <c r="J105" s="144"/>
      <c r="K105" s="71"/>
      <c r="L105" s="71"/>
      <c r="M105" s="71"/>
      <c r="N105" s="71"/>
    </row>
    <row r="106" spans="1:14" ht="18.75" customHeight="1" x14ac:dyDescent="0.2">
      <c r="A106" s="77"/>
      <c r="B106" s="71"/>
      <c r="C106" s="71"/>
      <c r="D106" s="71"/>
      <c r="E106" s="71"/>
      <c r="F106" s="71"/>
      <c r="G106" s="71"/>
      <c r="H106" s="71"/>
      <c r="I106" s="71"/>
      <c r="J106" s="71"/>
      <c r="K106" s="71"/>
      <c r="L106" s="71"/>
      <c r="M106" s="71"/>
      <c r="N106" s="71"/>
    </row>
  </sheetData>
  <sheetProtection autoFilter="0"/>
  <customSheetViews>
    <customSheetView guid="{0FF53720-42B0-4B1A-A491-0089CDA29CCF}"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1"/>
      <headerFooter alignWithMargins="0"/>
    </customSheetView>
    <customSheetView guid="{1F81339A-CB4E-4CB3-ABCA-C25ADEC8B9AC}"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2"/>
      <headerFooter alignWithMargins="0"/>
    </customSheetView>
    <customSheetView guid="{87FB8462-6403-4F20-8080-1AF11B55B90C}"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3"/>
      <headerFooter alignWithMargins="0"/>
    </customSheetView>
    <customSheetView guid="{3B4A68D1-1B68-46E4-B8BF-4F65CEA2EB4B}"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4"/>
      <headerFooter alignWithMargins="0"/>
    </customSheetView>
    <customSheetView guid="{3DDC5261-2F80-4A3C-AB53-F803DE8B7615}"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5"/>
      <headerFooter alignWithMargins="0"/>
    </customSheetView>
    <customSheetView guid="{44914D11-FA26-4FFB-9D64-353FA38F5634}"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6"/>
      <headerFooter alignWithMargins="0"/>
    </customSheetView>
    <customSheetView guid="{6580A8AE-FA6B-4B5A-83A0-1CF78E68E0A6}"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7"/>
      <headerFooter alignWithMargins="0"/>
    </customSheetView>
    <customSheetView guid="{33BE930D-9EAB-4AFB-BDCD-43112CB50749}"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8"/>
      <headerFooter alignWithMargins="0"/>
    </customSheetView>
    <customSheetView guid="{0B613FCD-ABCC-41BB-9177-F54C998CD9E2}"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9"/>
      <headerFooter alignWithMargins="0"/>
    </customSheetView>
    <customSheetView guid="{B71A276C-C16D-4248-B875-8414D93978D3}" showPageBreaks="1" view="pageBreakPreview" topLeftCell="A91">
      <selection activeCell="I5" sqref="I5"/>
      <rowBreaks count="1" manualBreakCount="1">
        <brk id="48" max="16383" man="1"/>
      </rowBreaks>
      <pageMargins left="0" right="0" top="0" bottom="0" header="0" footer="0"/>
      <printOptions horizontalCentered="1"/>
      <pageSetup paperSize="9" scale="79" fitToHeight="0" orientation="portrait" r:id="rId10"/>
      <headerFooter alignWithMargins="0"/>
    </customSheetView>
    <customSheetView guid="{EE5E2BC8-B1EB-4466-BA38-D89D5EC0095B}"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1"/>
      <headerFooter alignWithMargins="0"/>
    </customSheetView>
    <customSheetView guid="{60A3B263-4602-4F01-9F3F-2B992FCD2F0D}"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2"/>
      <headerFooter alignWithMargins="0"/>
    </customSheetView>
    <customSheetView guid="{4501AAA6-52C2-4DE0-8371-DF05BC835EB0}"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3"/>
      <headerFooter alignWithMargins="0"/>
    </customSheetView>
    <customSheetView guid="{994C6250-FA50-4C22-9B36-67FD48252EA7}" showPageBreaks="1" printArea="1" view="pageBreakPreview">
      <selection activeCell="T27" sqref="T27"/>
      <rowBreaks count="1" manualBreakCount="1">
        <brk id="48" max="12" man="1"/>
      </rowBreaks>
      <pageMargins left="0" right="0" top="0" bottom="0" header="0" footer="0"/>
      <printOptions horizontalCentered="1"/>
      <pageSetup paperSize="9" scale="79" fitToHeight="0" orientation="portrait" r:id="rId14"/>
      <headerFooter alignWithMargins="0"/>
    </customSheetView>
    <customSheetView guid="{589CC1DC-63E7-447D-98B0-3ACFA594E418}"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5"/>
      <headerFooter alignWithMargins="0"/>
    </customSheetView>
    <customSheetView guid="{C992E83C-24A9-4447-9C08-4F6D58B78F8B}"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6"/>
      <headerFooter alignWithMargins="0"/>
    </customSheetView>
    <customSheetView guid="{3C9FE015-CE13-4E3B-ACAB-8D7E22E34744}"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7"/>
      <headerFooter alignWithMargins="0"/>
    </customSheetView>
    <customSheetView guid="{7EEBD42C-6D62-4B33-B7C1-B904E6629538}"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8"/>
      <headerFooter alignWithMargins="0"/>
    </customSheetView>
    <customSheetView guid="{C8B40DBF-EDE0-406A-8960-74B2A681CE9F}"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19"/>
      <headerFooter alignWithMargins="0"/>
    </customSheetView>
    <customSheetView guid="{A0BA9017-E5F3-4B91-9F5C-F0F36F625BCB}"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20"/>
      <headerFooter alignWithMargins="0"/>
    </customSheetView>
  </customSheetViews>
  <mergeCells count="58">
    <mergeCell ref="B69:E70"/>
    <mergeCell ref="B71:D71"/>
    <mergeCell ref="B73:H73"/>
    <mergeCell ref="J73:J75"/>
    <mergeCell ref="C75:H75"/>
    <mergeCell ref="B65:H65"/>
    <mergeCell ref="J65:J67"/>
    <mergeCell ref="C67:H67"/>
    <mergeCell ref="B42:E43"/>
    <mergeCell ref="B44:D44"/>
    <mergeCell ref="B46:H46"/>
    <mergeCell ref="J46:J48"/>
    <mergeCell ref="C48:H48"/>
    <mergeCell ref="B52:E53"/>
    <mergeCell ref="B56:H56"/>
    <mergeCell ref="J56:J58"/>
    <mergeCell ref="C58:H58"/>
    <mergeCell ref="B60:E62"/>
    <mergeCell ref="B63:D63"/>
    <mergeCell ref="B54:C54"/>
    <mergeCell ref="B38:H38"/>
    <mergeCell ref="J38:J40"/>
    <mergeCell ref="C40:H40"/>
    <mergeCell ref="B15:E17"/>
    <mergeCell ref="B18:D18"/>
    <mergeCell ref="B20:H20"/>
    <mergeCell ref="J20:J22"/>
    <mergeCell ref="C22:H22"/>
    <mergeCell ref="B24:E25"/>
    <mergeCell ref="B26:D26"/>
    <mergeCell ref="B28:H28"/>
    <mergeCell ref="J28:J30"/>
    <mergeCell ref="C30:H30"/>
    <mergeCell ref="B34:E35"/>
    <mergeCell ref="B36:C36"/>
    <mergeCell ref="A1:B1"/>
    <mergeCell ref="C1:E1"/>
    <mergeCell ref="J1:L1"/>
    <mergeCell ref="B7:E8"/>
    <mergeCell ref="B11:H11"/>
    <mergeCell ref="J11:J13"/>
    <mergeCell ref="C13:H13"/>
    <mergeCell ref="B9:C9"/>
    <mergeCell ref="B81:E82"/>
    <mergeCell ref="B85:H85"/>
    <mergeCell ref="J85:J87"/>
    <mergeCell ref="C87:H87"/>
    <mergeCell ref="B89:E91"/>
    <mergeCell ref="B83:C83"/>
    <mergeCell ref="B100:D100"/>
    <mergeCell ref="B102:H102"/>
    <mergeCell ref="J102:J104"/>
    <mergeCell ref="C104:H104"/>
    <mergeCell ref="B92:D92"/>
    <mergeCell ref="B94:H94"/>
    <mergeCell ref="J94:J96"/>
    <mergeCell ref="C96:H96"/>
    <mergeCell ref="B98:E99"/>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21"/>
  <headerFooter alignWithMargins="0"/>
  <rowBreaks count="1" manualBreakCount="1">
    <brk id="31" max="16383" man="1"/>
  </rowBreaks>
  <drawing r:id="rId2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5">
    <pageSetUpPr fitToPage="1"/>
  </sheetPr>
  <dimension ref="A1:M219"/>
  <sheetViews>
    <sheetView view="pageBreakPreview" topLeftCell="A213" zoomScaleNormal="85" zoomScaleSheetLayoutView="100" workbookViewId="0">
      <selection activeCell="O13" sqref="O13"/>
    </sheetView>
  </sheetViews>
  <sheetFormatPr defaultColWidth="9" defaultRowHeight="18.75" customHeight="1" x14ac:dyDescent="0.2"/>
  <cols>
    <col min="1" max="1" width="3.90625" style="3" customWidth="1"/>
    <col min="2" max="2" width="5" style="3" customWidth="1"/>
    <col min="3" max="3" width="7.453125" style="3" bestFit="1" customWidth="1"/>
    <col min="4" max="4" width="3" style="3" bestFit="1" customWidth="1"/>
    <col min="5" max="5" width="12" style="3" customWidth="1"/>
    <col min="6" max="6" width="22.6328125" style="12" customWidth="1"/>
    <col min="7" max="7" width="2" style="3" bestFit="1" customWidth="1"/>
    <col min="8" max="8" width="13" style="3" customWidth="1"/>
    <col min="9" max="9" width="2" style="3" bestFit="1" customWidth="1"/>
    <col min="10" max="10" width="11.90625" style="12" customWidth="1"/>
    <col min="11" max="11" width="3" style="2" customWidth="1"/>
    <col min="12" max="12" width="4" style="3" customWidth="1"/>
    <col min="13" max="16384" width="9" style="3"/>
  </cols>
  <sheetData>
    <row r="1" spans="1:12" ht="18.75" customHeight="1" x14ac:dyDescent="0.2">
      <c r="A1" s="77" t="s">
        <v>22</v>
      </c>
      <c r="B1" s="71" t="s">
        <v>6492</v>
      </c>
      <c r="C1" s="71"/>
      <c r="D1" s="71"/>
      <c r="E1" s="71"/>
      <c r="F1" s="90"/>
      <c r="G1" s="71"/>
      <c r="H1" s="71"/>
      <c r="I1" s="71"/>
      <c r="J1" s="90"/>
      <c r="K1" s="71"/>
      <c r="L1" s="71"/>
    </row>
    <row r="2" spans="1:12" ht="11.25" customHeight="1" x14ac:dyDescent="0.2">
      <c r="A2" s="77"/>
      <c r="B2" s="71"/>
      <c r="C2" s="71"/>
      <c r="D2" s="71"/>
      <c r="E2" s="71"/>
      <c r="F2" s="90"/>
      <c r="G2" s="71"/>
      <c r="H2" s="71"/>
      <c r="I2" s="71"/>
      <c r="J2" s="90"/>
      <c r="K2" s="71"/>
      <c r="L2" s="71"/>
    </row>
    <row r="3" spans="1:12" ht="18.75" customHeight="1" x14ac:dyDescent="0.2">
      <c r="A3" s="77"/>
      <c r="B3" s="991" t="s">
        <v>5193</v>
      </c>
      <c r="C3" s="992"/>
      <c r="D3" s="991" t="s">
        <v>5194</v>
      </c>
      <c r="E3" s="992"/>
      <c r="F3" s="127" t="s">
        <v>5195</v>
      </c>
      <c r="G3" s="213"/>
      <c r="H3" s="213" t="s">
        <v>5196</v>
      </c>
      <c r="I3" s="213"/>
      <c r="J3" s="127" t="s">
        <v>17</v>
      </c>
      <c r="K3" s="71"/>
      <c r="L3" s="71"/>
    </row>
    <row r="4" spans="1:12" ht="15" customHeight="1" x14ac:dyDescent="0.2">
      <c r="A4" s="77"/>
      <c r="B4" s="294"/>
      <c r="C4" s="289"/>
      <c r="D4" s="229"/>
      <c r="E4" s="286"/>
      <c r="F4" s="168"/>
      <c r="G4" s="143"/>
      <c r="H4" s="143"/>
      <c r="I4" s="143"/>
      <c r="J4" s="92" t="s">
        <v>5197</v>
      </c>
      <c r="K4" s="71"/>
      <c r="L4" s="71"/>
    </row>
    <row r="5" spans="1:12" ht="15" customHeight="1" x14ac:dyDescent="0.2">
      <c r="A5" s="71"/>
      <c r="B5" s="139">
        <v>1</v>
      </c>
      <c r="C5" s="63" t="s">
        <v>5216</v>
      </c>
      <c r="D5" s="1010"/>
      <c r="E5" s="1011"/>
      <c r="F5" s="150">
        <f>+基礎データ貼付用シート!E1906</f>
        <v>0</v>
      </c>
      <c r="G5" s="147" t="s">
        <v>5201</v>
      </c>
      <c r="H5" s="69">
        <v>4.3999999999999997E-2</v>
      </c>
      <c r="I5" s="147" t="s">
        <v>5202</v>
      </c>
      <c r="J5" s="148">
        <f>ROUND(F5*H5,0)</f>
        <v>0</v>
      </c>
      <c r="K5" s="66" t="s">
        <v>5203</v>
      </c>
      <c r="L5" s="71"/>
    </row>
    <row r="6" spans="1:12" ht="15" customHeight="1" x14ac:dyDescent="0.2">
      <c r="A6" s="71"/>
      <c r="B6" s="139">
        <v>2</v>
      </c>
      <c r="C6" s="65" t="s">
        <v>5219</v>
      </c>
      <c r="D6" s="1010"/>
      <c r="E6" s="1011"/>
      <c r="F6" s="150">
        <f>+基礎データ貼付用シート!E1907</f>
        <v>0</v>
      </c>
      <c r="G6" s="147" t="s">
        <v>5201</v>
      </c>
      <c r="H6" s="69">
        <v>8.7999999999999995E-2</v>
      </c>
      <c r="I6" s="147" t="s">
        <v>5202</v>
      </c>
      <c r="J6" s="148">
        <f t="shared" ref="J6:J13" si="0">ROUND(F6*H6,0)</f>
        <v>0</v>
      </c>
      <c r="K6" s="66" t="s">
        <v>5206</v>
      </c>
      <c r="L6" s="71"/>
    </row>
    <row r="7" spans="1:12" ht="15" customHeight="1" x14ac:dyDescent="0.2">
      <c r="A7" s="71"/>
      <c r="B7" s="139">
        <v>3</v>
      </c>
      <c r="C7" s="65" t="s">
        <v>5222</v>
      </c>
      <c r="D7" s="1010"/>
      <c r="E7" s="1011"/>
      <c r="F7" s="150">
        <f>+基礎データ貼付用シート!E1908</f>
        <v>0</v>
      </c>
      <c r="G7" s="147" t="s">
        <v>5201</v>
      </c>
      <c r="H7" s="69">
        <v>0.129</v>
      </c>
      <c r="I7" s="147" t="s">
        <v>5202</v>
      </c>
      <c r="J7" s="148">
        <f t="shared" si="0"/>
        <v>0</v>
      </c>
      <c r="K7" s="66" t="s">
        <v>5208</v>
      </c>
      <c r="L7" s="71"/>
    </row>
    <row r="8" spans="1:12" ht="15" customHeight="1" x14ac:dyDescent="0.2">
      <c r="A8" s="71"/>
      <c r="B8" s="139">
        <v>4</v>
      </c>
      <c r="C8" s="65" t="s">
        <v>5225</v>
      </c>
      <c r="D8" s="1010"/>
      <c r="E8" s="1011"/>
      <c r="F8" s="150">
        <f>+基礎データ貼付用シート!E1909</f>
        <v>0</v>
      </c>
      <c r="G8" s="147" t="s">
        <v>5201</v>
      </c>
      <c r="H8" s="69">
        <v>0.17100000000000001</v>
      </c>
      <c r="I8" s="147" t="s">
        <v>5202</v>
      </c>
      <c r="J8" s="148">
        <f t="shared" si="0"/>
        <v>0</v>
      </c>
      <c r="K8" s="66" t="s">
        <v>5209</v>
      </c>
      <c r="L8" s="71"/>
    </row>
    <row r="9" spans="1:12" ht="15" customHeight="1" x14ac:dyDescent="0.2">
      <c r="A9" s="71"/>
      <c r="B9" s="139">
        <v>5</v>
      </c>
      <c r="C9" s="65" t="s">
        <v>5228</v>
      </c>
      <c r="D9" s="1010"/>
      <c r="E9" s="1011"/>
      <c r="F9" s="150">
        <f>+基礎データ貼付用シート!E1910</f>
        <v>0</v>
      </c>
      <c r="G9" s="147" t="s">
        <v>5201</v>
      </c>
      <c r="H9" s="69">
        <v>0.21299999999999999</v>
      </c>
      <c r="I9" s="147" t="s">
        <v>5202</v>
      </c>
      <c r="J9" s="148">
        <f t="shared" si="0"/>
        <v>0</v>
      </c>
      <c r="K9" s="66" t="s">
        <v>5211</v>
      </c>
      <c r="L9" s="71"/>
    </row>
    <row r="10" spans="1:12" ht="15" customHeight="1" x14ac:dyDescent="0.2">
      <c r="A10" s="71"/>
      <c r="B10" s="139">
        <v>6</v>
      </c>
      <c r="C10" s="65" t="s">
        <v>5231</v>
      </c>
      <c r="D10" s="1010"/>
      <c r="E10" s="1011"/>
      <c r="F10" s="150">
        <f>+基礎データ貼付用シート!E1911</f>
        <v>0</v>
      </c>
      <c r="G10" s="147" t="s">
        <v>5201</v>
      </c>
      <c r="H10" s="69">
        <v>0.251</v>
      </c>
      <c r="I10" s="147" t="s">
        <v>5202</v>
      </c>
      <c r="J10" s="148">
        <f t="shared" si="0"/>
        <v>0</v>
      </c>
      <c r="K10" s="66" t="s">
        <v>5212</v>
      </c>
      <c r="L10" s="71"/>
    </row>
    <row r="11" spans="1:12" ht="15" customHeight="1" x14ac:dyDescent="0.2">
      <c r="A11" s="71"/>
      <c r="B11" s="139">
        <v>7</v>
      </c>
      <c r="C11" s="65" t="s">
        <v>5234</v>
      </c>
      <c r="D11" s="1010"/>
      <c r="E11" s="1011"/>
      <c r="F11" s="150">
        <f>+基礎データ貼付用シート!E1912</f>
        <v>0</v>
      </c>
      <c r="G11" s="147" t="s">
        <v>5201</v>
      </c>
      <c r="H11" s="69">
        <v>0.29299999999999998</v>
      </c>
      <c r="I11" s="147" t="s">
        <v>5202</v>
      </c>
      <c r="J11" s="148">
        <f t="shared" si="0"/>
        <v>0</v>
      </c>
      <c r="K11" s="66" t="s">
        <v>5214</v>
      </c>
      <c r="L11" s="71"/>
    </row>
    <row r="12" spans="1:12" ht="15" customHeight="1" x14ac:dyDescent="0.2">
      <c r="A12" s="71"/>
      <c r="B12" s="237">
        <v>8</v>
      </c>
      <c r="C12" s="65" t="s">
        <v>5237</v>
      </c>
      <c r="D12" s="1010"/>
      <c r="E12" s="1011"/>
      <c r="F12" s="150">
        <f>+基礎データ貼付用シート!E1913</f>
        <v>0</v>
      </c>
      <c r="G12" s="147" t="s">
        <v>5201</v>
      </c>
      <c r="H12" s="69">
        <v>0.33500000000000002</v>
      </c>
      <c r="I12" s="147" t="s">
        <v>5202</v>
      </c>
      <c r="J12" s="148">
        <f t="shared" si="0"/>
        <v>0</v>
      </c>
      <c r="K12" s="66" t="s">
        <v>5215</v>
      </c>
      <c r="L12" s="71"/>
    </row>
    <row r="13" spans="1:12" ht="15" customHeight="1" x14ac:dyDescent="0.2">
      <c r="A13" s="71"/>
      <c r="B13" s="237">
        <v>9</v>
      </c>
      <c r="C13" s="65" t="s">
        <v>5240</v>
      </c>
      <c r="D13" s="1010"/>
      <c r="E13" s="1011"/>
      <c r="F13" s="150">
        <f>+基礎データ貼付用シート!E1914</f>
        <v>0</v>
      </c>
      <c r="G13" s="147" t="s">
        <v>5201</v>
      </c>
      <c r="H13" s="69">
        <v>0.375</v>
      </c>
      <c r="I13" s="147" t="s">
        <v>5202</v>
      </c>
      <c r="J13" s="148">
        <f t="shared" si="0"/>
        <v>0</v>
      </c>
      <c r="K13" s="66" t="s">
        <v>5217</v>
      </c>
      <c r="L13" s="71"/>
    </row>
    <row r="14" spans="1:12" ht="15" customHeight="1" x14ac:dyDescent="0.2">
      <c r="A14" s="71"/>
      <c r="B14" s="237">
        <v>10</v>
      </c>
      <c r="C14" s="65" t="s">
        <v>6493</v>
      </c>
      <c r="D14" s="1010"/>
      <c r="E14" s="1011"/>
      <c r="F14" s="150">
        <f>+基礎データ貼付用シート!E1915</f>
        <v>0</v>
      </c>
      <c r="G14" s="147" t="s">
        <v>5201</v>
      </c>
      <c r="H14" s="69">
        <v>0.41699999999999998</v>
      </c>
      <c r="I14" s="147" t="s">
        <v>5202</v>
      </c>
      <c r="J14" s="148">
        <f t="shared" ref="J14:J19" si="1">ROUND(F14*H14,0)</f>
        <v>0</v>
      </c>
      <c r="K14" s="66" t="s">
        <v>5218</v>
      </c>
      <c r="L14" s="71"/>
    </row>
    <row r="15" spans="1:12" ht="15" customHeight="1" x14ac:dyDescent="0.2">
      <c r="A15" s="71"/>
      <c r="B15" s="237">
        <v>11</v>
      </c>
      <c r="C15" s="65" t="s">
        <v>5307</v>
      </c>
      <c r="D15" s="1010"/>
      <c r="E15" s="1011"/>
      <c r="F15" s="150">
        <f>+基礎データ貼付用シート!E1916</f>
        <v>0</v>
      </c>
      <c r="G15" s="147" t="s">
        <v>5201</v>
      </c>
      <c r="H15" s="69">
        <v>0.45900000000000002</v>
      </c>
      <c r="I15" s="147" t="s">
        <v>5202</v>
      </c>
      <c r="J15" s="148">
        <f t="shared" si="1"/>
        <v>0</v>
      </c>
      <c r="K15" s="66" t="s">
        <v>5220</v>
      </c>
      <c r="L15" s="71"/>
    </row>
    <row r="16" spans="1:12" ht="15" customHeight="1" x14ac:dyDescent="0.2">
      <c r="A16" s="71"/>
      <c r="B16" s="237">
        <v>12</v>
      </c>
      <c r="C16" s="65" t="s">
        <v>5308</v>
      </c>
      <c r="D16" s="1010"/>
      <c r="E16" s="1011"/>
      <c r="F16" s="150">
        <f>+基礎データ貼付用シート!E1917</f>
        <v>0</v>
      </c>
      <c r="G16" s="147" t="s">
        <v>5201</v>
      </c>
      <c r="H16" s="69">
        <v>0.5</v>
      </c>
      <c r="I16" s="147" t="s">
        <v>5202</v>
      </c>
      <c r="J16" s="148">
        <f t="shared" si="1"/>
        <v>0</v>
      </c>
      <c r="K16" s="66" t="s">
        <v>5221</v>
      </c>
      <c r="L16" s="71"/>
    </row>
    <row r="17" spans="1:12" ht="15" customHeight="1" x14ac:dyDescent="0.2">
      <c r="A17" s="71"/>
      <c r="B17" s="237">
        <v>13</v>
      </c>
      <c r="C17" s="65" t="s">
        <v>5309</v>
      </c>
      <c r="D17" s="1010"/>
      <c r="E17" s="1011"/>
      <c r="F17" s="150">
        <f>+基礎データ貼付用シート!E1918</f>
        <v>0</v>
      </c>
      <c r="G17" s="147" t="s">
        <v>5201</v>
      </c>
      <c r="H17" s="69">
        <v>0.5</v>
      </c>
      <c r="I17" s="147" t="s">
        <v>5202</v>
      </c>
      <c r="J17" s="148">
        <f t="shared" si="1"/>
        <v>0</v>
      </c>
      <c r="K17" s="66" t="s">
        <v>5223</v>
      </c>
      <c r="L17" s="71"/>
    </row>
    <row r="18" spans="1:12" ht="15" customHeight="1" thickBot="1" x14ac:dyDescent="0.25">
      <c r="A18" s="71"/>
      <c r="B18" s="237">
        <v>14</v>
      </c>
      <c r="C18" s="65" t="s">
        <v>5310</v>
      </c>
      <c r="D18" s="1010"/>
      <c r="E18" s="1011"/>
      <c r="F18" s="150">
        <f>+基礎データ貼付用シート!E1919</f>
        <v>0</v>
      </c>
      <c r="G18" s="147" t="s">
        <v>5201</v>
      </c>
      <c r="H18" s="69">
        <v>0.5</v>
      </c>
      <c r="I18" s="147" t="s">
        <v>5202</v>
      </c>
      <c r="J18" s="148">
        <f t="shared" si="1"/>
        <v>0</v>
      </c>
      <c r="K18" s="66" t="s">
        <v>5224</v>
      </c>
      <c r="L18" s="71"/>
    </row>
    <row r="19" spans="1:12" ht="15" customHeight="1" x14ac:dyDescent="0.2">
      <c r="A19" s="71"/>
      <c r="B19" s="237">
        <v>15</v>
      </c>
      <c r="C19" s="65" t="s">
        <v>6494</v>
      </c>
      <c r="D19" s="1010"/>
      <c r="E19" s="1011"/>
      <c r="F19" s="150">
        <f>+基礎データ貼付用シート!E1920</f>
        <v>0</v>
      </c>
      <c r="G19" s="147" t="s">
        <v>5201</v>
      </c>
      <c r="H19" s="69">
        <v>0.5</v>
      </c>
      <c r="I19" s="147" t="s">
        <v>5202</v>
      </c>
      <c r="J19" s="148">
        <f t="shared" si="1"/>
        <v>0</v>
      </c>
      <c r="K19" s="66" t="s">
        <v>5335</v>
      </c>
      <c r="L19" s="71"/>
    </row>
    <row r="20" spans="1:12" ht="15" customHeight="1" x14ac:dyDescent="0.2">
      <c r="A20" s="71"/>
      <c r="B20" s="66"/>
      <c r="C20" s="68"/>
      <c r="D20" s="66"/>
      <c r="E20" s="66"/>
      <c r="F20" s="29"/>
      <c r="G20" s="68"/>
      <c r="H20" s="985" t="s">
        <v>6495</v>
      </c>
      <c r="I20" s="986"/>
      <c r="J20" s="657"/>
      <c r="K20" s="66"/>
      <c r="L20" s="71"/>
    </row>
    <row r="21" spans="1:12" ht="15" customHeight="1" thickBot="1" x14ac:dyDescent="0.25">
      <c r="A21" s="71"/>
      <c r="B21" s="66"/>
      <c r="C21" s="66"/>
      <c r="D21" s="66"/>
      <c r="E21" s="66"/>
      <c r="F21" s="29"/>
      <c r="G21" s="66"/>
      <c r="H21" s="983" t="s">
        <v>5259</v>
      </c>
      <c r="I21" s="984"/>
      <c r="J21" s="7">
        <f>SUM(J5:J19)</f>
        <v>0</v>
      </c>
      <c r="K21" s="66" t="s">
        <v>5312</v>
      </c>
      <c r="L21" s="71"/>
    </row>
    <row r="22" spans="1:12" ht="18.75" customHeight="1" x14ac:dyDescent="0.2">
      <c r="A22" s="71"/>
      <c r="B22" s="71"/>
      <c r="C22" s="71"/>
      <c r="D22" s="71"/>
      <c r="E22" s="71"/>
      <c r="F22" s="90"/>
      <c r="G22" s="71"/>
      <c r="H22" s="71"/>
      <c r="I22" s="71"/>
      <c r="J22" s="90"/>
      <c r="K22" s="66"/>
      <c r="L22" s="71"/>
    </row>
    <row r="23" spans="1:12" ht="18.75" customHeight="1" x14ac:dyDescent="0.2">
      <c r="A23" s="77" t="s">
        <v>26</v>
      </c>
      <c r="B23" s="71" t="s">
        <v>6496</v>
      </c>
      <c r="C23" s="71"/>
      <c r="D23" s="71"/>
      <c r="E23" s="71"/>
      <c r="F23" s="90"/>
      <c r="G23" s="71"/>
      <c r="H23" s="71"/>
      <c r="I23" s="71"/>
      <c r="J23" s="90"/>
      <c r="K23" s="66"/>
      <c r="L23" s="71"/>
    </row>
    <row r="24" spans="1:12" ht="11.25" customHeight="1" x14ac:dyDescent="0.2">
      <c r="A24" s="77"/>
      <c r="B24" s="71"/>
      <c r="C24" s="71"/>
      <c r="D24" s="71"/>
      <c r="E24" s="71"/>
      <c r="F24" s="90"/>
      <c r="G24" s="71"/>
      <c r="H24" s="71"/>
      <c r="I24" s="71"/>
      <c r="J24" s="90"/>
      <c r="K24" s="66"/>
      <c r="L24" s="71"/>
    </row>
    <row r="25" spans="1:12" ht="18.75" customHeight="1" x14ac:dyDescent="0.2">
      <c r="A25" s="77"/>
      <c r="B25" s="991" t="s">
        <v>5193</v>
      </c>
      <c r="C25" s="992"/>
      <c r="D25" s="991" t="s">
        <v>5194</v>
      </c>
      <c r="E25" s="992"/>
      <c r="F25" s="127" t="s">
        <v>5195</v>
      </c>
      <c r="G25" s="213"/>
      <c r="H25" s="213" t="s">
        <v>5196</v>
      </c>
      <c r="I25" s="213"/>
      <c r="J25" s="127" t="s">
        <v>17</v>
      </c>
      <c r="K25" s="66"/>
      <c r="L25" s="71"/>
    </row>
    <row r="26" spans="1:12" ht="15" customHeight="1" x14ac:dyDescent="0.2">
      <c r="A26" s="77"/>
      <c r="B26" s="294"/>
      <c r="C26" s="289"/>
      <c r="D26" s="229"/>
      <c r="E26" s="286"/>
      <c r="F26" s="168"/>
      <c r="G26" s="143"/>
      <c r="H26" s="143"/>
      <c r="I26" s="143"/>
      <c r="J26" s="92" t="s">
        <v>5197</v>
      </c>
      <c r="K26" s="66"/>
      <c r="L26" s="71"/>
    </row>
    <row r="27" spans="1:12" ht="15" customHeight="1" x14ac:dyDescent="0.2">
      <c r="A27" s="71"/>
      <c r="B27" s="139">
        <v>1</v>
      </c>
      <c r="C27" s="63" t="s">
        <v>6497</v>
      </c>
      <c r="D27" s="1010"/>
      <c r="E27" s="1011"/>
      <c r="F27" s="150">
        <f>+基礎データ貼付用シート!E1921</f>
        <v>0</v>
      </c>
      <c r="G27" s="147" t="s">
        <v>5201</v>
      </c>
      <c r="H27" s="69">
        <v>4.3999999999999997E-2</v>
      </c>
      <c r="I27" s="147" t="s">
        <v>5202</v>
      </c>
      <c r="J27" s="148">
        <f t="shared" ref="J27:J38" si="2">ROUND(F27*H27,0)</f>
        <v>0</v>
      </c>
      <c r="K27" s="66" t="s">
        <v>5264</v>
      </c>
      <c r="L27" s="71"/>
    </row>
    <row r="28" spans="1:12" ht="15" customHeight="1" x14ac:dyDescent="0.2">
      <c r="A28" s="71"/>
      <c r="B28" s="139">
        <v>2</v>
      </c>
      <c r="C28" s="63" t="s">
        <v>5219</v>
      </c>
      <c r="D28" s="1010"/>
      <c r="E28" s="1011"/>
      <c r="F28" s="150">
        <f>+基礎データ貼付用シート!E1922</f>
        <v>0</v>
      </c>
      <c r="G28" s="147" t="s">
        <v>5201</v>
      </c>
      <c r="H28" s="69">
        <v>0.29199999999999998</v>
      </c>
      <c r="I28" s="147" t="s">
        <v>5202</v>
      </c>
      <c r="J28" s="148">
        <f t="shared" si="2"/>
        <v>0</v>
      </c>
      <c r="K28" s="66" t="s">
        <v>5266</v>
      </c>
      <c r="L28" s="71"/>
    </row>
    <row r="29" spans="1:12" ht="15" customHeight="1" x14ac:dyDescent="0.2">
      <c r="A29" s="71"/>
      <c r="B29" s="139">
        <v>3</v>
      </c>
      <c r="C29" s="63" t="s">
        <v>5222</v>
      </c>
      <c r="D29" s="1010"/>
      <c r="E29" s="1011"/>
      <c r="F29" s="150">
        <f>+基礎データ貼付用シート!E1923</f>
        <v>0</v>
      </c>
      <c r="G29" s="147" t="s">
        <v>5201</v>
      </c>
      <c r="H29" s="69">
        <v>0.311</v>
      </c>
      <c r="I29" s="147" t="s">
        <v>5202</v>
      </c>
      <c r="J29" s="148">
        <f t="shared" si="2"/>
        <v>0</v>
      </c>
      <c r="K29" s="66" t="s">
        <v>5267</v>
      </c>
      <c r="L29" s="71"/>
    </row>
    <row r="30" spans="1:12" ht="15" customHeight="1" x14ac:dyDescent="0.2">
      <c r="A30" s="71"/>
      <c r="B30" s="139">
        <v>4</v>
      </c>
      <c r="C30" s="63" t="s">
        <v>5225</v>
      </c>
      <c r="D30" s="1010"/>
      <c r="E30" s="1011"/>
      <c r="F30" s="150">
        <f>+基礎データ貼付用シート!E1924</f>
        <v>0</v>
      </c>
      <c r="G30" s="147" t="s">
        <v>5201</v>
      </c>
      <c r="H30" s="69">
        <v>0.33300000000000002</v>
      </c>
      <c r="I30" s="147" t="s">
        <v>5202</v>
      </c>
      <c r="J30" s="148">
        <f t="shared" si="2"/>
        <v>0</v>
      </c>
      <c r="K30" s="66" t="s">
        <v>5268</v>
      </c>
      <c r="L30" s="71"/>
    </row>
    <row r="31" spans="1:12" ht="15" customHeight="1" x14ac:dyDescent="0.2">
      <c r="A31" s="71"/>
      <c r="B31" s="139">
        <v>5</v>
      </c>
      <c r="C31" s="63" t="s">
        <v>5228</v>
      </c>
      <c r="D31" s="1010"/>
      <c r="E31" s="1011"/>
      <c r="F31" s="150">
        <f>+基礎データ貼付用シート!E1925</f>
        <v>0</v>
      </c>
      <c r="G31" s="147" t="s">
        <v>5201</v>
      </c>
      <c r="H31" s="69">
        <v>0.35299999999999998</v>
      </c>
      <c r="I31" s="147" t="s">
        <v>5202</v>
      </c>
      <c r="J31" s="148">
        <f t="shared" si="2"/>
        <v>0</v>
      </c>
      <c r="K31" s="66" t="s">
        <v>5269</v>
      </c>
      <c r="L31" s="71"/>
    </row>
    <row r="32" spans="1:12" ht="15" customHeight="1" x14ac:dyDescent="0.2">
      <c r="A32" s="71"/>
      <c r="B32" s="139">
        <v>6</v>
      </c>
      <c r="C32" s="63" t="s">
        <v>5231</v>
      </c>
      <c r="D32" s="1010"/>
      <c r="E32" s="1011"/>
      <c r="F32" s="150">
        <f>+基礎データ貼付用シート!E1926</f>
        <v>0</v>
      </c>
      <c r="G32" s="147" t="s">
        <v>5201</v>
      </c>
      <c r="H32" s="69">
        <v>0.36699999999999999</v>
      </c>
      <c r="I32" s="147" t="s">
        <v>5202</v>
      </c>
      <c r="J32" s="148">
        <f t="shared" si="2"/>
        <v>0</v>
      </c>
      <c r="K32" s="66" t="s">
        <v>5270</v>
      </c>
      <c r="L32" s="71"/>
    </row>
    <row r="33" spans="1:12" ht="15" customHeight="1" x14ac:dyDescent="0.2">
      <c r="A33" s="71"/>
      <c r="B33" s="139">
        <v>7</v>
      </c>
      <c r="C33" s="63" t="s">
        <v>5234</v>
      </c>
      <c r="D33" s="1010"/>
      <c r="E33" s="1011"/>
      <c r="F33" s="150">
        <f>+基礎データ貼付用シート!E1927</f>
        <v>0</v>
      </c>
      <c r="G33" s="147" t="s">
        <v>5201</v>
      </c>
      <c r="H33" s="69">
        <v>0.39100000000000001</v>
      </c>
      <c r="I33" s="147" t="s">
        <v>5202</v>
      </c>
      <c r="J33" s="148">
        <f t="shared" si="2"/>
        <v>0</v>
      </c>
      <c r="K33" s="66" t="s">
        <v>5271</v>
      </c>
      <c r="L33" s="71"/>
    </row>
    <row r="34" spans="1:12" ht="15" customHeight="1" x14ac:dyDescent="0.2">
      <c r="A34" s="71"/>
      <c r="B34" s="237">
        <v>8</v>
      </c>
      <c r="C34" s="63" t="s">
        <v>5237</v>
      </c>
      <c r="D34" s="1010"/>
      <c r="E34" s="1011"/>
      <c r="F34" s="150">
        <f>+基礎データ貼付用シート!E1928</f>
        <v>0</v>
      </c>
      <c r="G34" s="147" t="s">
        <v>5201</v>
      </c>
      <c r="H34" s="69">
        <v>0.41299999999999998</v>
      </c>
      <c r="I34" s="147" t="s">
        <v>5202</v>
      </c>
      <c r="J34" s="148">
        <f t="shared" si="2"/>
        <v>0</v>
      </c>
      <c r="K34" s="66" t="s">
        <v>5272</v>
      </c>
      <c r="L34" s="71"/>
    </row>
    <row r="35" spans="1:12" ht="15" customHeight="1" x14ac:dyDescent="0.2">
      <c r="A35" s="71"/>
      <c r="B35" s="139">
        <v>9</v>
      </c>
      <c r="C35" s="65" t="s">
        <v>5240</v>
      </c>
      <c r="D35" s="1010"/>
      <c r="E35" s="1011"/>
      <c r="F35" s="150">
        <f>+基礎データ貼付用シート!E1929</f>
        <v>0</v>
      </c>
      <c r="G35" s="147" t="s">
        <v>5201</v>
      </c>
      <c r="H35" s="69">
        <v>0.434</v>
      </c>
      <c r="I35" s="147" t="s">
        <v>5202</v>
      </c>
      <c r="J35" s="148">
        <f t="shared" si="2"/>
        <v>0</v>
      </c>
      <c r="K35" s="66" t="s">
        <v>5273</v>
      </c>
      <c r="L35" s="71"/>
    </row>
    <row r="36" spans="1:12" ht="15" customHeight="1" x14ac:dyDescent="0.2">
      <c r="A36" s="71"/>
      <c r="B36" s="237">
        <v>10</v>
      </c>
      <c r="C36" s="65" t="s">
        <v>6493</v>
      </c>
      <c r="D36" s="1010"/>
      <c r="E36" s="1011"/>
      <c r="F36" s="150">
        <f>+基礎データ貼付用シート!E1930</f>
        <v>0</v>
      </c>
      <c r="G36" s="147" t="s">
        <v>5201</v>
      </c>
      <c r="H36" s="69">
        <v>0.45600000000000002</v>
      </c>
      <c r="I36" s="147" t="s">
        <v>5202</v>
      </c>
      <c r="J36" s="148">
        <f t="shared" si="2"/>
        <v>0</v>
      </c>
      <c r="K36" s="66" t="s">
        <v>5330</v>
      </c>
      <c r="L36" s="71"/>
    </row>
    <row r="37" spans="1:12" ht="15" customHeight="1" x14ac:dyDescent="0.2">
      <c r="A37" s="71"/>
      <c r="B37" s="237">
        <v>11</v>
      </c>
      <c r="C37" s="65" t="s">
        <v>5307</v>
      </c>
      <c r="D37" s="1010"/>
      <c r="E37" s="1011"/>
      <c r="F37" s="150">
        <f>+基礎データ貼付用シート!E1931</f>
        <v>0</v>
      </c>
      <c r="G37" s="147" t="s">
        <v>5201</v>
      </c>
      <c r="H37" s="69">
        <v>0.47799999999999998</v>
      </c>
      <c r="I37" s="147" t="s">
        <v>5202</v>
      </c>
      <c r="J37" s="148">
        <f>ROUND(F37*H37,0)</f>
        <v>0</v>
      </c>
      <c r="K37" s="66" t="s">
        <v>5331</v>
      </c>
      <c r="L37" s="71"/>
    </row>
    <row r="38" spans="1:12" ht="15" customHeight="1" x14ac:dyDescent="0.2">
      <c r="A38" s="71"/>
      <c r="B38" s="237">
        <v>12</v>
      </c>
      <c r="C38" s="65" t="s">
        <v>5308</v>
      </c>
      <c r="D38" s="1010"/>
      <c r="E38" s="1011"/>
      <c r="F38" s="150">
        <f>+基礎データ貼付用シート!E1932</f>
        <v>0</v>
      </c>
      <c r="G38" s="147" t="s">
        <v>5201</v>
      </c>
      <c r="H38" s="69">
        <v>0.5</v>
      </c>
      <c r="I38" s="147" t="s">
        <v>5202</v>
      </c>
      <c r="J38" s="148">
        <f t="shared" si="2"/>
        <v>0</v>
      </c>
      <c r="K38" s="66" t="s">
        <v>5332</v>
      </c>
      <c r="L38" s="71"/>
    </row>
    <row r="39" spans="1:12" ht="15" customHeight="1" x14ac:dyDescent="0.2">
      <c r="A39" s="71"/>
      <c r="B39" s="237">
        <v>13</v>
      </c>
      <c r="C39" s="65" t="s">
        <v>5309</v>
      </c>
      <c r="D39" s="1010"/>
      <c r="E39" s="1011"/>
      <c r="F39" s="150">
        <f>+基礎データ貼付用シート!E1933</f>
        <v>0</v>
      </c>
      <c r="G39" s="147" t="s">
        <v>5201</v>
      </c>
      <c r="H39" s="69">
        <v>0.5</v>
      </c>
      <c r="I39" s="147" t="s">
        <v>5202</v>
      </c>
      <c r="J39" s="148">
        <f>ROUND(F39*H39,0)</f>
        <v>0</v>
      </c>
      <c r="K39" s="66" t="s">
        <v>5333</v>
      </c>
      <c r="L39" s="71"/>
    </row>
    <row r="40" spans="1:12" ht="15" customHeight="1" thickBot="1" x14ac:dyDescent="0.25">
      <c r="A40" s="71"/>
      <c r="B40" s="237">
        <v>14</v>
      </c>
      <c r="C40" s="65" t="s">
        <v>5310</v>
      </c>
      <c r="D40" s="1010"/>
      <c r="E40" s="1011"/>
      <c r="F40" s="150">
        <f>+基礎データ貼付用シート!E1934</f>
        <v>0</v>
      </c>
      <c r="G40" s="147" t="s">
        <v>5201</v>
      </c>
      <c r="H40" s="69">
        <v>0.5</v>
      </c>
      <c r="I40" s="147" t="s">
        <v>5202</v>
      </c>
      <c r="J40" s="148">
        <f>ROUND(F40*H40,0)</f>
        <v>0</v>
      </c>
      <c r="K40" s="66" t="s">
        <v>5334</v>
      </c>
      <c r="L40" s="71"/>
    </row>
    <row r="41" spans="1:12" ht="15" customHeight="1" x14ac:dyDescent="0.2">
      <c r="A41" s="71"/>
      <c r="B41" s="237">
        <v>15</v>
      </c>
      <c r="C41" s="65" t="s">
        <v>6494</v>
      </c>
      <c r="D41" s="1010"/>
      <c r="E41" s="1011"/>
      <c r="F41" s="150">
        <f>+基礎データ貼付用シート!E1935</f>
        <v>0</v>
      </c>
      <c r="G41" s="147" t="s">
        <v>5201</v>
      </c>
      <c r="H41" s="69">
        <v>0.5</v>
      </c>
      <c r="I41" s="147" t="s">
        <v>5202</v>
      </c>
      <c r="J41" s="148">
        <f>ROUND(F41*H41,0)</f>
        <v>0</v>
      </c>
      <c r="K41" s="66" t="s">
        <v>5226</v>
      </c>
      <c r="L41" s="71"/>
    </row>
    <row r="42" spans="1:12" ht="15" customHeight="1" x14ac:dyDescent="0.2">
      <c r="A42" s="71"/>
      <c r="B42" s="66"/>
      <c r="C42" s="68"/>
      <c r="D42" s="66"/>
      <c r="E42" s="66"/>
      <c r="F42" s="29"/>
      <c r="G42" s="68"/>
      <c r="H42" s="985" t="s">
        <v>6498</v>
      </c>
      <c r="I42" s="986"/>
      <c r="J42" s="657"/>
      <c r="K42" s="66"/>
      <c r="L42" s="71"/>
    </row>
    <row r="43" spans="1:12" ht="15" customHeight="1" thickBot="1" x14ac:dyDescent="0.25">
      <c r="A43" s="71"/>
      <c r="B43" s="66"/>
      <c r="C43" s="66"/>
      <c r="D43" s="66"/>
      <c r="E43" s="66"/>
      <c r="F43" s="29"/>
      <c r="G43" s="66"/>
      <c r="H43" s="983" t="s">
        <v>5259</v>
      </c>
      <c r="I43" s="984"/>
      <c r="J43" s="7">
        <f>SUM(J27:J41)</f>
        <v>0</v>
      </c>
      <c r="K43" s="66" t="s">
        <v>5315</v>
      </c>
      <c r="L43" s="71"/>
    </row>
    <row r="44" spans="1:12" ht="15" customHeight="1" x14ac:dyDescent="0.2">
      <c r="A44" s="71"/>
      <c r="B44" s="71"/>
      <c r="C44" s="71"/>
      <c r="D44" s="71"/>
      <c r="E44" s="71"/>
      <c r="F44" s="90"/>
      <c r="G44" s="71"/>
      <c r="H44" s="144"/>
      <c r="I44" s="144"/>
      <c r="J44" s="90"/>
      <c r="K44" s="66"/>
      <c r="L44" s="71"/>
    </row>
    <row r="45" spans="1:12" ht="18.75" customHeight="1" x14ac:dyDescent="0.2">
      <c r="A45" s="77" t="s">
        <v>32</v>
      </c>
      <c r="B45" s="71" t="s">
        <v>6499</v>
      </c>
      <c r="C45" s="71"/>
      <c r="D45" s="71"/>
      <c r="E45" s="71"/>
      <c r="F45" s="90"/>
      <c r="G45" s="71"/>
      <c r="H45" s="71"/>
      <c r="I45" s="71"/>
      <c r="J45" s="90"/>
      <c r="K45" s="66"/>
      <c r="L45" s="71"/>
    </row>
    <row r="46" spans="1:12" ht="11.25" customHeight="1" x14ac:dyDescent="0.2">
      <c r="A46" s="77"/>
      <c r="B46" s="71"/>
      <c r="C46" s="71"/>
      <c r="D46" s="71"/>
      <c r="E46" s="71"/>
      <c r="F46" s="90"/>
      <c r="G46" s="71"/>
      <c r="H46" s="71"/>
      <c r="I46" s="71"/>
      <c r="J46" s="90"/>
      <c r="K46" s="66"/>
      <c r="L46" s="71"/>
    </row>
    <row r="47" spans="1:12" ht="18.75" customHeight="1" x14ac:dyDescent="0.2">
      <c r="A47" s="77"/>
      <c r="B47" s="991" t="s">
        <v>5193</v>
      </c>
      <c r="C47" s="992"/>
      <c r="D47" s="991" t="s">
        <v>5194</v>
      </c>
      <c r="E47" s="992"/>
      <c r="F47" s="127" t="s">
        <v>5195</v>
      </c>
      <c r="G47" s="213"/>
      <c r="H47" s="213" t="s">
        <v>5196</v>
      </c>
      <c r="I47" s="213"/>
      <c r="J47" s="127" t="s">
        <v>17</v>
      </c>
      <c r="K47" s="71"/>
      <c r="L47" s="71"/>
    </row>
    <row r="48" spans="1:12" ht="15" customHeight="1" x14ac:dyDescent="0.2">
      <c r="A48" s="77"/>
      <c r="B48" s="294"/>
      <c r="C48" s="289"/>
      <c r="D48" s="229"/>
      <c r="E48" s="286"/>
      <c r="F48" s="168"/>
      <c r="G48" s="143"/>
      <c r="H48" s="143"/>
      <c r="I48" s="143"/>
      <c r="J48" s="92" t="s">
        <v>5197</v>
      </c>
      <c r="K48" s="71"/>
      <c r="L48" s="71"/>
    </row>
    <row r="49" spans="1:12" ht="15" customHeight="1" x14ac:dyDescent="0.2">
      <c r="A49" s="71"/>
      <c r="B49" s="139">
        <v>1</v>
      </c>
      <c r="C49" s="63" t="s">
        <v>5216</v>
      </c>
      <c r="D49" s="1010"/>
      <c r="E49" s="1011"/>
      <c r="F49" s="150">
        <f>+基礎データ貼付用シート!E1936</f>
        <v>0</v>
      </c>
      <c r="G49" s="147" t="s">
        <v>5201</v>
      </c>
      <c r="H49" s="69">
        <v>4.3999999999999997E-2</v>
      </c>
      <c r="I49" s="147" t="s">
        <v>5202</v>
      </c>
      <c r="J49" s="148">
        <f>ROUND(F49*H49,0)</f>
        <v>0</v>
      </c>
      <c r="K49" s="66" t="s">
        <v>5203</v>
      </c>
      <c r="L49" s="71"/>
    </row>
    <row r="50" spans="1:12" ht="15" customHeight="1" x14ac:dyDescent="0.2">
      <c r="A50" s="71"/>
      <c r="B50" s="139">
        <v>2</v>
      </c>
      <c r="C50" s="65" t="s">
        <v>5219</v>
      </c>
      <c r="D50" s="1010"/>
      <c r="E50" s="1011"/>
      <c r="F50" s="150">
        <f>+基礎データ貼付用シート!E1937</f>
        <v>0</v>
      </c>
      <c r="G50" s="147" t="s">
        <v>5201</v>
      </c>
      <c r="H50" s="69">
        <v>8.7999999999999995E-2</v>
      </c>
      <c r="I50" s="147" t="s">
        <v>5202</v>
      </c>
      <c r="J50" s="148">
        <f t="shared" ref="J50:J57" si="3">ROUND(F50*H50,0)</f>
        <v>0</v>
      </c>
      <c r="K50" s="66" t="s">
        <v>5206</v>
      </c>
      <c r="L50" s="71"/>
    </row>
    <row r="51" spans="1:12" ht="15" customHeight="1" x14ac:dyDescent="0.2">
      <c r="A51" s="71"/>
      <c r="B51" s="139">
        <v>3</v>
      </c>
      <c r="C51" s="65" t="s">
        <v>5222</v>
      </c>
      <c r="D51" s="1010"/>
      <c r="E51" s="1011"/>
      <c r="F51" s="150">
        <f>+基礎データ貼付用シート!E1938</f>
        <v>0</v>
      </c>
      <c r="G51" s="147" t="s">
        <v>5201</v>
      </c>
      <c r="H51" s="69">
        <v>0.129</v>
      </c>
      <c r="I51" s="147" t="s">
        <v>5202</v>
      </c>
      <c r="J51" s="148">
        <f t="shared" si="3"/>
        <v>0</v>
      </c>
      <c r="K51" s="66" t="s">
        <v>5208</v>
      </c>
      <c r="L51" s="71"/>
    </row>
    <row r="52" spans="1:12" ht="15" customHeight="1" x14ac:dyDescent="0.2">
      <c r="A52" s="71"/>
      <c r="B52" s="139">
        <v>4</v>
      </c>
      <c r="C52" s="65" t="s">
        <v>5225</v>
      </c>
      <c r="D52" s="1010"/>
      <c r="E52" s="1011"/>
      <c r="F52" s="150">
        <f>+基礎データ貼付用シート!E1939</f>
        <v>0</v>
      </c>
      <c r="G52" s="147" t="s">
        <v>5201</v>
      </c>
      <c r="H52" s="69">
        <v>0.17100000000000001</v>
      </c>
      <c r="I52" s="147" t="s">
        <v>5202</v>
      </c>
      <c r="J52" s="148">
        <f t="shared" si="3"/>
        <v>0</v>
      </c>
      <c r="K52" s="66" t="s">
        <v>5209</v>
      </c>
      <c r="L52" s="71"/>
    </row>
    <row r="53" spans="1:12" ht="15" customHeight="1" x14ac:dyDescent="0.2">
      <c r="A53" s="71"/>
      <c r="B53" s="139">
        <v>5</v>
      </c>
      <c r="C53" s="65" t="s">
        <v>5228</v>
      </c>
      <c r="D53" s="1010"/>
      <c r="E53" s="1011"/>
      <c r="F53" s="150">
        <f>+基礎データ貼付用シート!E1940</f>
        <v>0</v>
      </c>
      <c r="G53" s="147" t="s">
        <v>5201</v>
      </c>
      <c r="H53" s="69">
        <v>0.21299999999999999</v>
      </c>
      <c r="I53" s="147" t="s">
        <v>5202</v>
      </c>
      <c r="J53" s="148">
        <f t="shared" si="3"/>
        <v>0</v>
      </c>
      <c r="K53" s="66" t="s">
        <v>5211</v>
      </c>
      <c r="L53" s="71"/>
    </row>
    <row r="54" spans="1:12" ht="15" customHeight="1" x14ac:dyDescent="0.2">
      <c r="A54" s="71"/>
      <c r="B54" s="139">
        <v>6</v>
      </c>
      <c r="C54" s="65" t="s">
        <v>5231</v>
      </c>
      <c r="D54" s="1010"/>
      <c r="E54" s="1011"/>
      <c r="F54" s="150">
        <f>+基礎データ貼付用シート!E1941</f>
        <v>0</v>
      </c>
      <c r="G54" s="147" t="s">
        <v>5201</v>
      </c>
      <c r="H54" s="69">
        <v>0.251</v>
      </c>
      <c r="I54" s="147" t="s">
        <v>5202</v>
      </c>
      <c r="J54" s="148">
        <f t="shared" si="3"/>
        <v>0</v>
      </c>
      <c r="K54" s="66" t="s">
        <v>5212</v>
      </c>
      <c r="L54" s="71"/>
    </row>
    <row r="55" spans="1:12" ht="15" customHeight="1" x14ac:dyDescent="0.2">
      <c r="A55" s="71"/>
      <c r="B55" s="139">
        <v>7</v>
      </c>
      <c r="C55" s="65" t="s">
        <v>5234</v>
      </c>
      <c r="D55" s="1010"/>
      <c r="E55" s="1011"/>
      <c r="F55" s="150">
        <f>+基礎データ貼付用シート!E1942</f>
        <v>0</v>
      </c>
      <c r="G55" s="147" t="s">
        <v>5201</v>
      </c>
      <c r="H55" s="69">
        <v>0.29299999999999998</v>
      </c>
      <c r="I55" s="147" t="s">
        <v>5202</v>
      </c>
      <c r="J55" s="148">
        <f t="shared" si="3"/>
        <v>0</v>
      </c>
      <c r="K55" s="66" t="s">
        <v>5214</v>
      </c>
      <c r="L55" s="71"/>
    </row>
    <row r="56" spans="1:12" ht="15" customHeight="1" x14ac:dyDescent="0.2">
      <c r="A56" s="71"/>
      <c r="B56" s="237">
        <v>8</v>
      </c>
      <c r="C56" s="65" t="s">
        <v>5237</v>
      </c>
      <c r="D56" s="1010"/>
      <c r="E56" s="1011"/>
      <c r="F56" s="150">
        <f>+基礎データ貼付用シート!E1943</f>
        <v>0</v>
      </c>
      <c r="G56" s="147" t="s">
        <v>5201</v>
      </c>
      <c r="H56" s="69">
        <v>0.33500000000000002</v>
      </c>
      <c r="I56" s="147" t="s">
        <v>5202</v>
      </c>
      <c r="J56" s="148">
        <f t="shared" si="3"/>
        <v>0</v>
      </c>
      <c r="K56" s="66" t="s">
        <v>5215</v>
      </c>
      <c r="L56" s="71"/>
    </row>
    <row r="57" spans="1:12" ht="15" customHeight="1" x14ac:dyDescent="0.2">
      <c r="A57" s="71"/>
      <c r="B57" s="237">
        <v>9</v>
      </c>
      <c r="C57" s="65" t="s">
        <v>5240</v>
      </c>
      <c r="D57" s="1010"/>
      <c r="E57" s="1011"/>
      <c r="F57" s="150">
        <f>+基礎データ貼付用シート!E1944</f>
        <v>0</v>
      </c>
      <c r="G57" s="147" t="s">
        <v>5201</v>
      </c>
      <c r="H57" s="69">
        <v>0.375</v>
      </c>
      <c r="I57" s="147" t="s">
        <v>5202</v>
      </c>
      <c r="J57" s="148">
        <f t="shared" si="3"/>
        <v>0</v>
      </c>
      <c r="K57" s="66" t="s">
        <v>5217</v>
      </c>
      <c r="L57" s="71"/>
    </row>
    <row r="58" spans="1:12" ht="15" customHeight="1" x14ac:dyDescent="0.2">
      <c r="A58" s="71"/>
      <c r="B58" s="237">
        <v>10</v>
      </c>
      <c r="C58" s="65" t="s">
        <v>6493</v>
      </c>
      <c r="D58" s="1010"/>
      <c r="E58" s="1011"/>
      <c r="F58" s="150">
        <f>+基礎データ貼付用シート!E1945</f>
        <v>0</v>
      </c>
      <c r="G58" s="147" t="s">
        <v>5201</v>
      </c>
      <c r="H58" s="69">
        <v>0.41699999999999998</v>
      </c>
      <c r="I58" s="147" t="s">
        <v>5202</v>
      </c>
      <c r="J58" s="148">
        <f t="shared" ref="J58:J63" si="4">ROUND(F58*H58,0)</f>
        <v>0</v>
      </c>
      <c r="K58" s="66" t="s">
        <v>5218</v>
      </c>
      <c r="L58" s="71"/>
    </row>
    <row r="59" spans="1:12" ht="15" customHeight="1" x14ac:dyDescent="0.2">
      <c r="A59" s="71"/>
      <c r="B59" s="237">
        <v>11</v>
      </c>
      <c r="C59" s="65" t="s">
        <v>5307</v>
      </c>
      <c r="D59" s="1010"/>
      <c r="E59" s="1011"/>
      <c r="F59" s="150">
        <f>+基礎データ貼付用シート!E1946</f>
        <v>0</v>
      </c>
      <c r="G59" s="147" t="s">
        <v>5201</v>
      </c>
      <c r="H59" s="69">
        <v>0.45900000000000002</v>
      </c>
      <c r="I59" s="147" t="s">
        <v>5202</v>
      </c>
      <c r="J59" s="148">
        <f t="shared" si="4"/>
        <v>0</v>
      </c>
      <c r="K59" s="66" t="s">
        <v>5220</v>
      </c>
      <c r="L59" s="71"/>
    </row>
    <row r="60" spans="1:12" ht="15" customHeight="1" x14ac:dyDescent="0.2">
      <c r="A60" s="71"/>
      <c r="B60" s="237">
        <v>12</v>
      </c>
      <c r="C60" s="65" t="s">
        <v>5308</v>
      </c>
      <c r="D60" s="1010"/>
      <c r="E60" s="1011"/>
      <c r="F60" s="150">
        <f>+基礎データ貼付用シート!E1947</f>
        <v>0</v>
      </c>
      <c r="G60" s="147" t="s">
        <v>5201</v>
      </c>
      <c r="H60" s="69">
        <v>0.5</v>
      </c>
      <c r="I60" s="147" t="s">
        <v>5202</v>
      </c>
      <c r="J60" s="148">
        <f t="shared" si="4"/>
        <v>0</v>
      </c>
      <c r="K60" s="66" t="s">
        <v>5221</v>
      </c>
      <c r="L60" s="71"/>
    </row>
    <row r="61" spans="1:12" ht="15" customHeight="1" x14ac:dyDescent="0.2">
      <c r="A61" s="71"/>
      <c r="B61" s="237">
        <v>13</v>
      </c>
      <c r="C61" s="65" t="s">
        <v>5309</v>
      </c>
      <c r="D61" s="1010"/>
      <c r="E61" s="1011"/>
      <c r="F61" s="150">
        <f>+基礎データ貼付用シート!E1948</f>
        <v>0</v>
      </c>
      <c r="G61" s="147" t="s">
        <v>5201</v>
      </c>
      <c r="H61" s="69">
        <v>0.5</v>
      </c>
      <c r="I61" s="147" t="s">
        <v>5202</v>
      </c>
      <c r="J61" s="148">
        <f t="shared" si="4"/>
        <v>0</v>
      </c>
      <c r="K61" s="66" t="s">
        <v>5223</v>
      </c>
      <c r="L61" s="71"/>
    </row>
    <row r="62" spans="1:12" ht="15" customHeight="1" thickBot="1" x14ac:dyDescent="0.25">
      <c r="A62" s="71"/>
      <c r="B62" s="237">
        <v>14</v>
      </c>
      <c r="C62" s="65" t="s">
        <v>5310</v>
      </c>
      <c r="D62" s="1010"/>
      <c r="E62" s="1011"/>
      <c r="F62" s="150">
        <f>+基礎データ貼付用シート!E1949</f>
        <v>0</v>
      </c>
      <c r="G62" s="147" t="s">
        <v>5201</v>
      </c>
      <c r="H62" s="69">
        <v>0.5</v>
      </c>
      <c r="I62" s="147" t="s">
        <v>5202</v>
      </c>
      <c r="J62" s="148">
        <f t="shared" si="4"/>
        <v>0</v>
      </c>
      <c r="K62" s="66" t="s">
        <v>5224</v>
      </c>
      <c r="L62" s="71"/>
    </row>
    <row r="63" spans="1:12" ht="15" customHeight="1" x14ac:dyDescent="0.2">
      <c r="A63" s="71"/>
      <c r="B63" s="237">
        <v>15</v>
      </c>
      <c r="C63" s="65" t="s">
        <v>6494</v>
      </c>
      <c r="D63" s="1010"/>
      <c r="E63" s="1011"/>
      <c r="F63" s="150">
        <f>+基礎データ貼付用シート!E1950</f>
        <v>0</v>
      </c>
      <c r="G63" s="147" t="s">
        <v>5201</v>
      </c>
      <c r="H63" s="69">
        <v>0.5</v>
      </c>
      <c r="I63" s="147" t="s">
        <v>5202</v>
      </c>
      <c r="J63" s="148">
        <f t="shared" si="4"/>
        <v>0</v>
      </c>
      <c r="K63" s="66" t="s">
        <v>5335</v>
      </c>
      <c r="L63" s="71"/>
    </row>
    <row r="64" spans="1:12" ht="15" customHeight="1" x14ac:dyDescent="0.2">
      <c r="A64" s="71"/>
      <c r="B64" s="66"/>
      <c r="C64" s="68"/>
      <c r="D64" s="66"/>
      <c r="E64" s="66"/>
      <c r="F64" s="29"/>
      <c r="G64" s="68"/>
      <c r="H64" s="985" t="s">
        <v>6495</v>
      </c>
      <c r="I64" s="986"/>
      <c r="J64" s="657"/>
      <c r="K64" s="66"/>
      <c r="L64" s="71"/>
    </row>
    <row r="65" spans="1:12" ht="15" customHeight="1" thickBot="1" x14ac:dyDescent="0.25">
      <c r="A65" s="71"/>
      <c r="B65" s="66"/>
      <c r="C65" s="66"/>
      <c r="D65" s="66"/>
      <c r="E65" s="66"/>
      <c r="F65" s="29"/>
      <c r="G65" s="66"/>
      <c r="H65" s="983" t="s">
        <v>5259</v>
      </c>
      <c r="I65" s="984"/>
      <c r="J65" s="7">
        <f>SUM(J49:J63)</f>
        <v>0</v>
      </c>
      <c r="K65" s="66" t="s">
        <v>5318</v>
      </c>
      <c r="L65" s="71"/>
    </row>
    <row r="66" spans="1:12" ht="15" customHeight="1" x14ac:dyDescent="0.2">
      <c r="A66" s="71"/>
      <c r="B66" s="71"/>
      <c r="C66" s="71"/>
      <c r="D66" s="71"/>
      <c r="E66" s="71"/>
      <c r="F66" s="90"/>
      <c r="G66" s="71"/>
      <c r="H66" s="144"/>
      <c r="I66" s="144"/>
      <c r="J66" s="90"/>
      <c r="K66" s="66"/>
      <c r="L66" s="71"/>
    </row>
    <row r="67" spans="1:12" ht="13" x14ac:dyDescent="0.2">
      <c r="A67" s="77" t="s">
        <v>36</v>
      </c>
      <c r="B67" s="71" t="s">
        <v>6500</v>
      </c>
      <c r="C67" s="71"/>
      <c r="D67" s="71"/>
      <c r="E67" s="71"/>
      <c r="F67" s="90"/>
      <c r="G67" s="71"/>
      <c r="H67" s="71"/>
      <c r="I67" s="71"/>
      <c r="J67" s="90"/>
      <c r="K67" s="66"/>
      <c r="L67" s="71"/>
    </row>
    <row r="68" spans="1:12" ht="7.5" customHeight="1" x14ac:dyDescent="0.2">
      <c r="A68" s="77"/>
      <c r="B68" s="71"/>
      <c r="C68" s="71"/>
      <c r="D68" s="71"/>
      <c r="E68" s="71"/>
      <c r="F68" s="90"/>
      <c r="G68" s="71"/>
      <c r="H68" s="71"/>
      <c r="I68" s="71"/>
      <c r="J68" s="90"/>
      <c r="K68" s="66"/>
      <c r="L68" s="71"/>
    </row>
    <row r="69" spans="1:12" ht="18.75" customHeight="1" x14ac:dyDescent="0.2">
      <c r="A69" s="77"/>
      <c r="B69" s="991" t="s">
        <v>5193</v>
      </c>
      <c r="C69" s="992"/>
      <c r="D69" s="991" t="s">
        <v>5194</v>
      </c>
      <c r="E69" s="992"/>
      <c r="F69" s="127" t="s">
        <v>5195</v>
      </c>
      <c r="G69" s="213"/>
      <c r="H69" s="213" t="s">
        <v>5196</v>
      </c>
      <c r="I69" s="213"/>
      <c r="J69" s="127" t="s">
        <v>17</v>
      </c>
      <c r="K69" s="66"/>
      <c r="L69" s="71"/>
    </row>
    <row r="70" spans="1:12" ht="12" customHeight="1" x14ac:dyDescent="0.2">
      <c r="A70" s="77"/>
      <c r="B70" s="294"/>
      <c r="C70" s="289"/>
      <c r="D70" s="229"/>
      <c r="E70" s="286"/>
      <c r="F70" s="168"/>
      <c r="G70" s="143"/>
      <c r="H70" s="143"/>
      <c r="I70" s="143"/>
      <c r="J70" s="92" t="s">
        <v>5197</v>
      </c>
      <c r="K70" s="66"/>
      <c r="L70" s="71"/>
    </row>
    <row r="71" spans="1:12" ht="15" customHeight="1" x14ac:dyDescent="0.2">
      <c r="A71" s="71"/>
      <c r="B71" s="139">
        <v>1</v>
      </c>
      <c r="C71" s="63" t="s">
        <v>6497</v>
      </c>
      <c r="D71" s="1010"/>
      <c r="E71" s="1011"/>
      <c r="F71" s="150">
        <f>+基礎データ貼付用シート!E1951</f>
        <v>0</v>
      </c>
      <c r="G71" s="147" t="s">
        <v>5201</v>
      </c>
      <c r="H71" s="69">
        <v>4.3999999999999997E-2</v>
      </c>
      <c r="I71" s="147" t="s">
        <v>5202</v>
      </c>
      <c r="J71" s="148">
        <f t="shared" ref="J71:J79" si="5">ROUND(F71*H71,0)</f>
        <v>0</v>
      </c>
      <c r="K71" s="66" t="s">
        <v>5264</v>
      </c>
      <c r="L71" s="71"/>
    </row>
    <row r="72" spans="1:12" ht="15" customHeight="1" x14ac:dyDescent="0.2">
      <c r="A72" s="71"/>
      <c r="B72" s="139">
        <v>2</v>
      </c>
      <c r="C72" s="63" t="s">
        <v>5219</v>
      </c>
      <c r="D72" s="1010"/>
      <c r="E72" s="1011"/>
      <c r="F72" s="150">
        <f>+基礎データ貼付用シート!E1952</f>
        <v>0</v>
      </c>
      <c r="G72" s="147" t="s">
        <v>5201</v>
      </c>
      <c r="H72" s="69">
        <v>0.29199999999999998</v>
      </c>
      <c r="I72" s="147" t="s">
        <v>5202</v>
      </c>
      <c r="J72" s="148">
        <f t="shared" si="5"/>
        <v>0</v>
      </c>
      <c r="K72" s="66" t="s">
        <v>5266</v>
      </c>
      <c r="L72" s="71"/>
    </row>
    <row r="73" spans="1:12" ht="15" customHeight="1" x14ac:dyDescent="0.2">
      <c r="A73" s="71"/>
      <c r="B73" s="139">
        <v>3</v>
      </c>
      <c r="C73" s="63" t="s">
        <v>5222</v>
      </c>
      <c r="D73" s="1010"/>
      <c r="E73" s="1011"/>
      <c r="F73" s="150">
        <f>+基礎データ貼付用シート!E1953</f>
        <v>0</v>
      </c>
      <c r="G73" s="147" t="s">
        <v>5201</v>
      </c>
      <c r="H73" s="69">
        <v>0.311</v>
      </c>
      <c r="I73" s="147" t="s">
        <v>5202</v>
      </c>
      <c r="J73" s="148">
        <f t="shared" si="5"/>
        <v>0</v>
      </c>
      <c r="K73" s="66" t="s">
        <v>5267</v>
      </c>
      <c r="L73" s="71"/>
    </row>
    <row r="74" spans="1:12" ht="15" customHeight="1" x14ac:dyDescent="0.2">
      <c r="A74" s="71"/>
      <c r="B74" s="139">
        <v>4</v>
      </c>
      <c r="C74" s="63" t="s">
        <v>5225</v>
      </c>
      <c r="D74" s="1010"/>
      <c r="E74" s="1011"/>
      <c r="F74" s="150">
        <f>+基礎データ貼付用シート!E1954</f>
        <v>0</v>
      </c>
      <c r="G74" s="147" t="s">
        <v>5201</v>
      </c>
      <c r="H74" s="69">
        <v>0.33300000000000002</v>
      </c>
      <c r="I74" s="147" t="s">
        <v>5202</v>
      </c>
      <c r="J74" s="148">
        <f t="shared" si="5"/>
        <v>0</v>
      </c>
      <c r="K74" s="66" t="s">
        <v>5268</v>
      </c>
      <c r="L74" s="71"/>
    </row>
    <row r="75" spans="1:12" ht="15" customHeight="1" x14ac:dyDescent="0.2">
      <c r="A75" s="71"/>
      <c r="B75" s="139">
        <v>5</v>
      </c>
      <c r="C75" s="63" t="s">
        <v>5228</v>
      </c>
      <c r="D75" s="1010"/>
      <c r="E75" s="1011"/>
      <c r="F75" s="150">
        <f>+基礎データ貼付用シート!E1955</f>
        <v>0</v>
      </c>
      <c r="G75" s="147" t="s">
        <v>5201</v>
      </c>
      <c r="H75" s="69">
        <v>0.35299999999999998</v>
      </c>
      <c r="I75" s="147" t="s">
        <v>5202</v>
      </c>
      <c r="J75" s="148">
        <f t="shared" si="5"/>
        <v>0</v>
      </c>
      <c r="K75" s="66" t="s">
        <v>5269</v>
      </c>
      <c r="L75" s="71"/>
    </row>
    <row r="76" spans="1:12" ht="15" customHeight="1" x14ac:dyDescent="0.2">
      <c r="A76" s="71"/>
      <c r="B76" s="139">
        <v>6</v>
      </c>
      <c r="C76" s="63" t="s">
        <v>5231</v>
      </c>
      <c r="D76" s="1010"/>
      <c r="E76" s="1011"/>
      <c r="F76" s="150">
        <f>+基礎データ貼付用シート!E1956</f>
        <v>0</v>
      </c>
      <c r="G76" s="147" t="s">
        <v>5201</v>
      </c>
      <c r="H76" s="69">
        <v>0.36699999999999999</v>
      </c>
      <c r="I76" s="147" t="s">
        <v>5202</v>
      </c>
      <c r="J76" s="148">
        <f t="shared" si="5"/>
        <v>0</v>
      </c>
      <c r="K76" s="66" t="s">
        <v>5270</v>
      </c>
      <c r="L76" s="71"/>
    </row>
    <row r="77" spans="1:12" ht="15" customHeight="1" x14ac:dyDescent="0.2">
      <c r="A77" s="71"/>
      <c r="B77" s="237">
        <v>7</v>
      </c>
      <c r="C77" s="63" t="s">
        <v>5234</v>
      </c>
      <c r="D77" s="1010"/>
      <c r="E77" s="1011"/>
      <c r="F77" s="150">
        <f>+基礎データ貼付用シート!E1957</f>
        <v>0</v>
      </c>
      <c r="G77" s="147" t="s">
        <v>5201</v>
      </c>
      <c r="H77" s="69">
        <v>0.39100000000000001</v>
      </c>
      <c r="I77" s="147" t="s">
        <v>5202</v>
      </c>
      <c r="J77" s="148">
        <f t="shared" si="5"/>
        <v>0</v>
      </c>
      <c r="K77" s="66" t="s">
        <v>5271</v>
      </c>
      <c r="L77" s="71"/>
    </row>
    <row r="78" spans="1:12" ht="15" customHeight="1" x14ac:dyDescent="0.2">
      <c r="A78" s="71"/>
      <c r="B78" s="237">
        <v>8</v>
      </c>
      <c r="C78" s="63" t="s">
        <v>5237</v>
      </c>
      <c r="D78" s="1010"/>
      <c r="E78" s="1011"/>
      <c r="F78" s="150">
        <f>+基礎データ貼付用シート!E1958</f>
        <v>0</v>
      </c>
      <c r="G78" s="147" t="s">
        <v>5201</v>
      </c>
      <c r="H78" s="69">
        <v>0.41299999999999998</v>
      </c>
      <c r="I78" s="147" t="s">
        <v>5202</v>
      </c>
      <c r="J78" s="148">
        <f t="shared" si="5"/>
        <v>0</v>
      </c>
      <c r="K78" s="66" t="s">
        <v>5272</v>
      </c>
      <c r="L78" s="71"/>
    </row>
    <row r="79" spans="1:12" ht="15" customHeight="1" x14ac:dyDescent="0.2">
      <c r="A79" s="71"/>
      <c r="B79" s="237">
        <v>9</v>
      </c>
      <c r="C79" s="65" t="s">
        <v>5240</v>
      </c>
      <c r="D79" s="1010"/>
      <c r="E79" s="1011"/>
      <c r="F79" s="150">
        <f>+基礎データ貼付用シート!E1959</f>
        <v>0</v>
      </c>
      <c r="G79" s="147" t="s">
        <v>5201</v>
      </c>
      <c r="H79" s="69">
        <v>0.434</v>
      </c>
      <c r="I79" s="147" t="s">
        <v>5202</v>
      </c>
      <c r="J79" s="148">
        <f t="shared" si="5"/>
        <v>0</v>
      </c>
      <c r="K79" s="66" t="s">
        <v>5273</v>
      </c>
      <c r="L79" s="71"/>
    </row>
    <row r="80" spans="1:12" ht="15" customHeight="1" x14ac:dyDescent="0.2">
      <c r="A80" s="71"/>
      <c r="B80" s="237">
        <v>10</v>
      </c>
      <c r="C80" s="65" t="s">
        <v>6493</v>
      </c>
      <c r="D80" s="1010"/>
      <c r="E80" s="1011"/>
      <c r="F80" s="150">
        <f>+基礎データ貼付用シート!E1960</f>
        <v>0</v>
      </c>
      <c r="G80" s="147" t="s">
        <v>5201</v>
      </c>
      <c r="H80" s="69">
        <v>0.45600000000000002</v>
      </c>
      <c r="I80" s="147" t="s">
        <v>5202</v>
      </c>
      <c r="J80" s="148">
        <f t="shared" ref="J80:J85" si="6">ROUND(F80*H80,0)</f>
        <v>0</v>
      </c>
      <c r="K80" s="66" t="s">
        <v>5330</v>
      </c>
      <c r="L80" s="71"/>
    </row>
    <row r="81" spans="1:12" ht="15" customHeight="1" x14ac:dyDescent="0.2">
      <c r="A81" s="71"/>
      <c r="B81" s="237">
        <v>11</v>
      </c>
      <c r="C81" s="65" t="s">
        <v>5307</v>
      </c>
      <c r="D81" s="1010"/>
      <c r="E81" s="1011"/>
      <c r="F81" s="150">
        <f>+基礎データ貼付用シート!E1961</f>
        <v>0</v>
      </c>
      <c r="G81" s="147" t="s">
        <v>5201</v>
      </c>
      <c r="H81" s="69">
        <v>0.47799999999999998</v>
      </c>
      <c r="I81" s="147" t="s">
        <v>5202</v>
      </c>
      <c r="J81" s="148">
        <f t="shared" si="6"/>
        <v>0</v>
      </c>
      <c r="K81" s="66" t="s">
        <v>5331</v>
      </c>
      <c r="L81" s="71"/>
    </row>
    <row r="82" spans="1:12" ht="15" customHeight="1" x14ac:dyDescent="0.2">
      <c r="A82" s="71"/>
      <c r="B82" s="237">
        <v>12</v>
      </c>
      <c r="C82" s="65" t="s">
        <v>5308</v>
      </c>
      <c r="D82" s="1010"/>
      <c r="E82" s="1011"/>
      <c r="F82" s="150">
        <f>+基礎データ貼付用シート!E1962</f>
        <v>0</v>
      </c>
      <c r="G82" s="147" t="s">
        <v>5201</v>
      </c>
      <c r="H82" s="69">
        <v>0.5</v>
      </c>
      <c r="I82" s="147" t="s">
        <v>5202</v>
      </c>
      <c r="J82" s="148">
        <f t="shared" si="6"/>
        <v>0</v>
      </c>
      <c r="K82" s="66" t="s">
        <v>5332</v>
      </c>
      <c r="L82" s="71"/>
    </row>
    <row r="83" spans="1:12" ht="15" customHeight="1" x14ac:dyDescent="0.2">
      <c r="A83" s="71"/>
      <c r="B83" s="237">
        <v>13</v>
      </c>
      <c r="C83" s="65" t="s">
        <v>5309</v>
      </c>
      <c r="D83" s="1010"/>
      <c r="E83" s="1011"/>
      <c r="F83" s="150">
        <f>+基礎データ貼付用シート!E1963</f>
        <v>0</v>
      </c>
      <c r="G83" s="147" t="s">
        <v>5201</v>
      </c>
      <c r="H83" s="69">
        <v>0.5</v>
      </c>
      <c r="I83" s="147" t="s">
        <v>5202</v>
      </c>
      <c r="J83" s="148">
        <f t="shared" si="6"/>
        <v>0</v>
      </c>
      <c r="K83" s="66" t="s">
        <v>5333</v>
      </c>
      <c r="L83" s="71"/>
    </row>
    <row r="84" spans="1:12" ht="15" customHeight="1" thickBot="1" x14ac:dyDescent="0.25">
      <c r="A84" s="71"/>
      <c r="B84" s="237">
        <v>14</v>
      </c>
      <c r="C84" s="65" t="s">
        <v>5310</v>
      </c>
      <c r="D84" s="1010"/>
      <c r="E84" s="1011"/>
      <c r="F84" s="150">
        <f>+基礎データ貼付用シート!E1964</f>
        <v>0</v>
      </c>
      <c r="G84" s="147" t="s">
        <v>5201</v>
      </c>
      <c r="H84" s="69">
        <v>0.5</v>
      </c>
      <c r="I84" s="147" t="s">
        <v>5202</v>
      </c>
      <c r="J84" s="148">
        <f t="shared" si="6"/>
        <v>0</v>
      </c>
      <c r="K84" s="66" t="s">
        <v>5334</v>
      </c>
      <c r="L84" s="71"/>
    </row>
    <row r="85" spans="1:12" ht="15" customHeight="1" x14ac:dyDescent="0.2">
      <c r="A85" s="71"/>
      <c r="B85" s="237">
        <v>15</v>
      </c>
      <c r="C85" s="65" t="s">
        <v>6494</v>
      </c>
      <c r="D85" s="1010"/>
      <c r="E85" s="1011"/>
      <c r="F85" s="150">
        <f>+基礎データ貼付用シート!E1965</f>
        <v>0</v>
      </c>
      <c r="G85" s="147" t="s">
        <v>5201</v>
      </c>
      <c r="H85" s="69">
        <v>0.5</v>
      </c>
      <c r="I85" s="147" t="s">
        <v>5202</v>
      </c>
      <c r="J85" s="148">
        <f t="shared" si="6"/>
        <v>0</v>
      </c>
      <c r="K85" s="66" t="s">
        <v>5226</v>
      </c>
      <c r="L85" s="71"/>
    </row>
    <row r="86" spans="1:12" ht="15" customHeight="1" x14ac:dyDescent="0.2">
      <c r="A86" s="71"/>
      <c r="B86" s="66"/>
      <c r="C86" s="212"/>
      <c r="D86" s="66"/>
      <c r="E86" s="66"/>
      <c r="F86" s="29"/>
      <c r="G86" s="68"/>
      <c r="H86" s="985" t="s">
        <v>6498</v>
      </c>
      <c r="I86" s="986"/>
      <c r="J86" s="657"/>
      <c r="K86" s="66"/>
      <c r="L86" s="71"/>
    </row>
    <row r="87" spans="1:12" ht="15" customHeight="1" thickBot="1" x14ac:dyDescent="0.25">
      <c r="A87" s="71"/>
      <c r="B87" s="66"/>
      <c r="C87" s="66"/>
      <c r="D87" s="66"/>
      <c r="E87" s="66"/>
      <c r="F87" s="29"/>
      <c r="G87" s="66"/>
      <c r="H87" s="983" t="s">
        <v>5259</v>
      </c>
      <c r="I87" s="984"/>
      <c r="J87" s="7">
        <f>SUM(J71:J85)</f>
        <v>0</v>
      </c>
      <c r="K87" s="66" t="s">
        <v>5321</v>
      </c>
      <c r="L87" s="71"/>
    </row>
    <row r="88" spans="1:12" ht="7.5" customHeight="1" x14ac:dyDescent="0.2">
      <c r="A88" s="71"/>
      <c r="B88" s="71"/>
      <c r="C88" s="71"/>
      <c r="D88" s="71"/>
      <c r="E88" s="71"/>
      <c r="F88" s="90"/>
      <c r="G88" s="71"/>
      <c r="H88" s="144"/>
      <c r="I88" s="144"/>
      <c r="J88" s="90"/>
      <c r="K88" s="66"/>
      <c r="L88" s="71"/>
    </row>
    <row r="89" spans="1:12" ht="13" x14ac:dyDescent="0.2">
      <c r="A89" s="77" t="s">
        <v>39</v>
      </c>
      <c r="B89" s="71" t="s">
        <v>6501</v>
      </c>
      <c r="C89" s="71"/>
      <c r="D89" s="71"/>
      <c r="E89" s="71"/>
      <c r="F89" s="90"/>
      <c r="G89" s="71"/>
      <c r="H89" s="71"/>
      <c r="I89" s="71"/>
      <c r="J89" s="90"/>
      <c r="K89" s="66"/>
      <c r="L89" s="71"/>
    </row>
    <row r="90" spans="1:12" ht="7.5" customHeight="1" x14ac:dyDescent="0.2">
      <c r="A90" s="77"/>
      <c r="B90" s="71"/>
      <c r="C90" s="71"/>
      <c r="D90" s="71"/>
      <c r="E90" s="71"/>
      <c r="F90" s="90"/>
      <c r="G90" s="71"/>
      <c r="H90" s="71"/>
      <c r="I90" s="71"/>
      <c r="J90" s="90"/>
      <c r="K90" s="66"/>
      <c r="L90" s="71"/>
    </row>
    <row r="91" spans="1:12" ht="18.75" customHeight="1" x14ac:dyDescent="0.2">
      <c r="A91" s="77"/>
      <c r="B91" s="991" t="s">
        <v>5193</v>
      </c>
      <c r="C91" s="992"/>
      <c r="D91" s="991" t="s">
        <v>5194</v>
      </c>
      <c r="E91" s="992"/>
      <c r="F91" s="127" t="s">
        <v>5195</v>
      </c>
      <c r="G91" s="213"/>
      <c r="H91" s="213" t="s">
        <v>5196</v>
      </c>
      <c r="I91" s="213"/>
      <c r="J91" s="127" t="s">
        <v>17</v>
      </c>
      <c r="K91" s="71"/>
      <c r="L91" s="71"/>
    </row>
    <row r="92" spans="1:12" ht="12" customHeight="1" x14ac:dyDescent="0.2">
      <c r="A92" s="77"/>
      <c r="B92" s="294"/>
      <c r="C92" s="289"/>
      <c r="D92" s="229"/>
      <c r="E92" s="286"/>
      <c r="F92" s="168"/>
      <c r="G92" s="143"/>
      <c r="H92" s="143"/>
      <c r="I92" s="143"/>
      <c r="J92" s="92" t="s">
        <v>5197</v>
      </c>
      <c r="K92" s="71"/>
      <c r="L92" s="71"/>
    </row>
    <row r="93" spans="1:12" ht="15" customHeight="1" x14ac:dyDescent="0.2">
      <c r="A93" s="71"/>
      <c r="B93" s="139">
        <v>1</v>
      </c>
      <c r="C93" s="63" t="s">
        <v>5216</v>
      </c>
      <c r="D93" s="1010"/>
      <c r="E93" s="1011"/>
      <c r="F93" s="150">
        <f>基礎データ貼付用シート!E1887</f>
        <v>0</v>
      </c>
      <c r="G93" s="147" t="s">
        <v>5201</v>
      </c>
      <c r="H93" s="69">
        <v>4.3999999999999997E-2</v>
      </c>
      <c r="I93" s="147" t="s">
        <v>5202</v>
      </c>
      <c r="J93" s="148">
        <f>ROUND(F93*H93,0)</f>
        <v>0</v>
      </c>
      <c r="K93" s="66" t="s">
        <v>5203</v>
      </c>
      <c r="L93" s="71"/>
    </row>
    <row r="94" spans="1:12" ht="15" customHeight="1" x14ac:dyDescent="0.2">
      <c r="A94" s="71"/>
      <c r="B94" s="139">
        <v>2</v>
      </c>
      <c r="C94" s="65" t="s">
        <v>5219</v>
      </c>
      <c r="D94" s="1010"/>
      <c r="E94" s="1011"/>
      <c r="F94" s="150">
        <f>基礎データ貼付用シート!E1888</f>
        <v>0</v>
      </c>
      <c r="G94" s="147" t="s">
        <v>5201</v>
      </c>
      <c r="H94" s="69">
        <v>8.7999999999999995E-2</v>
      </c>
      <c r="I94" s="147" t="s">
        <v>5202</v>
      </c>
      <c r="J94" s="148">
        <f t="shared" ref="J94:J101" si="7">ROUND(F94*H94,0)</f>
        <v>0</v>
      </c>
      <c r="K94" s="66" t="s">
        <v>5206</v>
      </c>
      <c r="L94" s="71"/>
    </row>
    <row r="95" spans="1:12" ht="15" customHeight="1" x14ac:dyDescent="0.2">
      <c r="A95" s="71"/>
      <c r="B95" s="139">
        <v>3</v>
      </c>
      <c r="C95" s="65" t="s">
        <v>5222</v>
      </c>
      <c r="D95" s="1010"/>
      <c r="E95" s="1011"/>
      <c r="F95" s="150">
        <f>基礎データ貼付用シート!E1889</f>
        <v>0</v>
      </c>
      <c r="G95" s="147" t="s">
        <v>5201</v>
      </c>
      <c r="H95" s="69">
        <v>0.129</v>
      </c>
      <c r="I95" s="147" t="s">
        <v>5202</v>
      </c>
      <c r="J95" s="148">
        <f t="shared" si="7"/>
        <v>0</v>
      </c>
      <c r="K95" s="66" t="s">
        <v>5208</v>
      </c>
      <c r="L95" s="71"/>
    </row>
    <row r="96" spans="1:12" ht="15" customHeight="1" x14ac:dyDescent="0.2">
      <c r="A96" s="71"/>
      <c r="B96" s="139">
        <v>4</v>
      </c>
      <c r="C96" s="65" t="s">
        <v>5225</v>
      </c>
      <c r="D96" s="1010"/>
      <c r="E96" s="1011"/>
      <c r="F96" s="150">
        <f>基礎データ貼付用シート!E1890</f>
        <v>0</v>
      </c>
      <c r="G96" s="147" t="s">
        <v>5201</v>
      </c>
      <c r="H96" s="69">
        <v>0.17100000000000001</v>
      </c>
      <c r="I96" s="147" t="s">
        <v>5202</v>
      </c>
      <c r="J96" s="148">
        <f t="shared" si="7"/>
        <v>0</v>
      </c>
      <c r="K96" s="66" t="s">
        <v>5209</v>
      </c>
      <c r="L96" s="71"/>
    </row>
    <row r="97" spans="1:12" ht="15" customHeight="1" x14ac:dyDescent="0.2">
      <c r="A97" s="71"/>
      <c r="B97" s="139">
        <v>5</v>
      </c>
      <c r="C97" s="65" t="s">
        <v>5228</v>
      </c>
      <c r="D97" s="1010"/>
      <c r="E97" s="1011"/>
      <c r="F97" s="150">
        <f>基礎データ貼付用シート!E1891</f>
        <v>0</v>
      </c>
      <c r="G97" s="147" t="s">
        <v>5201</v>
      </c>
      <c r="H97" s="69">
        <v>0.21299999999999999</v>
      </c>
      <c r="I97" s="147" t="s">
        <v>5202</v>
      </c>
      <c r="J97" s="148">
        <f t="shared" si="7"/>
        <v>0</v>
      </c>
      <c r="K97" s="66" t="s">
        <v>5211</v>
      </c>
      <c r="L97" s="71"/>
    </row>
    <row r="98" spans="1:12" ht="15" customHeight="1" x14ac:dyDescent="0.2">
      <c r="A98" s="71"/>
      <c r="B98" s="139">
        <v>6</v>
      </c>
      <c r="C98" s="65" t="s">
        <v>5231</v>
      </c>
      <c r="D98" s="1010"/>
      <c r="E98" s="1011"/>
      <c r="F98" s="150">
        <f>基礎データ貼付用シート!E1892</f>
        <v>0</v>
      </c>
      <c r="G98" s="147" t="s">
        <v>5201</v>
      </c>
      <c r="H98" s="69">
        <v>0.251</v>
      </c>
      <c r="I98" s="147" t="s">
        <v>5202</v>
      </c>
      <c r="J98" s="148">
        <f t="shared" si="7"/>
        <v>0</v>
      </c>
      <c r="K98" s="66" t="s">
        <v>5212</v>
      </c>
      <c r="L98" s="71"/>
    </row>
    <row r="99" spans="1:12" ht="15" customHeight="1" x14ac:dyDescent="0.2">
      <c r="A99" s="71"/>
      <c r="B99" s="139">
        <v>7</v>
      </c>
      <c r="C99" s="65" t="s">
        <v>5234</v>
      </c>
      <c r="D99" s="1010"/>
      <c r="E99" s="1011"/>
      <c r="F99" s="150">
        <f>基礎データ貼付用シート!E1893</f>
        <v>0</v>
      </c>
      <c r="G99" s="147" t="s">
        <v>5201</v>
      </c>
      <c r="H99" s="69">
        <v>0.29299999999999998</v>
      </c>
      <c r="I99" s="147" t="s">
        <v>5202</v>
      </c>
      <c r="J99" s="148">
        <f t="shared" si="7"/>
        <v>0</v>
      </c>
      <c r="K99" s="66" t="s">
        <v>5214</v>
      </c>
      <c r="L99" s="71"/>
    </row>
    <row r="100" spans="1:12" ht="15" customHeight="1" x14ac:dyDescent="0.2">
      <c r="A100" s="71"/>
      <c r="B100" s="237">
        <v>8</v>
      </c>
      <c r="C100" s="65" t="s">
        <v>5237</v>
      </c>
      <c r="D100" s="1010"/>
      <c r="E100" s="1011"/>
      <c r="F100" s="150">
        <f>基礎データ貼付用シート!E1894</f>
        <v>0</v>
      </c>
      <c r="G100" s="147" t="s">
        <v>5201</v>
      </c>
      <c r="H100" s="69">
        <v>0.33500000000000002</v>
      </c>
      <c r="I100" s="147" t="s">
        <v>5202</v>
      </c>
      <c r="J100" s="148">
        <f t="shared" si="7"/>
        <v>0</v>
      </c>
      <c r="K100" s="66" t="s">
        <v>5215</v>
      </c>
      <c r="L100" s="71"/>
    </row>
    <row r="101" spans="1:12" ht="15" customHeight="1" x14ac:dyDescent="0.2">
      <c r="A101" s="71"/>
      <c r="B101" s="237">
        <v>9</v>
      </c>
      <c r="C101" s="65" t="s">
        <v>5240</v>
      </c>
      <c r="D101" s="1010"/>
      <c r="E101" s="1011"/>
      <c r="F101" s="150">
        <f>基礎データ貼付用シート!E1895</f>
        <v>0</v>
      </c>
      <c r="G101" s="147" t="s">
        <v>5201</v>
      </c>
      <c r="H101" s="69">
        <v>0.375</v>
      </c>
      <c r="I101" s="147" t="s">
        <v>5202</v>
      </c>
      <c r="J101" s="148">
        <f t="shared" si="7"/>
        <v>0</v>
      </c>
      <c r="K101" s="66" t="s">
        <v>5217</v>
      </c>
      <c r="L101" s="71"/>
    </row>
    <row r="102" spans="1:12" ht="15" customHeight="1" x14ac:dyDescent="0.2">
      <c r="A102" s="71"/>
      <c r="B102" s="237">
        <v>10</v>
      </c>
      <c r="C102" s="65" t="s">
        <v>6493</v>
      </c>
      <c r="D102" s="1010"/>
      <c r="E102" s="1011"/>
      <c r="F102" s="150">
        <f>基礎データ貼付用シート!E1896</f>
        <v>0</v>
      </c>
      <c r="G102" s="147" t="s">
        <v>5201</v>
      </c>
      <c r="H102" s="69">
        <v>0.41699999999999998</v>
      </c>
      <c r="I102" s="147" t="s">
        <v>5202</v>
      </c>
      <c r="J102" s="148">
        <f t="shared" ref="J102:J107" si="8">ROUND(F102*H102,0)</f>
        <v>0</v>
      </c>
      <c r="K102" s="66" t="s">
        <v>5218</v>
      </c>
      <c r="L102" s="71"/>
    </row>
    <row r="103" spans="1:12" ht="15" customHeight="1" x14ac:dyDescent="0.2">
      <c r="A103" s="71"/>
      <c r="B103" s="237">
        <v>11</v>
      </c>
      <c r="C103" s="65" t="s">
        <v>5307</v>
      </c>
      <c r="D103" s="1010"/>
      <c r="E103" s="1011"/>
      <c r="F103" s="150">
        <f>基礎データ貼付用シート!E1897</f>
        <v>0</v>
      </c>
      <c r="G103" s="147" t="s">
        <v>5201</v>
      </c>
      <c r="H103" s="69">
        <v>0.45900000000000002</v>
      </c>
      <c r="I103" s="147" t="s">
        <v>5202</v>
      </c>
      <c r="J103" s="148">
        <f t="shared" si="8"/>
        <v>0</v>
      </c>
      <c r="K103" s="66" t="s">
        <v>5220</v>
      </c>
      <c r="L103" s="71"/>
    </row>
    <row r="104" spans="1:12" ht="15" customHeight="1" x14ac:dyDescent="0.2">
      <c r="A104" s="71"/>
      <c r="B104" s="237">
        <v>12</v>
      </c>
      <c r="C104" s="65" t="s">
        <v>5308</v>
      </c>
      <c r="D104" s="1010"/>
      <c r="E104" s="1011"/>
      <c r="F104" s="150">
        <f>基礎データ貼付用シート!E1898</f>
        <v>0</v>
      </c>
      <c r="G104" s="147" t="s">
        <v>5201</v>
      </c>
      <c r="H104" s="69">
        <v>0.5</v>
      </c>
      <c r="I104" s="147" t="s">
        <v>5202</v>
      </c>
      <c r="J104" s="148">
        <f t="shared" si="8"/>
        <v>0</v>
      </c>
      <c r="K104" s="66" t="s">
        <v>5221</v>
      </c>
      <c r="L104" s="71"/>
    </row>
    <row r="105" spans="1:12" ht="15" customHeight="1" x14ac:dyDescent="0.2">
      <c r="A105" s="71"/>
      <c r="B105" s="237">
        <v>13</v>
      </c>
      <c r="C105" s="65" t="s">
        <v>5309</v>
      </c>
      <c r="D105" s="1010"/>
      <c r="E105" s="1011"/>
      <c r="F105" s="150">
        <f>基礎データ貼付用シート!E1899</f>
        <v>0</v>
      </c>
      <c r="G105" s="147" t="s">
        <v>5201</v>
      </c>
      <c r="H105" s="69">
        <v>0.5</v>
      </c>
      <c r="I105" s="147" t="s">
        <v>5202</v>
      </c>
      <c r="J105" s="148">
        <f t="shared" si="8"/>
        <v>0</v>
      </c>
      <c r="K105" s="66" t="s">
        <v>5223</v>
      </c>
      <c r="L105" s="71"/>
    </row>
    <row r="106" spans="1:12" ht="15" customHeight="1" thickBot="1" x14ac:dyDescent="0.25">
      <c r="A106" s="71"/>
      <c r="B106" s="237">
        <v>14</v>
      </c>
      <c r="C106" s="65" t="s">
        <v>5310</v>
      </c>
      <c r="D106" s="1010"/>
      <c r="E106" s="1011"/>
      <c r="F106" s="150">
        <f>基礎データ貼付用シート!E1900</f>
        <v>0</v>
      </c>
      <c r="G106" s="147" t="s">
        <v>5201</v>
      </c>
      <c r="H106" s="69">
        <v>0.5</v>
      </c>
      <c r="I106" s="147" t="s">
        <v>5202</v>
      </c>
      <c r="J106" s="148">
        <f t="shared" si="8"/>
        <v>0</v>
      </c>
      <c r="K106" s="66" t="s">
        <v>5224</v>
      </c>
      <c r="L106" s="71"/>
    </row>
    <row r="107" spans="1:12" ht="15" customHeight="1" x14ac:dyDescent="0.2">
      <c r="A107" s="71"/>
      <c r="B107" s="237">
        <v>15</v>
      </c>
      <c r="C107" s="65" t="s">
        <v>6494</v>
      </c>
      <c r="D107" s="1010"/>
      <c r="E107" s="1011"/>
      <c r="F107" s="150">
        <f>基礎データ貼付用シート!E1901</f>
        <v>0</v>
      </c>
      <c r="G107" s="147" t="s">
        <v>5201</v>
      </c>
      <c r="H107" s="69">
        <v>0.5</v>
      </c>
      <c r="I107" s="147" t="s">
        <v>5202</v>
      </c>
      <c r="J107" s="148">
        <f t="shared" si="8"/>
        <v>0</v>
      </c>
      <c r="K107" s="66" t="s">
        <v>5335</v>
      </c>
      <c r="L107" s="71"/>
    </row>
    <row r="108" spans="1:12" ht="15" customHeight="1" x14ac:dyDescent="0.2">
      <c r="A108" s="71"/>
      <c r="B108" s="66"/>
      <c r="C108" s="68"/>
      <c r="D108" s="66"/>
      <c r="E108" s="66"/>
      <c r="F108" s="29"/>
      <c r="G108" s="68"/>
      <c r="H108" s="985" t="s">
        <v>6495</v>
      </c>
      <c r="I108" s="986"/>
      <c r="J108" s="657"/>
      <c r="K108" s="66"/>
      <c r="L108" s="71"/>
    </row>
    <row r="109" spans="1:12" ht="15" customHeight="1" thickBot="1" x14ac:dyDescent="0.25">
      <c r="A109" s="71"/>
      <c r="B109" s="66"/>
      <c r="C109" s="66"/>
      <c r="D109" s="66"/>
      <c r="E109" s="66"/>
      <c r="F109" s="29"/>
      <c r="G109" s="66"/>
      <c r="H109" s="983" t="s">
        <v>5259</v>
      </c>
      <c r="I109" s="984"/>
      <c r="J109" s="7">
        <f>SUM(J93:J107)</f>
        <v>0</v>
      </c>
      <c r="K109" s="66" t="s">
        <v>5324</v>
      </c>
      <c r="L109" s="71"/>
    </row>
    <row r="110" spans="1:12" ht="7.5" customHeight="1" x14ac:dyDescent="0.2">
      <c r="A110" s="71"/>
      <c r="B110" s="71"/>
      <c r="C110" s="71"/>
      <c r="D110" s="71"/>
      <c r="E110" s="71"/>
      <c r="F110" s="90"/>
      <c r="G110" s="71"/>
      <c r="H110" s="144"/>
      <c r="I110" s="144"/>
      <c r="J110" s="90"/>
      <c r="K110" s="66"/>
      <c r="L110" s="71"/>
    </row>
    <row r="111" spans="1:12" ht="13" x14ac:dyDescent="0.2">
      <c r="A111" s="77" t="s">
        <v>42</v>
      </c>
      <c r="B111" s="71" t="s">
        <v>6502</v>
      </c>
      <c r="C111" s="71"/>
      <c r="D111" s="71"/>
      <c r="E111" s="71"/>
      <c r="F111" s="90"/>
      <c r="G111" s="71"/>
      <c r="H111" s="71"/>
      <c r="I111" s="71"/>
      <c r="J111" s="90"/>
      <c r="K111" s="66"/>
      <c r="L111" s="71"/>
    </row>
    <row r="112" spans="1:12" ht="7.5" customHeight="1" x14ac:dyDescent="0.2">
      <c r="A112" s="77"/>
      <c r="B112" s="71"/>
      <c r="C112" s="71"/>
      <c r="D112" s="71"/>
      <c r="E112" s="71"/>
      <c r="F112" s="90"/>
      <c r="G112" s="71"/>
      <c r="H112" s="71"/>
      <c r="I112" s="71"/>
      <c r="J112" s="90"/>
      <c r="K112" s="66"/>
      <c r="L112" s="71"/>
    </row>
    <row r="113" spans="1:12" ht="18.75" customHeight="1" x14ac:dyDescent="0.2">
      <c r="A113" s="77"/>
      <c r="B113" s="991" t="s">
        <v>5193</v>
      </c>
      <c r="C113" s="992"/>
      <c r="D113" s="991" t="s">
        <v>5194</v>
      </c>
      <c r="E113" s="992"/>
      <c r="F113" s="127" t="s">
        <v>5195</v>
      </c>
      <c r="G113" s="213"/>
      <c r="H113" s="213" t="s">
        <v>5196</v>
      </c>
      <c r="I113" s="213"/>
      <c r="J113" s="127" t="s">
        <v>17</v>
      </c>
      <c r="K113" s="66"/>
      <c r="L113" s="71"/>
    </row>
    <row r="114" spans="1:12" ht="12" customHeight="1" x14ac:dyDescent="0.2">
      <c r="A114" s="77"/>
      <c r="B114" s="294"/>
      <c r="C114" s="289"/>
      <c r="D114" s="229"/>
      <c r="E114" s="286"/>
      <c r="F114" s="168"/>
      <c r="G114" s="143"/>
      <c r="H114" s="143"/>
      <c r="I114" s="143"/>
      <c r="J114" s="92" t="s">
        <v>5197</v>
      </c>
      <c r="K114" s="66"/>
      <c r="L114" s="71"/>
    </row>
    <row r="115" spans="1:12" ht="15" customHeight="1" x14ac:dyDescent="0.2">
      <c r="A115" s="71"/>
      <c r="B115" s="237">
        <v>1</v>
      </c>
      <c r="C115" s="65" t="s">
        <v>5308</v>
      </c>
      <c r="D115" s="1010"/>
      <c r="E115" s="1011"/>
      <c r="F115" s="150">
        <f>基礎データ貼付用シート!E1902</f>
        <v>0</v>
      </c>
      <c r="G115" s="147" t="s">
        <v>5201</v>
      </c>
      <c r="H115" s="69">
        <v>0.5</v>
      </c>
      <c r="I115" s="147" t="s">
        <v>5202</v>
      </c>
      <c r="J115" s="148">
        <f>ROUND(F115*H115,0)</f>
        <v>0</v>
      </c>
      <c r="K115" s="66" t="s">
        <v>5264</v>
      </c>
      <c r="L115" s="71"/>
    </row>
    <row r="116" spans="1:12" ht="15" customHeight="1" x14ac:dyDescent="0.2">
      <c r="A116" s="71"/>
      <c r="B116" s="237">
        <v>2</v>
      </c>
      <c r="C116" s="65" t="s">
        <v>5309</v>
      </c>
      <c r="D116" s="1010"/>
      <c r="E116" s="1011"/>
      <c r="F116" s="150">
        <f>基礎データ貼付用シート!E1903</f>
        <v>0</v>
      </c>
      <c r="G116" s="536" t="s">
        <v>5201</v>
      </c>
      <c r="H116" s="69">
        <v>0.5</v>
      </c>
      <c r="I116" s="147" t="s">
        <v>5202</v>
      </c>
      <c r="J116" s="148">
        <f>ROUND(F116*H116,0)</f>
        <v>0</v>
      </c>
      <c r="K116" s="66" t="s">
        <v>5283</v>
      </c>
      <c r="L116" s="71"/>
    </row>
    <row r="117" spans="1:12" ht="15" customHeight="1" thickBot="1" x14ac:dyDescent="0.25">
      <c r="A117" s="71"/>
      <c r="B117" s="237">
        <v>3</v>
      </c>
      <c r="C117" s="65" t="s">
        <v>5310</v>
      </c>
      <c r="D117" s="1194"/>
      <c r="E117" s="1195"/>
      <c r="F117" s="368">
        <f>基礎データ貼付用シート!E1904</f>
        <v>0</v>
      </c>
      <c r="G117" s="536" t="s">
        <v>5201</v>
      </c>
      <c r="H117" s="69">
        <v>0.5</v>
      </c>
      <c r="I117" s="147" t="s">
        <v>5202</v>
      </c>
      <c r="J117" s="148">
        <f>ROUND(F117*H117,0)</f>
        <v>0</v>
      </c>
      <c r="K117" s="66" t="s">
        <v>5715</v>
      </c>
      <c r="L117" s="71"/>
    </row>
    <row r="118" spans="1:12" ht="15" customHeight="1" x14ac:dyDescent="0.2">
      <c r="A118" s="71"/>
      <c r="B118" s="237">
        <v>4</v>
      </c>
      <c r="C118" s="65" t="s">
        <v>6494</v>
      </c>
      <c r="D118" s="1194"/>
      <c r="E118" s="1195"/>
      <c r="F118" s="368">
        <f>基礎データ貼付用シート!E1905</f>
        <v>0</v>
      </c>
      <c r="G118" s="536" t="s">
        <v>5201</v>
      </c>
      <c r="H118" s="69">
        <v>0.5</v>
      </c>
      <c r="I118" s="147" t="s">
        <v>5202</v>
      </c>
      <c r="J118" s="148">
        <f>ROUND(F118*H118,0)</f>
        <v>0</v>
      </c>
      <c r="K118" s="66" t="s">
        <v>5268</v>
      </c>
      <c r="L118" s="71"/>
    </row>
    <row r="119" spans="1:12" ht="15" customHeight="1" x14ac:dyDescent="0.2">
      <c r="A119" s="71"/>
      <c r="B119" s="66"/>
      <c r="C119" s="68"/>
      <c r="D119" s="66"/>
      <c r="E119" s="66"/>
      <c r="F119" s="29"/>
      <c r="G119" s="68"/>
      <c r="H119" s="985" t="s">
        <v>6503</v>
      </c>
      <c r="I119" s="986"/>
      <c r="J119" s="657"/>
      <c r="K119" s="66"/>
      <c r="L119" s="71"/>
    </row>
    <row r="120" spans="1:12" ht="15" customHeight="1" thickBot="1" x14ac:dyDescent="0.25">
      <c r="A120" s="71"/>
      <c r="B120" s="66"/>
      <c r="C120" s="66"/>
      <c r="D120" s="66"/>
      <c r="E120" s="66"/>
      <c r="F120" s="29"/>
      <c r="G120" s="66"/>
      <c r="H120" s="983" t="s">
        <v>5259</v>
      </c>
      <c r="I120" s="984"/>
      <c r="J120" s="7">
        <f>SUM(J115:J118)</f>
        <v>0</v>
      </c>
      <c r="K120" s="66" t="s">
        <v>5772</v>
      </c>
      <c r="L120" s="71"/>
    </row>
    <row r="121" spans="1:12" ht="7.5" customHeight="1" x14ac:dyDescent="0.2">
      <c r="A121" s="71"/>
      <c r="B121" s="71"/>
      <c r="C121" s="71"/>
      <c r="D121" s="71"/>
      <c r="E121" s="71"/>
      <c r="F121" s="90"/>
      <c r="G121" s="71"/>
      <c r="H121" s="144"/>
      <c r="I121" s="144"/>
      <c r="J121" s="90"/>
      <c r="K121" s="66"/>
      <c r="L121" s="71"/>
    </row>
    <row r="122" spans="1:12" ht="13" x14ac:dyDescent="0.2">
      <c r="A122" s="77" t="s">
        <v>45</v>
      </c>
      <c r="B122" s="71" t="s">
        <v>6504</v>
      </c>
      <c r="C122" s="71"/>
      <c r="D122" s="71"/>
      <c r="E122" s="71"/>
      <c r="F122" s="90"/>
      <c r="G122" s="71"/>
      <c r="H122" s="71"/>
      <c r="I122" s="71"/>
      <c r="J122" s="90"/>
      <c r="K122" s="66"/>
      <c r="L122" s="71"/>
    </row>
    <row r="123" spans="1:12" ht="7.5" customHeight="1" x14ac:dyDescent="0.2">
      <c r="A123" s="77"/>
      <c r="B123" s="71"/>
      <c r="C123" s="71"/>
      <c r="D123" s="71"/>
      <c r="E123" s="71"/>
      <c r="F123" s="90"/>
      <c r="G123" s="71"/>
      <c r="H123" s="71"/>
      <c r="I123" s="71"/>
      <c r="J123" s="90"/>
      <c r="K123" s="66"/>
      <c r="L123" s="71"/>
    </row>
    <row r="124" spans="1:12" ht="18.75" customHeight="1" x14ac:dyDescent="0.2">
      <c r="A124" s="77"/>
      <c r="B124" s="991" t="s">
        <v>5193</v>
      </c>
      <c r="C124" s="992"/>
      <c r="D124" s="991" t="s">
        <v>5194</v>
      </c>
      <c r="E124" s="992"/>
      <c r="F124" s="127" t="s">
        <v>5195</v>
      </c>
      <c r="G124" s="213"/>
      <c r="H124" s="213" t="s">
        <v>5196</v>
      </c>
      <c r="I124" s="213"/>
      <c r="J124" s="127" t="s">
        <v>17</v>
      </c>
      <c r="K124" s="66"/>
      <c r="L124" s="71"/>
    </row>
    <row r="125" spans="1:12" ht="10.5" customHeight="1" x14ac:dyDescent="0.2">
      <c r="A125" s="77"/>
      <c r="B125" s="294"/>
      <c r="C125" s="289"/>
      <c r="D125" s="229"/>
      <c r="E125" s="286"/>
      <c r="F125" s="168"/>
      <c r="G125" s="143"/>
      <c r="H125" s="143"/>
      <c r="I125" s="143"/>
      <c r="J125" s="92" t="s">
        <v>5197</v>
      </c>
      <c r="K125" s="66"/>
      <c r="L125" s="71"/>
    </row>
    <row r="126" spans="1:12" ht="15" customHeight="1" x14ac:dyDescent="0.2">
      <c r="A126" s="71"/>
      <c r="B126" s="1081">
        <v>1</v>
      </c>
      <c r="C126" s="1199" t="s">
        <v>5265</v>
      </c>
      <c r="D126" s="1197" t="s">
        <v>5600</v>
      </c>
      <c r="E126" s="1198"/>
      <c r="F126" s="150">
        <f>IF(総括表!$B$4=総括表!$Q$4,基礎データ貼付用シート!E1966)</f>
        <v>0</v>
      </c>
      <c r="G126" s="219" t="s">
        <v>5201</v>
      </c>
      <c r="H126" s="69">
        <v>0.122</v>
      </c>
      <c r="I126" s="219" t="s">
        <v>5202</v>
      </c>
      <c r="J126" s="148">
        <f t="shared" ref="J126:J141" si="9">ROUND(F126*H126,0)</f>
        <v>0</v>
      </c>
      <c r="K126" s="66" t="s">
        <v>5264</v>
      </c>
      <c r="L126" s="71"/>
    </row>
    <row r="127" spans="1:12" ht="15" customHeight="1" x14ac:dyDescent="0.2">
      <c r="A127" s="71"/>
      <c r="B127" s="1083"/>
      <c r="C127" s="1200"/>
      <c r="D127" s="1197" t="s">
        <v>6328</v>
      </c>
      <c r="E127" s="1198"/>
      <c r="F127" s="220"/>
      <c r="G127" s="221"/>
      <c r="H127" s="222"/>
      <c r="I127" s="221"/>
      <c r="J127" s="220"/>
      <c r="K127" s="84"/>
      <c r="L127" s="71"/>
    </row>
    <row r="128" spans="1:12" ht="15" customHeight="1" x14ac:dyDescent="0.2">
      <c r="A128" s="71"/>
      <c r="B128" s="1081">
        <v>2</v>
      </c>
      <c r="C128" s="1199" t="s">
        <v>5198</v>
      </c>
      <c r="D128" s="1197" t="s">
        <v>5600</v>
      </c>
      <c r="E128" s="1198"/>
      <c r="F128" s="150">
        <f>IF(総括表!$B$4=総括表!$Q$4,基礎データ貼付用シート!E1967)</f>
        <v>0</v>
      </c>
      <c r="G128" s="219" t="s">
        <v>5201</v>
      </c>
      <c r="H128" s="69">
        <v>0.13400000000000001</v>
      </c>
      <c r="I128" s="219" t="s">
        <v>5202</v>
      </c>
      <c r="J128" s="148">
        <f t="shared" si="9"/>
        <v>0</v>
      </c>
      <c r="K128" s="84" t="s">
        <v>5266</v>
      </c>
      <c r="L128" s="71"/>
    </row>
    <row r="129" spans="1:12" ht="15" customHeight="1" x14ac:dyDescent="0.2">
      <c r="A129" s="71"/>
      <c r="B129" s="1083"/>
      <c r="C129" s="1200"/>
      <c r="D129" s="1197" t="s">
        <v>6328</v>
      </c>
      <c r="E129" s="1198"/>
      <c r="F129" s="220"/>
      <c r="G129" s="221"/>
      <c r="H129" s="222"/>
      <c r="I129" s="221"/>
      <c r="J129" s="220"/>
      <c r="K129" s="84"/>
      <c r="L129" s="71"/>
    </row>
    <row r="130" spans="1:12" ht="15" customHeight="1" x14ac:dyDescent="0.2">
      <c r="A130" s="71"/>
      <c r="B130" s="1081">
        <v>3</v>
      </c>
      <c r="C130" s="1084" t="s">
        <v>5207</v>
      </c>
      <c r="D130" s="1197" t="s">
        <v>5600</v>
      </c>
      <c r="E130" s="1198"/>
      <c r="F130" s="150">
        <f>IF(総括表!$B$4=総括表!$Q$4,基礎データ貼付用シート!E1968)</f>
        <v>0</v>
      </c>
      <c r="G130" s="219" t="s">
        <v>5201</v>
      </c>
      <c r="H130" s="69">
        <v>0.14499999999999999</v>
      </c>
      <c r="I130" s="219" t="s">
        <v>5202</v>
      </c>
      <c r="J130" s="148">
        <f t="shared" si="9"/>
        <v>0</v>
      </c>
      <c r="K130" s="84" t="s">
        <v>5267</v>
      </c>
      <c r="L130" s="71"/>
    </row>
    <row r="131" spans="1:12" ht="15" customHeight="1" x14ac:dyDescent="0.2">
      <c r="A131" s="71"/>
      <c r="B131" s="1083"/>
      <c r="C131" s="1086"/>
      <c r="D131" s="1197" t="s">
        <v>6328</v>
      </c>
      <c r="E131" s="1198"/>
      <c r="F131" s="220"/>
      <c r="G131" s="221"/>
      <c r="H131" s="222"/>
      <c r="I131" s="221"/>
      <c r="J131" s="220"/>
      <c r="K131" s="84"/>
      <c r="L131" s="71"/>
    </row>
    <row r="132" spans="1:12" ht="15" customHeight="1" x14ac:dyDescent="0.2">
      <c r="A132" s="71"/>
      <c r="B132" s="1081">
        <v>4</v>
      </c>
      <c r="C132" s="1084" t="s">
        <v>5210</v>
      </c>
      <c r="D132" s="1197" t="s">
        <v>5600</v>
      </c>
      <c r="E132" s="1198"/>
      <c r="F132" s="223">
        <f>IF(総括表!$B$4=総括表!$Q$4,基礎データ貼付用シート!E1969)</f>
        <v>0</v>
      </c>
      <c r="G132" s="219" t="s">
        <v>5201</v>
      </c>
      <c r="H132" s="69">
        <v>0.13900000000000001</v>
      </c>
      <c r="I132" s="219" t="s">
        <v>5202</v>
      </c>
      <c r="J132" s="148">
        <f t="shared" si="9"/>
        <v>0</v>
      </c>
      <c r="K132" s="1206" t="s">
        <v>5268</v>
      </c>
      <c r="L132" s="71"/>
    </row>
    <row r="133" spans="1:12" ht="15" customHeight="1" x14ac:dyDescent="0.2">
      <c r="A133" s="71"/>
      <c r="B133" s="1083"/>
      <c r="C133" s="1086"/>
      <c r="D133" s="1197" t="s">
        <v>6328</v>
      </c>
      <c r="E133" s="1198"/>
      <c r="F133" s="223" t="b">
        <f>IF(総括表!$B$4=総括表!$Q$5,基礎データ貼付用シート!E1969)</f>
        <v>0</v>
      </c>
      <c r="G133" s="219" t="s">
        <v>5201</v>
      </c>
      <c r="H133" s="69">
        <v>7.0999999999999994E-2</v>
      </c>
      <c r="I133" s="219" t="s">
        <v>5202</v>
      </c>
      <c r="J133" s="148">
        <f t="shared" si="9"/>
        <v>0</v>
      </c>
      <c r="K133" s="1206"/>
      <c r="L133" s="71"/>
    </row>
    <row r="134" spans="1:12" ht="15" customHeight="1" x14ac:dyDescent="0.2">
      <c r="A134" s="71"/>
      <c r="B134" s="1081">
        <v>5</v>
      </c>
      <c r="C134" s="1084" t="s">
        <v>5213</v>
      </c>
      <c r="D134" s="1197" t="s">
        <v>5600</v>
      </c>
      <c r="E134" s="1198"/>
      <c r="F134" s="223">
        <f>IF(総括表!$B$4=総括表!$Q$4,基礎データ貼付用シート!E1970)</f>
        <v>0</v>
      </c>
      <c r="G134" s="219" t="s">
        <v>5201</v>
      </c>
      <c r="H134" s="69">
        <v>0.14399999999999999</v>
      </c>
      <c r="I134" s="219" t="s">
        <v>5202</v>
      </c>
      <c r="J134" s="148">
        <f t="shared" si="9"/>
        <v>0</v>
      </c>
      <c r="K134" s="1196" t="s">
        <v>5269</v>
      </c>
      <c r="L134" s="71"/>
    </row>
    <row r="135" spans="1:12" ht="15" customHeight="1" x14ac:dyDescent="0.2">
      <c r="A135" s="71"/>
      <c r="B135" s="1083"/>
      <c r="C135" s="1086"/>
      <c r="D135" s="1197" t="s">
        <v>6328</v>
      </c>
      <c r="E135" s="1198"/>
      <c r="F135" s="223" t="b">
        <f>IF(総括表!$B$4=総括表!$Q$5,基礎データ貼付用シート!E1970)</f>
        <v>0</v>
      </c>
      <c r="G135" s="219" t="s">
        <v>5201</v>
      </c>
      <c r="H135" s="69">
        <v>9.1999999999999998E-2</v>
      </c>
      <c r="I135" s="219" t="s">
        <v>5202</v>
      </c>
      <c r="J135" s="148">
        <f t="shared" si="9"/>
        <v>0</v>
      </c>
      <c r="K135" s="1196"/>
      <c r="L135" s="71"/>
    </row>
    <row r="136" spans="1:12" ht="15" customHeight="1" x14ac:dyDescent="0.2">
      <c r="A136" s="71"/>
      <c r="B136" s="1081">
        <v>6</v>
      </c>
      <c r="C136" s="1084" t="s">
        <v>5216</v>
      </c>
      <c r="D136" s="1197" t="s">
        <v>5600</v>
      </c>
      <c r="E136" s="1198"/>
      <c r="F136" s="223">
        <f>IF(総括表!$B$4=総括表!$Q$4,基礎データ貼付用シート!E1971)</f>
        <v>0</v>
      </c>
      <c r="G136" s="219" t="s">
        <v>5201</v>
      </c>
      <c r="H136" s="69">
        <v>0.157</v>
      </c>
      <c r="I136" s="219" t="s">
        <v>5202</v>
      </c>
      <c r="J136" s="148">
        <f>ROUND(F136*H136,0)</f>
        <v>0</v>
      </c>
      <c r="K136" s="1196" t="s">
        <v>5270</v>
      </c>
      <c r="L136" s="71"/>
    </row>
    <row r="137" spans="1:12" ht="15" customHeight="1" x14ac:dyDescent="0.2">
      <c r="A137" s="71"/>
      <c r="B137" s="1083"/>
      <c r="C137" s="1086"/>
      <c r="D137" s="1197" t="s">
        <v>6328</v>
      </c>
      <c r="E137" s="1198"/>
      <c r="F137" s="223" t="b">
        <f>IF(総括表!$B$4=総括表!$Q$5,基礎データ貼付用シート!E1971)</f>
        <v>0</v>
      </c>
      <c r="G137" s="219" t="s">
        <v>5723</v>
      </c>
      <c r="H137" s="69">
        <v>0.11</v>
      </c>
      <c r="I137" s="219" t="s">
        <v>5724</v>
      </c>
      <c r="J137" s="148">
        <f>ROUND(F137*H137,0)</f>
        <v>0</v>
      </c>
      <c r="K137" s="1196"/>
      <c r="L137" s="71"/>
    </row>
    <row r="138" spans="1:12" ht="15" customHeight="1" x14ac:dyDescent="0.2">
      <c r="A138" s="71"/>
      <c r="B138" s="1081">
        <v>7</v>
      </c>
      <c r="C138" s="1084" t="s">
        <v>5219</v>
      </c>
      <c r="D138" s="1197" t="s">
        <v>5600</v>
      </c>
      <c r="E138" s="1198"/>
      <c r="F138" s="223">
        <f>IF(総括表!$B$4=総括表!$Q$4,基礎データ貼付用シート!E1972)</f>
        <v>0</v>
      </c>
      <c r="G138" s="219" t="s">
        <v>5201</v>
      </c>
      <c r="H138" s="69">
        <v>0.17100000000000001</v>
      </c>
      <c r="I138" s="219" t="s">
        <v>5202</v>
      </c>
      <c r="J138" s="148">
        <f>ROUND(F138*H138,0)</f>
        <v>0</v>
      </c>
      <c r="K138" s="1196" t="s">
        <v>5271</v>
      </c>
      <c r="L138" s="71"/>
    </row>
    <row r="139" spans="1:12" ht="15" customHeight="1" x14ac:dyDescent="0.2">
      <c r="A139" s="71"/>
      <c r="B139" s="1083"/>
      <c r="C139" s="1086"/>
      <c r="D139" s="1197" t="s">
        <v>6328</v>
      </c>
      <c r="E139" s="1198"/>
      <c r="F139" s="223" t="b">
        <f>IF(総括表!$B$4=総括表!$Q$5,基礎データ貼付用シート!E1972)</f>
        <v>0</v>
      </c>
      <c r="G139" s="219" t="s">
        <v>5723</v>
      </c>
      <c r="H139" s="69">
        <v>0.128</v>
      </c>
      <c r="I139" s="219" t="s">
        <v>5724</v>
      </c>
      <c r="J139" s="148">
        <f>ROUND(F139*H139,0)</f>
        <v>0</v>
      </c>
      <c r="K139" s="1196"/>
      <c r="L139" s="71"/>
    </row>
    <row r="140" spans="1:12" ht="15" customHeight="1" x14ac:dyDescent="0.2">
      <c r="A140" s="71"/>
      <c r="B140" s="1081">
        <v>8</v>
      </c>
      <c r="C140" s="1199" t="s">
        <v>5222</v>
      </c>
      <c r="D140" s="1197" t="s">
        <v>5600</v>
      </c>
      <c r="E140" s="1198"/>
      <c r="F140" s="223">
        <f>IF(総括表!$B$4=総括表!$Q$4,基礎データ貼付用シート!E1973)</f>
        <v>0</v>
      </c>
      <c r="G140" s="219" t="s">
        <v>5723</v>
      </c>
      <c r="H140" s="69">
        <v>0.184</v>
      </c>
      <c r="I140" s="219" t="s">
        <v>5724</v>
      </c>
      <c r="J140" s="148">
        <f>ROUND(F140*H140,0)</f>
        <v>0</v>
      </c>
      <c r="K140" s="1206" t="s">
        <v>5272</v>
      </c>
      <c r="L140" s="71"/>
    </row>
    <row r="141" spans="1:12" ht="15" customHeight="1" x14ac:dyDescent="0.2">
      <c r="A141" s="71"/>
      <c r="B141" s="1083"/>
      <c r="C141" s="1203"/>
      <c r="D141" s="1197" t="s">
        <v>6328</v>
      </c>
      <c r="E141" s="1198"/>
      <c r="F141" s="223" t="b">
        <f>IF(総括表!$B$4=総括表!$Q$5,基礎データ貼付用シート!E1973)</f>
        <v>0</v>
      </c>
      <c r="G141" s="219" t="s">
        <v>5201</v>
      </c>
      <c r="H141" s="69">
        <v>0.14499999999999999</v>
      </c>
      <c r="I141" s="219" t="s">
        <v>5202</v>
      </c>
      <c r="J141" s="148">
        <f t="shared" si="9"/>
        <v>0</v>
      </c>
      <c r="K141" s="1206"/>
      <c r="L141" s="71"/>
    </row>
    <row r="142" spans="1:12" ht="15" customHeight="1" x14ac:dyDescent="0.2">
      <c r="A142" s="71"/>
      <c r="B142" s="71"/>
      <c r="C142" s="144"/>
      <c r="D142" s="71"/>
      <c r="E142" s="71"/>
      <c r="F142" s="90"/>
      <c r="G142" s="144"/>
      <c r="H142" s="985" t="s">
        <v>6505</v>
      </c>
      <c r="I142" s="986"/>
      <c r="J142" s="657"/>
      <c r="K142" s="66"/>
      <c r="L142" s="71"/>
    </row>
    <row r="143" spans="1:12" ht="15" customHeight="1" thickBot="1" x14ac:dyDescent="0.25">
      <c r="A143" s="71"/>
      <c r="B143" s="71"/>
      <c r="C143" s="71"/>
      <c r="D143" s="71"/>
      <c r="E143" s="71"/>
      <c r="F143" s="90"/>
      <c r="G143" s="71"/>
      <c r="H143" s="983" t="s">
        <v>5259</v>
      </c>
      <c r="I143" s="984"/>
      <c r="J143" s="7">
        <f>SUM(J126:J141)</f>
        <v>0</v>
      </c>
      <c r="K143" s="66" t="s">
        <v>5775</v>
      </c>
      <c r="L143" s="71"/>
    </row>
    <row r="144" spans="1:12" ht="6" customHeight="1" x14ac:dyDescent="0.2">
      <c r="A144" s="71"/>
      <c r="B144" s="71"/>
      <c r="C144" s="71"/>
      <c r="D144" s="71"/>
      <c r="E144" s="71"/>
      <c r="F144" s="90"/>
      <c r="G144" s="71"/>
      <c r="H144" s="144"/>
      <c r="I144" s="144"/>
      <c r="J144" s="90"/>
      <c r="K144" s="66"/>
      <c r="L144" s="71"/>
    </row>
    <row r="145" spans="1:12" ht="18.75" customHeight="1" x14ac:dyDescent="0.2">
      <c r="A145" s="77" t="s">
        <v>49</v>
      </c>
      <c r="B145" s="71" t="s">
        <v>6506</v>
      </c>
      <c r="C145" s="71"/>
      <c r="D145" s="71"/>
      <c r="E145" s="71"/>
      <c r="F145" s="90"/>
      <c r="G145" s="71"/>
      <c r="H145" s="71"/>
      <c r="I145" s="71"/>
      <c r="J145" s="90"/>
      <c r="K145" s="66"/>
      <c r="L145" s="71"/>
    </row>
    <row r="146" spans="1:12" ht="11.25" customHeight="1" x14ac:dyDescent="0.2">
      <c r="A146" s="77"/>
      <c r="B146" s="71"/>
      <c r="C146" s="71"/>
      <c r="D146" s="71"/>
      <c r="E146" s="71"/>
      <c r="F146" s="90"/>
      <c r="G146" s="71"/>
      <c r="H146" s="71"/>
      <c r="I146" s="71"/>
      <c r="J146" s="90"/>
      <c r="K146" s="66"/>
      <c r="L146" s="71"/>
    </row>
    <row r="147" spans="1:12" ht="18.75" customHeight="1" x14ac:dyDescent="0.2">
      <c r="A147" s="77"/>
      <c r="B147" s="991" t="s">
        <v>5193</v>
      </c>
      <c r="C147" s="992"/>
      <c r="D147" s="991" t="s">
        <v>5194</v>
      </c>
      <c r="E147" s="992"/>
      <c r="F147" s="127" t="s">
        <v>5195</v>
      </c>
      <c r="G147" s="213"/>
      <c r="H147" s="213" t="s">
        <v>5196</v>
      </c>
      <c r="I147" s="213"/>
      <c r="J147" s="127" t="s">
        <v>17</v>
      </c>
      <c r="K147" s="66"/>
      <c r="L147" s="71"/>
    </row>
    <row r="148" spans="1:12" ht="15" customHeight="1" x14ac:dyDescent="0.2">
      <c r="A148" s="77"/>
      <c r="B148" s="294"/>
      <c r="C148" s="289"/>
      <c r="D148" s="229"/>
      <c r="E148" s="286"/>
      <c r="F148" s="168"/>
      <c r="G148" s="143"/>
      <c r="H148" s="143"/>
      <c r="I148" s="143"/>
      <c r="J148" s="92" t="s">
        <v>5197</v>
      </c>
      <c r="K148" s="66"/>
      <c r="L148" s="71"/>
    </row>
    <row r="149" spans="1:12" ht="15" customHeight="1" x14ac:dyDescent="0.2">
      <c r="A149" s="71"/>
      <c r="B149" s="1081">
        <v>1</v>
      </c>
      <c r="C149" s="1201" t="s">
        <v>5265</v>
      </c>
      <c r="D149" s="1197" t="s">
        <v>5600</v>
      </c>
      <c r="E149" s="1198"/>
      <c r="F149" s="150">
        <f>IF(総括表!$B$4=総括表!$Q$4,基礎データ貼付用シート!E1974)</f>
        <v>0</v>
      </c>
      <c r="G149" s="219" t="s">
        <v>5201</v>
      </c>
      <c r="H149" s="69">
        <v>0.20399999999999999</v>
      </c>
      <c r="I149" s="219" t="s">
        <v>5202</v>
      </c>
      <c r="J149" s="148">
        <f t="shared" ref="J149:J164" si="10">ROUND(F149*H149,0)</f>
        <v>0</v>
      </c>
      <c r="K149" s="66" t="s">
        <v>5264</v>
      </c>
      <c r="L149" s="71"/>
    </row>
    <row r="150" spans="1:12" ht="15" customHeight="1" x14ac:dyDescent="0.2">
      <c r="A150" s="71"/>
      <c r="B150" s="1083"/>
      <c r="C150" s="1202"/>
      <c r="D150" s="1207"/>
      <c r="E150" s="1208"/>
      <c r="F150" s="220"/>
      <c r="G150" s="221"/>
      <c r="H150" s="222"/>
      <c r="I150" s="221"/>
      <c r="J150" s="220"/>
      <c r="K150" s="84"/>
      <c r="L150" s="71"/>
    </row>
    <row r="151" spans="1:12" ht="15" customHeight="1" x14ac:dyDescent="0.2">
      <c r="A151" s="71"/>
      <c r="B151" s="1081">
        <v>2</v>
      </c>
      <c r="C151" s="1204" t="s">
        <v>5198</v>
      </c>
      <c r="D151" s="1197" t="s">
        <v>5600</v>
      </c>
      <c r="E151" s="1198"/>
      <c r="F151" s="150">
        <f>IF(総括表!$B$4=総括表!$Q$4,基礎データ貼付用シート!E1975)</f>
        <v>0</v>
      </c>
      <c r="G151" s="219" t="s">
        <v>5201</v>
      </c>
      <c r="H151" s="69">
        <v>0.223</v>
      </c>
      <c r="I151" s="219" t="s">
        <v>5202</v>
      </c>
      <c r="J151" s="148">
        <f t="shared" si="10"/>
        <v>0</v>
      </c>
      <c r="K151" s="84" t="s">
        <v>5266</v>
      </c>
      <c r="L151" s="71"/>
    </row>
    <row r="152" spans="1:12" ht="15" customHeight="1" x14ac:dyDescent="0.2">
      <c r="A152" s="71"/>
      <c r="B152" s="1083"/>
      <c r="C152" s="1205"/>
      <c r="D152" s="1207"/>
      <c r="E152" s="1208"/>
      <c r="F152" s="220"/>
      <c r="G152" s="221"/>
      <c r="H152" s="222"/>
      <c r="I152" s="221"/>
      <c r="J152" s="220"/>
      <c r="K152" s="84"/>
      <c r="L152" s="71"/>
    </row>
    <row r="153" spans="1:12" ht="15" customHeight="1" x14ac:dyDescent="0.2">
      <c r="A153" s="71"/>
      <c r="B153" s="1081">
        <v>3</v>
      </c>
      <c r="C153" s="1201" t="s">
        <v>5207</v>
      </c>
      <c r="D153" s="1197" t="s">
        <v>5600</v>
      </c>
      <c r="E153" s="1198"/>
      <c r="F153" s="223">
        <f>IF(総括表!$B$4=総括表!$Q$4,基礎データ貼付用シート!E1976)</f>
        <v>0</v>
      </c>
      <c r="G153" s="219" t="s">
        <v>5201</v>
      </c>
      <c r="H153" s="69">
        <v>0.24099999999999999</v>
      </c>
      <c r="I153" s="219" t="s">
        <v>5202</v>
      </c>
      <c r="J153" s="148">
        <f t="shared" si="10"/>
        <v>0</v>
      </c>
      <c r="K153" s="84" t="s">
        <v>5267</v>
      </c>
      <c r="L153" s="71"/>
    </row>
    <row r="154" spans="1:12" ht="15" customHeight="1" x14ac:dyDescent="0.2">
      <c r="A154" s="71"/>
      <c r="B154" s="1083"/>
      <c r="C154" s="1202"/>
      <c r="D154" s="1207"/>
      <c r="E154" s="1208"/>
      <c r="F154" s="220"/>
      <c r="G154" s="221"/>
      <c r="H154" s="222"/>
      <c r="I154" s="221"/>
      <c r="J154" s="220"/>
      <c r="K154" s="84"/>
      <c r="L154" s="71"/>
    </row>
    <row r="155" spans="1:12" ht="15" customHeight="1" x14ac:dyDescent="0.2">
      <c r="A155" s="71"/>
      <c r="B155" s="1081">
        <v>4</v>
      </c>
      <c r="C155" s="1204" t="s">
        <v>5210</v>
      </c>
      <c r="D155" s="1197" t="s">
        <v>5600</v>
      </c>
      <c r="E155" s="1198"/>
      <c r="F155" s="223">
        <f>IF(総括表!$B$4=総括表!$Q$4,基礎データ貼付用シート!E1977)</f>
        <v>0</v>
      </c>
      <c r="G155" s="219" t="s">
        <v>5201</v>
      </c>
      <c r="H155" s="69">
        <v>0.23100000000000001</v>
      </c>
      <c r="I155" s="219" t="s">
        <v>5202</v>
      </c>
      <c r="J155" s="148">
        <f t="shared" si="10"/>
        <v>0</v>
      </c>
      <c r="K155" s="1206" t="s">
        <v>5268</v>
      </c>
      <c r="L155" s="71"/>
    </row>
    <row r="156" spans="1:12" ht="15" customHeight="1" x14ac:dyDescent="0.2">
      <c r="A156" s="71"/>
      <c r="B156" s="1083"/>
      <c r="C156" s="1205"/>
      <c r="D156" s="1197" t="s">
        <v>6328</v>
      </c>
      <c r="E156" s="1198"/>
      <c r="F156" s="223" t="b">
        <f>IF(総括表!$B$4=総括表!$Q$5,基礎データ貼付用シート!E1977)</f>
        <v>0</v>
      </c>
      <c r="G156" s="219" t="s">
        <v>5201</v>
      </c>
      <c r="H156" s="69">
        <v>0.11799999999999999</v>
      </c>
      <c r="I156" s="219" t="s">
        <v>5202</v>
      </c>
      <c r="J156" s="148">
        <f>ROUND(F156*H156,0)</f>
        <v>0</v>
      </c>
      <c r="K156" s="1206"/>
      <c r="L156" s="71"/>
    </row>
    <row r="157" spans="1:12" ht="15" customHeight="1" x14ac:dyDescent="0.2">
      <c r="A157" s="71"/>
      <c r="B157" s="1081">
        <v>5</v>
      </c>
      <c r="C157" s="1201" t="s">
        <v>5213</v>
      </c>
      <c r="D157" s="1197" t="s">
        <v>5600</v>
      </c>
      <c r="E157" s="1198"/>
      <c r="F157" s="223">
        <f>IF(総括表!$B$4=総括表!$Q$4,基礎データ貼付用シート!E1978)</f>
        <v>0</v>
      </c>
      <c r="G157" s="219" t="s">
        <v>5201</v>
      </c>
      <c r="H157" s="69">
        <v>0.24</v>
      </c>
      <c r="I157" s="219" t="s">
        <v>5202</v>
      </c>
      <c r="J157" s="148">
        <f t="shared" si="10"/>
        <v>0</v>
      </c>
      <c r="K157" s="1196" t="s">
        <v>5269</v>
      </c>
      <c r="L157" s="71"/>
    </row>
    <row r="158" spans="1:12" ht="15" customHeight="1" x14ac:dyDescent="0.2">
      <c r="A158" s="71"/>
      <c r="B158" s="1083"/>
      <c r="C158" s="1202"/>
      <c r="D158" s="1197" t="s">
        <v>6328</v>
      </c>
      <c r="E158" s="1198"/>
      <c r="F158" s="223" t="b">
        <f>IF(総括表!$B$4=総括表!$Q$5,基礎データ貼付用シート!E1978)</f>
        <v>0</v>
      </c>
      <c r="G158" s="219" t="s">
        <v>5201</v>
      </c>
      <c r="H158" s="69">
        <v>0.153</v>
      </c>
      <c r="I158" s="219" t="s">
        <v>5202</v>
      </c>
      <c r="J158" s="148">
        <f t="shared" si="10"/>
        <v>0</v>
      </c>
      <c r="K158" s="1196"/>
      <c r="L158" s="71"/>
    </row>
    <row r="159" spans="1:12" ht="15" customHeight="1" x14ac:dyDescent="0.2">
      <c r="A159" s="71"/>
      <c r="B159" s="1081">
        <v>6</v>
      </c>
      <c r="C159" s="1201" t="s">
        <v>5216</v>
      </c>
      <c r="D159" s="1197" t="s">
        <v>5600</v>
      </c>
      <c r="E159" s="1198"/>
      <c r="F159" s="223">
        <f>IF(総括表!$B$4=総括表!$Q$4,基礎データ貼付用シート!E1979)</f>
        <v>0</v>
      </c>
      <c r="G159" s="219" t="s">
        <v>5201</v>
      </c>
      <c r="H159" s="69">
        <v>0.26100000000000001</v>
      </c>
      <c r="I159" s="219" t="s">
        <v>5202</v>
      </c>
      <c r="J159" s="148">
        <f>ROUND(F159*H159,0)</f>
        <v>0</v>
      </c>
      <c r="K159" s="1196" t="s">
        <v>5270</v>
      </c>
      <c r="L159" s="71"/>
    </row>
    <row r="160" spans="1:12" ht="15" customHeight="1" x14ac:dyDescent="0.2">
      <c r="A160" s="71"/>
      <c r="B160" s="1083"/>
      <c r="C160" s="1202"/>
      <c r="D160" s="1197" t="s">
        <v>6328</v>
      </c>
      <c r="E160" s="1198"/>
      <c r="F160" s="223" t="b">
        <f>IF(総括表!$B$4=総括表!$Q$5,基礎データ貼付用シート!E1979)</f>
        <v>0</v>
      </c>
      <c r="G160" s="219" t="s">
        <v>5201</v>
      </c>
      <c r="H160" s="69">
        <v>0.184</v>
      </c>
      <c r="I160" s="219" t="s">
        <v>5202</v>
      </c>
      <c r="J160" s="148">
        <f>ROUND(F160*H160,0)</f>
        <v>0</v>
      </c>
      <c r="K160" s="1196"/>
      <c r="L160" s="71"/>
    </row>
    <row r="161" spans="1:12" ht="15" customHeight="1" x14ac:dyDescent="0.2">
      <c r="A161" s="71"/>
      <c r="B161" s="1081">
        <v>7</v>
      </c>
      <c r="C161" s="1201" t="s">
        <v>5219</v>
      </c>
      <c r="D161" s="1197" t="s">
        <v>5600</v>
      </c>
      <c r="E161" s="1198"/>
      <c r="F161" s="223">
        <f>IF(総括表!$B$4=総括表!$Q$4,基礎データ貼付用シート!E1980)</f>
        <v>0</v>
      </c>
      <c r="G161" s="219" t="s">
        <v>5201</v>
      </c>
      <c r="H161" s="69">
        <v>0.28399999999999997</v>
      </c>
      <c r="I161" s="219" t="s">
        <v>5202</v>
      </c>
      <c r="J161" s="148">
        <f>ROUND(F161*H161,0)</f>
        <v>0</v>
      </c>
      <c r="K161" s="1196" t="s">
        <v>5271</v>
      </c>
      <c r="L161" s="71"/>
    </row>
    <row r="162" spans="1:12" ht="15" customHeight="1" x14ac:dyDescent="0.2">
      <c r="A162" s="71"/>
      <c r="B162" s="1083"/>
      <c r="C162" s="1202"/>
      <c r="D162" s="1197" t="s">
        <v>6328</v>
      </c>
      <c r="E162" s="1198"/>
      <c r="F162" s="223" t="b">
        <f>IF(総括表!$B$4=総括表!$Q$5,基礎データ貼付用シート!E1980)</f>
        <v>0</v>
      </c>
      <c r="G162" s="219" t="s">
        <v>5201</v>
      </c>
      <c r="H162" s="69">
        <v>0.21299999999999999</v>
      </c>
      <c r="I162" s="219" t="s">
        <v>5202</v>
      </c>
      <c r="J162" s="148">
        <f>ROUND(F162*H162,0)</f>
        <v>0</v>
      </c>
      <c r="K162" s="1196"/>
      <c r="L162" s="71"/>
    </row>
    <row r="163" spans="1:12" ht="15" customHeight="1" x14ac:dyDescent="0.2">
      <c r="A163" s="71"/>
      <c r="B163" s="1081">
        <v>8</v>
      </c>
      <c r="C163" s="1201" t="s">
        <v>5222</v>
      </c>
      <c r="D163" s="1197" t="s">
        <v>5600</v>
      </c>
      <c r="E163" s="1198"/>
      <c r="F163" s="223">
        <f>IF(総括表!$B$4=総括表!$Q$4,基礎データ貼付用シート!E1981)</f>
        <v>0</v>
      </c>
      <c r="G163" s="219" t="s">
        <v>5201</v>
      </c>
      <c r="H163" s="69">
        <v>0.307</v>
      </c>
      <c r="I163" s="219" t="s">
        <v>5202</v>
      </c>
      <c r="J163" s="148">
        <f>ROUND(F163*H163,0)</f>
        <v>0</v>
      </c>
      <c r="K163" s="1206" t="s">
        <v>5272</v>
      </c>
      <c r="L163" s="71"/>
    </row>
    <row r="164" spans="1:12" ht="15" customHeight="1" thickBot="1" x14ac:dyDescent="0.25">
      <c r="A164" s="71"/>
      <c r="B164" s="1083"/>
      <c r="C164" s="1202"/>
      <c r="D164" s="1197" t="s">
        <v>6328</v>
      </c>
      <c r="E164" s="1198"/>
      <c r="F164" s="223" t="b">
        <f>IF(総括表!$B$4=総括表!$Q$5,基礎データ貼付用シート!E1981)</f>
        <v>0</v>
      </c>
      <c r="G164" s="219" t="s">
        <v>5201</v>
      </c>
      <c r="H164" s="69">
        <v>0.24199999999999999</v>
      </c>
      <c r="I164" s="219" t="s">
        <v>5202</v>
      </c>
      <c r="J164" s="148">
        <f t="shared" si="10"/>
        <v>0</v>
      </c>
      <c r="K164" s="1206"/>
      <c r="L164" s="71"/>
    </row>
    <row r="165" spans="1:12" ht="15" customHeight="1" x14ac:dyDescent="0.2">
      <c r="A165" s="71"/>
      <c r="B165" s="71"/>
      <c r="C165" s="144"/>
      <c r="D165" s="71"/>
      <c r="E165" s="71"/>
      <c r="F165" s="90"/>
      <c r="G165" s="144"/>
      <c r="H165" s="985" t="s">
        <v>6505</v>
      </c>
      <c r="I165" s="986"/>
      <c r="J165" s="657"/>
      <c r="K165" s="66"/>
      <c r="L165" s="71"/>
    </row>
    <row r="166" spans="1:12" ht="15" customHeight="1" thickBot="1" x14ac:dyDescent="0.25">
      <c r="A166" s="71"/>
      <c r="B166" s="71"/>
      <c r="C166" s="71"/>
      <c r="D166" s="71"/>
      <c r="E166" s="71"/>
      <c r="F166" s="90"/>
      <c r="G166" s="71"/>
      <c r="H166" s="983" t="s">
        <v>5259</v>
      </c>
      <c r="I166" s="984"/>
      <c r="J166" s="7">
        <f>SUM(J149:J164)</f>
        <v>0</v>
      </c>
      <c r="K166" s="66" t="s">
        <v>6507</v>
      </c>
      <c r="L166" s="71"/>
    </row>
    <row r="167" spans="1:12" ht="18.75" customHeight="1" x14ac:dyDescent="0.2">
      <c r="A167" s="71"/>
      <c r="B167" s="71"/>
      <c r="C167" s="71"/>
      <c r="D167" s="71"/>
      <c r="E167" s="71"/>
      <c r="F167" s="90"/>
      <c r="G167" s="71"/>
      <c r="H167" s="71"/>
      <c r="I167" s="71"/>
      <c r="J167" s="90"/>
      <c r="K167" s="66"/>
      <c r="L167" s="71"/>
    </row>
    <row r="168" spans="1:12" s="1" customFormat="1" ht="18.75" customHeight="1" x14ac:dyDescent="0.2">
      <c r="A168" s="77" t="s">
        <v>5298</v>
      </c>
      <c r="B168" s="71" t="s">
        <v>6508</v>
      </c>
      <c r="C168" s="76"/>
      <c r="D168" s="76"/>
      <c r="E168" s="76"/>
      <c r="F168" s="89"/>
      <c r="G168" s="76"/>
      <c r="H168" s="76"/>
      <c r="I168" s="76"/>
      <c r="J168" s="89"/>
      <c r="K168" s="76"/>
      <c r="L168" s="76"/>
    </row>
    <row r="169" spans="1:12" s="1" customFormat="1" ht="11.25" customHeight="1" x14ac:dyDescent="0.2">
      <c r="A169" s="78"/>
      <c r="B169" s="76"/>
      <c r="C169" s="76"/>
      <c r="D169" s="76"/>
      <c r="E169" s="76"/>
      <c r="F169" s="89"/>
      <c r="G169" s="76"/>
      <c r="H169" s="76"/>
      <c r="I169" s="76"/>
      <c r="J169" s="89"/>
      <c r="K169" s="76"/>
      <c r="L169" s="76"/>
    </row>
    <row r="170" spans="1:12" s="1" customFormat="1" ht="18.75" customHeight="1" x14ac:dyDescent="0.2">
      <c r="A170" s="78"/>
      <c r="B170" s="214" t="s">
        <v>5193</v>
      </c>
      <c r="C170" s="215"/>
      <c r="D170" s="214" t="s">
        <v>5194</v>
      </c>
      <c r="E170" s="215"/>
      <c r="F170" s="127" t="s">
        <v>5402</v>
      </c>
      <c r="G170" s="213"/>
      <c r="H170" s="213" t="s">
        <v>5196</v>
      </c>
      <c r="I170" s="213"/>
      <c r="J170" s="127" t="s">
        <v>17</v>
      </c>
      <c r="K170" s="66"/>
      <c r="L170" s="76"/>
    </row>
    <row r="171" spans="1:12" s="1" customFormat="1" ht="15" customHeight="1" x14ac:dyDescent="0.2">
      <c r="A171" s="78"/>
      <c r="B171" s="294"/>
      <c r="C171" s="289"/>
      <c r="D171" s="229"/>
      <c r="E171" s="286"/>
      <c r="F171" s="168"/>
      <c r="G171" s="143"/>
      <c r="H171" s="143"/>
      <c r="I171" s="143"/>
      <c r="J171" s="92" t="s">
        <v>5197</v>
      </c>
      <c r="K171" s="66"/>
      <c r="L171" s="76"/>
    </row>
    <row r="172" spans="1:12" s="1" customFormat="1" ht="18.75" customHeight="1" x14ac:dyDescent="0.2">
      <c r="A172" s="78"/>
      <c r="B172" s="1081">
        <v>1</v>
      </c>
      <c r="C172" s="1084" t="s">
        <v>6509</v>
      </c>
      <c r="D172" s="284" t="s">
        <v>5199</v>
      </c>
      <c r="E172" s="72" t="s">
        <v>5200</v>
      </c>
      <c r="F172" s="223">
        <f>IF(総括表!$B$4=総括表!$Q$4,基礎データ貼付用シート!E1982)</f>
        <v>0</v>
      </c>
      <c r="G172" s="147" t="s">
        <v>5201</v>
      </c>
      <c r="H172" s="69">
        <v>0.20699999999999999</v>
      </c>
      <c r="I172" s="147" t="s">
        <v>5202</v>
      </c>
      <c r="J172" s="148">
        <f t="shared" ref="J172:J177" si="11">ROUND(F172*H172,0)</f>
        <v>0</v>
      </c>
      <c r="K172" s="1196" t="s">
        <v>5203</v>
      </c>
      <c r="L172" s="76"/>
    </row>
    <row r="173" spans="1:12" s="1" customFormat="1" ht="18.75" customHeight="1" x14ac:dyDescent="0.2">
      <c r="A173" s="78"/>
      <c r="B173" s="1083"/>
      <c r="C173" s="1086"/>
      <c r="D173" s="284" t="s">
        <v>5204</v>
      </c>
      <c r="E173" s="72" t="s">
        <v>5205</v>
      </c>
      <c r="F173" s="223" t="b">
        <f>IF(総括表!$B$4=総括表!$Q$5,基礎データ貼付用シート!E1982)</f>
        <v>0</v>
      </c>
      <c r="G173" s="147" t="s">
        <v>5201</v>
      </c>
      <c r="H173" s="69">
        <v>0.20100000000000001</v>
      </c>
      <c r="I173" s="70" t="s">
        <v>5202</v>
      </c>
      <c r="J173" s="145">
        <f t="shared" si="11"/>
        <v>0</v>
      </c>
      <c r="K173" s="1196"/>
      <c r="L173" s="76"/>
    </row>
    <row r="174" spans="1:12" s="1" customFormat="1" ht="18.75" customHeight="1" x14ac:dyDescent="0.2">
      <c r="A174" s="78"/>
      <c r="B174" s="1081">
        <v>2</v>
      </c>
      <c r="C174" s="1084" t="s">
        <v>6510</v>
      </c>
      <c r="D174" s="284" t="s">
        <v>5199</v>
      </c>
      <c r="E174" s="72" t="s">
        <v>5200</v>
      </c>
      <c r="F174" s="223">
        <f>IF(総括表!$B$4=総括表!$Q$4,基礎データ貼付用シート!E1983)</f>
        <v>0</v>
      </c>
      <c r="G174" s="147" t="s">
        <v>5201</v>
      </c>
      <c r="H174" s="69">
        <v>0.215</v>
      </c>
      <c r="I174" s="147" t="s">
        <v>5202</v>
      </c>
      <c r="J174" s="148">
        <f t="shared" si="11"/>
        <v>0</v>
      </c>
      <c r="K174" s="1196" t="s">
        <v>5206</v>
      </c>
      <c r="L174" s="76"/>
    </row>
    <row r="175" spans="1:12" s="1" customFormat="1" ht="18.75" customHeight="1" x14ac:dyDescent="0.2">
      <c r="A175" s="78"/>
      <c r="B175" s="1083"/>
      <c r="C175" s="1086"/>
      <c r="D175" s="284" t="s">
        <v>5204</v>
      </c>
      <c r="E175" s="72" t="s">
        <v>5205</v>
      </c>
      <c r="F175" s="223" t="b">
        <f>IF(総括表!$B$4=総括表!$Q$5,基礎データ貼付用シート!E1983)</f>
        <v>0</v>
      </c>
      <c r="G175" s="147" t="s">
        <v>5201</v>
      </c>
      <c r="H175" s="69">
        <v>0.21099999999999999</v>
      </c>
      <c r="I175" s="70" t="s">
        <v>5202</v>
      </c>
      <c r="J175" s="145">
        <f t="shared" si="11"/>
        <v>0</v>
      </c>
      <c r="K175" s="1196"/>
      <c r="L175" s="76"/>
    </row>
    <row r="176" spans="1:12" s="1" customFormat="1" ht="18.75" customHeight="1" x14ac:dyDescent="0.2">
      <c r="A176" s="78"/>
      <c r="B176" s="1081">
        <v>3</v>
      </c>
      <c r="C176" s="1084" t="s">
        <v>6511</v>
      </c>
      <c r="D176" s="284" t="s">
        <v>5199</v>
      </c>
      <c r="E176" s="72" t="s">
        <v>5200</v>
      </c>
      <c r="F176" s="223">
        <f>IF(総括表!$B$4=総括表!$Q$4,基礎データ貼付用シート!E1984)</f>
        <v>0</v>
      </c>
      <c r="G176" s="147" t="s">
        <v>5201</v>
      </c>
      <c r="H176" s="69">
        <v>0.222</v>
      </c>
      <c r="I176" s="147" t="s">
        <v>5202</v>
      </c>
      <c r="J176" s="148">
        <f t="shared" si="11"/>
        <v>0</v>
      </c>
      <c r="K176" s="1196" t="s">
        <v>5208</v>
      </c>
      <c r="L176" s="76"/>
    </row>
    <row r="177" spans="1:13" s="1" customFormat="1" ht="18.75" customHeight="1" x14ac:dyDescent="0.2">
      <c r="A177" s="78"/>
      <c r="B177" s="1083"/>
      <c r="C177" s="1086"/>
      <c r="D177" s="284" t="s">
        <v>5204</v>
      </c>
      <c r="E177" s="72" t="s">
        <v>5205</v>
      </c>
      <c r="F177" s="223" t="b">
        <f>IF(総括表!$B$4=総括表!$Q$5,基礎データ貼付用シート!E1984)</f>
        <v>0</v>
      </c>
      <c r="G177" s="147" t="s">
        <v>5201</v>
      </c>
      <c r="H177" s="69">
        <v>0.222</v>
      </c>
      <c r="I177" s="70" t="s">
        <v>5202</v>
      </c>
      <c r="J177" s="145">
        <f t="shared" si="11"/>
        <v>0</v>
      </c>
      <c r="K177" s="1196"/>
      <c r="L177" s="76"/>
    </row>
    <row r="178" spans="1:13" s="1" customFormat="1" ht="18.75" customHeight="1" x14ac:dyDescent="0.2">
      <c r="A178" s="78"/>
      <c r="B178" s="1081">
        <v>4</v>
      </c>
      <c r="C178" s="1084" t="s">
        <v>5712</v>
      </c>
      <c r="D178" s="284" t="s">
        <v>5199</v>
      </c>
      <c r="E178" s="72" t="s">
        <v>5200</v>
      </c>
      <c r="F178" s="223">
        <f>IF(総括表!$B$4=総括表!$Q$4,基礎データ貼付用シート!E1985)</f>
        <v>0</v>
      </c>
      <c r="G178" s="147" t="s">
        <v>5201</v>
      </c>
      <c r="H178" s="69">
        <v>0.222</v>
      </c>
      <c r="I178" s="147" t="s">
        <v>5202</v>
      </c>
      <c r="J178" s="148">
        <f t="shared" ref="J178:J183" si="12">ROUND(F178*H178,0)</f>
        <v>0</v>
      </c>
      <c r="K178" s="1196" t="s">
        <v>5209</v>
      </c>
      <c r="L178" s="76"/>
    </row>
    <row r="179" spans="1:13" s="1" customFormat="1" ht="18.75" customHeight="1" x14ac:dyDescent="0.2">
      <c r="A179" s="78"/>
      <c r="B179" s="1083"/>
      <c r="C179" s="1086"/>
      <c r="D179" s="284" t="s">
        <v>5204</v>
      </c>
      <c r="E179" s="72" t="s">
        <v>5205</v>
      </c>
      <c r="F179" s="223" t="b">
        <f>IF(総括表!$B$4=総括表!$Q$5,基礎データ貼付用シート!E1985)</f>
        <v>0</v>
      </c>
      <c r="G179" s="147" t="s">
        <v>5201</v>
      </c>
      <c r="H179" s="69">
        <v>0.222</v>
      </c>
      <c r="I179" s="70" t="s">
        <v>5202</v>
      </c>
      <c r="J179" s="145">
        <f t="shared" si="12"/>
        <v>0</v>
      </c>
      <c r="K179" s="1196"/>
      <c r="L179" s="76"/>
    </row>
    <row r="180" spans="1:13" s="1" customFormat="1" ht="18.75" customHeight="1" x14ac:dyDescent="0.2">
      <c r="A180" s="78"/>
      <c r="B180" s="1081">
        <v>5</v>
      </c>
      <c r="C180" s="1084" t="s">
        <v>5721</v>
      </c>
      <c r="D180" s="284" t="s">
        <v>5199</v>
      </c>
      <c r="E180" s="72" t="s">
        <v>5200</v>
      </c>
      <c r="F180" s="223">
        <f>IF(総括表!$B$4=総括表!$Q$4,基礎データ貼付用シート!E1986)</f>
        <v>0</v>
      </c>
      <c r="G180" s="147" t="s">
        <v>5201</v>
      </c>
      <c r="H180" s="69">
        <v>0.222</v>
      </c>
      <c r="I180" s="147" t="s">
        <v>5202</v>
      </c>
      <c r="J180" s="148">
        <f t="shared" si="12"/>
        <v>0</v>
      </c>
      <c r="K180" s="1196" t="s">
        <v>5211</v>
      </c>
      <c r="L180" s="76"/>
    </row>
    <row r="181" spans="1:13" s="1" customFormat="1" ht="18.75" customHeight="1" thickBot="1" x14ac:dyDescent="0.25">
      <c r="A181" s="78"/>
      <c r="B181" s="1083"/>
      <c r="C181" s="1086"/>
      <c r="D181" s="284" t="s">
        <v>5204</v>
      </c>
      <c r="E181" s="72" t="s">
        <v>5205</v>
      </c>
      <c r="F181" s="223" t="b">
        <f>IF(総括表!$B$4=総括表!$Q$5,基礎データ貼付用シート!E1986)</f>
        <v>0</v>
      </c>
      <c r="G181" s="147" t="s">
        <v>5201</v>
      </c>
      <c r="H181" s="69">
        <v>0.222</v>
      </c>
      <c r="I181" s="70" t="s">
        <v>5202</v>
      </c>
      <c r="J181" s="145">
        <f t="shared" si="12"/>
        <v>0</v>
      </c>
      <c r="K181" s="1196"/>
      <c r="L181" s="76"/>
    </row>
    <row r="182" spans="1:13" s="1" customFormat="1" ht="18.75" customHeight="1" x14ac:dyDescent="0.2">
      <c r="A182" s="78"/>
      <c r="B182" s="1081">
        <v>6</v>
      </c>
      <c r="C182" s="1084" t="s">
        <v>6494</v>
      </c>
      <c r="D182" s="284" t="s">
        <v>5199</v>
      </c>
      <c r="E182" s="72" t="s">
        <v>5200</v>
      </c>
      <c r="F182" s="223">
        <f>IF(総括表!$B$4=総括表!$Q$4,基礎データ貼付用シート!E1987)</f>
        <v>0</v>
      </c>
      <c r="G182" s="147" t="s">
        <v>5201</v>
      </c>
      <c r="H182" s="69">
        <v>0.222</v>
      </c>
      <c r="I182" s="147" t="s">
        <v>5202</v>
      </c>
      <c r="J182" s="148">
        <f t="shared" si="12"/>
        <v>0</v>
      </c>
      <c r="K182" s="1196" t="s">
        <v>5270</v>
      </c>
      <c r="L182" s="76"/>
    </row>
    <row r="183" spans="1:13" s="1" customFormat="1" ht="18.75" customHeight="1" x14ac:dyDescent="0.2">
      <c r="A183" s="78"/>
      <c r="B183" s="1083"/>
      <c r="C183" s="1086"/>
      <c r="D183" s="284" t="s">
        <v>5204</v>
      </c>
      <c r="E183" s="72" t="s">
        <v>5205</v>
      </c>
      <c r="F183" s="223" t="b">
        <f>IF(総括表!$B$4=総括表!$Q$5,基礎データ貼付用シート!E1987)</f>
        <v>0</v>
      </c>
      <c r="G183" s="147" t="s">
        <v>5201</v>
      </c>
      <c r="H183" s="69">
        <v>0.222</v>
      </c>
      <c r="I183" s="70" t="s">
        <v>5202</v>
      </c>
      <c r="J183" s="145">
        <f t="shared" si="12"/>
        <v>0</v>
      </c>
      <c r="K183" s="1196"/>
      <c r="L183" s="76"/>
    </row>
    <row r="184" spans="1:13" s="1" customFormat="1" ht="18.75" customHeight="1" x14ac:dyDescent="0.2">
      <c r="A184" s="71"/>
      <c r="B184" s="66"/>
      <c r="C184" s="68"/>
      <c r="D184" s="66"/>
      <c r="E184" s="66"/>
      <c r="F184" s="86"/>
      <c r="G184" s="68"/>
      <c r="H184" s="985" t="s">
        <v>6512</v>
      </c>
      <c r="I184" s="986"/>
      <c r="J184" s="679"/>
      <c r="K184" s="76"/>
      <c r="L184" s="76"/>
    </row>
    <row r="185" spans="1:13" s="1" customFormat="1" ht="18.75" customHeight="1" thickBot="1" x14ac:dyDescent="0.25">
      <c r="A185" s="71"/>
      <c r="B185" s="66"/>
      <c r="C185" s="66"/>
      <c r="D185" s="66"/>
      <c r="E185" s="66"/>
      <c r="F185" s="29"/>
      <c r="G185" s="66"/>
      <c r="H185" s="216" t="s">
        <v>5259</v>
      </c>
      <c r="I185" s="217"/>
      <c r="J185" s="7">
        <f>SUM(J172:J183)</f>
        <v>0</v>
      </c>
      <c r="K185" s="66" t="s">
        <v>6513</v>
      </c>
      <c r="L185" s="76"/>
      <c r="M185" s="3"/>
    </row>
    <row r="186" spans="1:13" ht="15" customHeight="1" x14ac:dyDescent="0.2">
      <c r="A186" s="71"/>
      <c r="B186" s="66"/>
      <c r="C186" s="66"/>
      <c r="D186" s="66"/>
      <c r="E186" s="66"/>
      <c r="F186" s="29"/>
      <c r="G186" s="66"/>
      <c r="H186" s="68"/>
      <c r="I186" s="68"/>
      <c r="J186" s="29"/>
      <c r="K186" s="66"/>
      <c r="L186" s="71"/>
    </row>
    <row r="187" spans="1:13" s="1" customFormat="1" ht="18.75" customHeight="1" x14ac:dyDescent="0.2">
      <c r="A187" s="218" t="s">
        <v>5301</v>
      </c>
      <c r="B187" s="71" t="s">
        <v>6514</v>
      </c>
      <c r="C187" s="76"/>
      <c r="D187" s="76"/>
      <c r="E187" s="76"/>
      <c r="F187" s="89"/>
      <c r="G187" s="76"/>
      <c r="H187" s="76"/>
      <c r="I187" s="76"/>
      <c r="J187" s="89"/>
      <c r="K187" s="76"/>
      <c r="L187" s="76"/>
    </row>
    <row r="188" spans="1:13" s="1" customFormat="1" ht="11.25" customHeight="1" x14ac:dyDescent="0.2">
      <c r="A188" s="78"/>
      <c r="B188" s="76"/>
      <c r="C188" s="76"/>
      <c r="D188" s="76"/>
      <c r="E188" s="76"/>
      <c r="F188" s="89"/>
      <c r="G188" s="76"/>
      <c r="H188" s="76"/>
      <c r="I188" s="76"/>
      <c r="J188" s="89"/>
      <c r="K188" s="76"/>
      <c r="L188" s="76"/>
    </row>
    <row r="189" spans="1:13" s="1" customFormat="1" ht="18.75" customHeight="1" x14ac:dyDescent="0.2">
      <c r="A189" s="78"/>
      <c r="B189" s="214" t="s">
        <v>5193</v>
      </c>
      <c r="C189" s="215"/>
      <c r="D189" s="214" t="s">
        <v>5194</v>
      </c>
      <c r="E189" s="215"/>
      <c r="F189" s="127" t="s">
        <v>5402</v>
      </c>
      <c r="G189" s="213"/>
      <c r="H189" s="213" t="s">
        <v>5196</v>
      </c>
      <c r="I189" s="213"/>
      <c r="J189" s="127" t="s">
        <v>17</v>
      </c>
      <c r="K189" s="66"/>
      <c r="L189" s="76"/>
    </row>
    <row r="190" spans="1:13" s="1" customFormat="1" ht="15" customHeight="1" x14ac:dyDescent="0.2">
      <c r="A190" s="78"/>
      <c r="B190" s="294"/>
      <c r="C190" s="289"/>
      <c r="D190" s="229"/>
      <c r="E190" s="286"/>
      <c r="F190" s="168"/>
      <c r="G190" s="143"/>
      <c r="H190" s="143"/>
      <c r="I190" s="143"/>
      <c r="J190" s="92" t="s">
        <v>5197</v>
      </c>
      <c r="K190" s="66"/>
      <c r="L190" s="76"/>
    </row>
    <row r="191" spans="1:13" s="1" customFormat="1" ht="18.75" customHeight="1" x14ac:dyDescent="0.2">
      <c r="A191" s="78"/>
      <c r="B191" s="1081">
        <v>1</v>
      </c>
      <c r="C191" s="1084" t="s">
        <v>6515</v>
      </c>
      <c r="D191" s="284" t="s">
        <v>5199</v>
      </c>
      <c r="E191" s="72" t="s">
        <v>5200</v>
      </c>
      <c r="F191" s="223">
        <f>IF(総括表!$B$4=総括表!$Q$4,基礎データ貼付用シート!E1988)</f>
        <v>0</v>
      </c>
      <c r="G191" s="147" t="s">
        <v>5201</v>
      </c>
      <c r="H191" s="69">
        <v>0.222</v>
      </c>
      <c r="I191" s="147" t="s">
        <v>5202</v>
      </c>
      <c r="J191" s="148">
        <f t="shared" ref="J191:J194" si="13">ROUND(F191*H191,0)</f>
        <v>0</v>
      </c>
      <c r="K191" s="1196" t="s">
        <v>5203</v>
      </c>
      <c r="L191" s="76"/>
    </row>
    <row r="192" spans="1:13" s="1" customFormat="1" ht="18.75" customHeight="1" x14ac:dyDescent="0.2">
      <c r="A192" s="78"/>
      <c r="B192" s="1083"/>
      <c r="C192" s="1086"/>
      <c r="D192" s="284" t="s">
        <v>5204</v>
      </c>
      <c r="E192" s="72" t="s">
        <v>5205</v>
      </c>
      <c r="F192" s="223" t="b">
        <f>IF(総括表!$B$4=総括表!$Q$5,基礎データ貼付用シート!E1988)</f>
        <v>0</v>
      </c>
      <c r="G192" s="147" t="s">
        <v>5201</v>
      </c>
      <c r="H192" s="69">
        <v>0.222</v>
      </c>
      <c r="I192" s="70" t="s">
        <v>5202</v>
      </c>
      <c r="J192" s="145">
        <f t="shared" si="13"/>
        <v>0</v>
      </c>
      <c r="K192" s="1196"/>
      <c r="L192" s="76"/>
    </row>
    <row r="193" spans="1:13" s="1" customFormat="1" ht="18.75" customHeight="1" x14ac:dyDescent="0.2">
      <c r="A193" s="78"/>
      <c r="B193" s="1081">
        <v>2</v>
      </c>
      <c r="C193" s="1084" t="s">
        <v>6494</v>
      </c>
      <c r="D193" s="284" t="s">
        <v>5199</v>
      </c>
      <c r="E193" s="72" t="s">
        <v>5200</v>
      </c>
      <c r="F193" s="223">
        <f>IF(総括表!$B$4=総括表!$Q$4,基礎データ貼付用シート!E1989)</f>
        <v>0</v>
      </c>
      <c r="G193" s="147" t="s">
        <v>5201</v>
      </c>
      <c r="H193" s="69">
        <v>0.222</v>
      </c>
      <c r="I193" s="147" t="s">
        <v>5202</v>
      </c>
      <c r="J193" s="148">
        <f t="shared" si="13"/>
        <v>0</v>
      </c>
      <c r="K193" s="1196" t="s">
        <v>5206</v>
      </c>
      <c r="L193" s="76"/>
    </row>
    <row r="194" spans="1:13" s="1" customFormat="1" ht="18.75" customHeight="1" x14ac:dyDescent="0.2">
      <c r="A194" s="78"/>
      <c r="B194" s="1083"/>
      <c r="C194" s="1086"/>
      <c r="D194" s="284" t="s">
        <v>5204</v>
      </c>
      <c r="E194" s="72" t="s">
        <v>5205</v>
      </c>
      <c r="F194" s="223" t="b">
        <f>IF(総括表!$B$4=総括表!$Q$5,基礎データ貼付用シート!E1989)</f>
        <v>0</v>
      </c>
      <c r="G194" s="147" t="s">
        <v>5201</v>
      </c>
      <c r="H194" s="69">
        <v>0.222</v>
      </c>
      <c r="I194" s="70" t="s">
        <v>5202</v>
      </c>
      <c r="J194" s="145">
        <f t="shared" si="13"/>
        <v>0</v>
      </c>
      <c r="K194" s="1196"/>
      <c r="L194" s="76"/>
    </row>
    <row r="195" spans="1:13" s="1" customFormat="1" ht="18.75" customHeight="1" x14ac:dyDescent="0.2">
      <c r="A195" s="71"/>
      <c r="B195" s="66"/>
      <c r="C195" s="68"/>
      <c r="D195" s="66"/>
      <c r="E195" s="66"/>
      <c r="F195" s="86"/>
      <c r="G195" s="68"/>
      <c r="H195" s="985" t="s">
        <v>6516</v>
      </c>
      <c r="I195" s="986"/>
      <c r="J195" s="662"/>
      <c r="K195" s="76"/>
      <c r="L195" s="76"/>
    </row>
    <row r="196" spans="1:13" s="1" customFormat="1" ht="18.75" customHeight="1" x14ac:dyDescent="0.2">
      <c r="A196" s="71"/>
      <c r="B196" s="66"/>
      <c r="C196" s="66"/>
      <c r="D196" s="66"/>
      <c r="E196" s="66"/>
      <c r="F196" s="29"/>
      <c r="G196" s="66"/>
      <c r="H196" s="216" t="s">
        <v>5259</v>
      </c>
      <c r="I196" s="217"/>
      <c r="J196" s="7">
        <f>SUM(J191:J194)</f>
        <v>0</v>
      </c>
      <c r="K196" s="66" t="s">
        <v>5437</v>
      </c>
      <c r="L196" s="76"/>
      <c r="M196" s="3"/>
    </row>
    <row r="197" spans="1:13" ht="15" customHeight="1" x14ac:dyDescent="0.2">
      <c r="A197" s="71"/>
      <c r="B197" s="66"/>
      <c r="C197" s="66"/>
      <c r="D197" s="66"/>
      <c r="E197" s="66"/>
      <c r="F197" s="29"/>
      <c r="G197" s="66"/>
      <c r="H197" s="68"/>
      <c r="I197" s="68"/>
      <c r="J197" s="29"/>
      <c r="K197" s="66"/>
      <c r="L197" s="71"/>
    </row>
    <row r="198" spans="1:13" s="1" customFormat="1" ht="18.75" customHeight="1" x14ac:dyDescent="0.2">
      <c r="A198" s="218" t="s">
        <v>6517</v>
      </c>
      <c r="B198" s="71" t="s">
        <v>6518</v>
      </c>
      <c r="C198" s="76"/>
      <c r="D198" s="76"/>
      <c r="E198" s="76"/>
      <c r="F198" s="89"/>
      <c r="G198" s="76"/>
      <c r="H198" s="76"/>
      <c r="I198" s="76"/>
      <c r="J198" s="89"/>
      <c r="K198" s="76"/>
      <c r="L198" s="76"/>
    </row>
    <row r="199" spans="1:13" s="1" customFormat="1" ht="11.25" customHeight="1" x14ac:dyDescent="0.2">
      <c r="A199" s="78"/>
      <c r="B199" s="76"/>
      <c r="C199" s="76"/>
      <c r="D199" s="76"/>
      <c r="E199" s="76"/>
      <c r="F199" s="89"/>
      <c r="G199" s="76"/>
      <c r="H199" s="76"/>
      <c r="I199" s="76"/>
      <c r="J199" s="89"/>
      <c r="K199" s="76"/>
      <c r="L199" s="76"/>
    </row>
    <row r="200" spans="1:13" s="1" customFormat="1" ht="18.75" customHeight="1" x14ac:dyDescent="0.2">
      <c r="A200" s="78"/>
      <c r="B200" s="214" t="s">
        <v>5193</v>
      </c>
      <c r="C200" s="215"/>
      <c r="D200" s="214" t="s">
        <v>5194</v>
      </c>
      <c r="E200" s="215"/>
      <c r="F200" s="127" t="s">
        <v>5402</v>
      </c>
      <c r="G200" s="213"/>
      <c r="H200" s="213" t="s">
        <v>5196</v>
      </c>
      <c r="I200" s="213"/>
      <c r="J200" s="127" t="s">
        <v>17</v>
      </c>
      <c r="K200" s="66"/>
      <c r="L200" s="76"/>
    </row>
    <row r="201" spans="1:13" s="1" customFormat="1" ht="15" customHeight="1" x14ac:dyDescent="0.2">
      <c r="A201" s="78"/>
      <c r="B201" s="294"/>
      <c r="C201" s="289"/>
      <c r="D201" s="229"/>
      <c r="E201" s="286"/>
      <c r="F201" s="168"/>
      <c r="G201" s="143"/>
      <c r="H201" s="143"/>
      <c r="I201" s="143"/>
      <c r="J201" s="92" t="s">
        <v>5197</v>
      </c>
      <c r="K201" s="66"/>
      <c r="L201" s="76"/>
    </row>
    <row r="202" spans="1:13" s="1" customFormat="1" ht="18.75" customHeight="1" x14ac:dyDescent="0.2">
      <c r="A202" s="78"/>
      <c r="B202" s="1081">
        <v>1</v>
      </c>
      <c r="C202" s="1084" t="s">
        <v>6509</v>
      </c>
      <c r="D202" s="284" t="s">
        <v>5199</v>
      </c>
      <c r="E202" s="72" t="s">
        <v>5200</v>
      </c>
      <c r="F202" s="223">
        <f>IF(総括表!$B$4=総括表!$Q$4,基礎データ貼付用シート!E1990)</f>
        <v>0</v>
      </c>
      <c r="G202" s="147" t="s">
        <v>5201</v>
      </c>
      <c r="H202" s="69">
        <v>0.20699999999999999</v>
      </c>
      <c r="I202" s="147" t="s">
        <v>5202</v>
      </c>
      <c r="J202" s="148">
        <f t="shared" ref="J202:J207" si="14">ROUND(F202*H202,0)</f>
        <v>0</v>
      </c>
      <c r="K202" s="1196" t="s">
        <v>5203</v>
      </c>
      <c r="L202" s="76"/>
    </row>
    <row r="203" spans="1:13" s="1" customFormat="1" ht="18.75" customHeight="1" x14ac:dyDescent="0.2">
      <c r="A203" s="78"/>
      <c r="B203" s="1083"/>
      <c r="C203" s="1086"/>
      <c r="D203" s="284" t="s">
        <v>5204</v>
      </c>
      <c r="E203" s="72" t="s">
        <v>5205</v>
      </c>
      <c r="F203" s="223" t="b">
        <f>IF(総括表!$B$4=総括表!$Q$5,基礎データ貼付用シート!E1990)</f>
        <v>0</v>
      </c>
      <c r="G203" s="147" t="s">
        <v>5201</v>
      </c>
      <c r="H203" s="69">
        <v>0.20100000000000001</v>
      </c>
      <c r="I203" s="70" t="s">
        <v>5202</v>
      </c>
      <c r="J203" s="145">
        <f t="shared" si="14"/>
        <v>0</v>
      </c>
      <c r="K203" s="1196"/>
      <c r="L203" s="76"/>
    </row>
    <row r="204" spans="1:13" s="1" customFormat="1" ht="18.75" customHeight="1" x14ac:dyDescent="0.2">
      <c r="A204" s="78"/>
      <c r="B204" s="1081">
        <v>2</v>
      </c>
      <c r="C204" s="1084" t="s">
        <v>6510</v>
      </c>
      <c r="D204" s="284" t="s">
        <v>5199</v>
      </c>
      <c r="E204" s="72" t="s">
        <v>5200</v>
      </c>
      <c r="F204" s="223">
        <f>IF(総括表!$B$4=総括表!$Q$4,基礎データ貼付用シート!E1991)</f>
        <v>0</v>
      </c>
      <c r="G204" s="147" t="s">
        <v>5201</v>
      </c>
      <c r="H204" s="69">
        <v>0.215</v>
      </c>
      <c r="I204" s="147" t="s">
        <v>5202</v>
      </c>
      <c r="J204" s="148">
        <f t="shared" si="14"/>
        <v>0</v>
      </c>
      <c r="K204" s="1196" t="s">
        <v>5206</v>
      </c>
      <c r="L204" s="76"/>
    </row>
    <row r="205" spans="1:13" s="1" customFormat="1" ht="18.75" customHeight="1" x14ac:dyDescent="0.2">
      <c r="A205" s="78"/>
      <c r="B205" s="1083"/>
      <c r="C205" s="1086"/>
      <c r="D205" s="284" t="s">
        <v>5204</v>
      </c>
      <c r="E205" s="72" t="s">
        <v>5205</v>
      </c>
      <c r="F205" s="223" t="b">
        <f>IF(総括表!$B$4=総括表!$Q$5,基礎データ貼付用シート!E1991)</f>
        <v>0</v>
      </c>
      <c r="G205" s="147" t="s">
        <v>5201</v>
      </c>
      <c r="H205" s="69">
        <v>0.21099999999999999</v>
      </c>
      <c r="I205" s="70" t="s">
        <v>5202</v>
      </c>
      <c r="J205" s="145">
        <f t="shared" si="14"/>
        <v>0</v>
      </c>
      <c r="K205" s="1196"/>
      <c r="L205" s="76"/>
    </row>
    <row r="206" spans="1:13" s="1" customFormat="1" ht="18.75" customHeight="1" x14ac:dyDescent="0.2">
      <c r="A206" s="78"/>
      <c r="B206" s="1081">
        <v>3</v>
      </c>
      <c r="C206" s="1084" t="s">
        <v>6511</v>
      </c>
      <c r="D206" s="284" t="s">
        <v>5199</v>
      </c>
      <c r="E206" s="72" t="s">
        <v>5200</v>
      </c>
      <c r="F206" s="223">
        <f>IF(総括表!$B$4=総括表!$Q$4,基礎データ貼付用シート!E1992)</f>
        <v>0</v>
      </c>
      <c r="G206" s="147" t="s">
        <v>5201</v>
      </c>
      <c r="H206" s="69">
        <v>0.222</v>
      </c>
      <c r="I206" s="147" t="s">
        <v>5202</v>
      </c>
      <c r="J206" s="148">
        <f t="shared" si="14"/>
        <v>0</v>
      </c>
      <c r="K206" s="1196" t="s">
        <v>5208</v>
      </c>
      <c r="L206" s="76"/>
    </row>
    <row r="207" spans="1:13" s="1" customFormat="1" ht="18.75" customHeight="1" x14ac:dyDescent="0.2">
      <c r="A207" s="78"/>
      <c r="B207" s="1083"/>
      <c r="C207" s="1086"/>
      <c r="D207" s="284" t="s">
        <v>5204</v>
      </c>
      <c r="E207" s="72" t="s">
        <v>5205</v>
      </c>
      <c r="F207" s="223" t="b">
        <f>IF(総括表!$B$4=総括表!$Q$5,基礎データ貼付用シート!E1992)</f>
        <v>0</v>
      </c>
      <c r="G207" s="147" t="s">
        <v>5201</v>
      </c>
      <c r="H207" s="69">
        <v>0.222</v>
      </c>
      <c r="I207" s="70" t="s">
        <v>5202</v>
      </c>
      <c r="J207" s="145">
        <f t="shared" si="14"/>
        <v>0</v>
      </c>
      <c r="K207" s="1196"/>
      <c r="L207" s="76"/>
    </row>
    <row r="208" spans="1:13" s="1" customFormat="1" ht="18.75" customHeight="1" x14ac:dyDescent="0.2">
      <c r="A208" s="78"/>
      <c r="B208" s="1081">
        <v>4</v>
      </c>
      <c r="C208" s="1084" t="s">
        <v>5712</v>
      </c>
      <c r="D208" s="284" t="s">
        <v>5199</v>
      </c>
      <c r="E208" s="72" t="s">
        <v>5200</v>
      </c>
      <c r="F208" s="223">
        <f>IF(総括表!$B$4=総括表!$Q$4,基礎データ貼付用シート!E1993)</f>
        <v>0</v>
      </c>
      <c r="G208" s="147" t="s">
        <v>5201</v>
      </c>
      <c r="H208" s="69">
        <v>0.222</v>
      </c>
      <c r="I208" s="147" t="s">
        <v>5202</v>
      </c>
      <c r="J208" s="148">
        <f t="shared" ref="J208:J213" si="15">ROUND(F208*H208,0)</f>
        <v>0</v>
      </c>
      <c r="K208" s="1196" t="s">
        <v>5209</v>
      </c>
      <c r="L208" s="76"/>
    </row>
    <row r="209" spans="1:13" s="1" customFormat="1" ht="18.75" customHeight="1" x14ac:dyDescent="0.2">
      <c r="A209" s="78"/>
      <c r="B209" s="1083"/>
      <c r="C209" s="1086"/>
      <c r="D209" s="284" t="s">
        <v>5204</v>
      </c>
      <c r="E209" s="72" t="s">
        <v>5205</v>
      </c>
      <c r="F209" s="223" t="b">
        <f>IF(総括表!$B$4=総括表!$Q$5,基礎データ貼付用シート!E1993)</f>
        <v>0</v>
      </c>
      <c r="G209" s="147" t="s">
        <v>5201</v>
      </c>
      <c r="H209" s="69">
        <v>0.222</v>
      </c>
      <c r="I209" s="70" t="s">
        <v>5202</v>
      </c>
      <c r="J209" s="145">
        <f t="shared" si="15"/>
        <v>0</v>
      </c>
      <c r="K209" s="1196"/>
      <c r="L209" s="76"/>
    </row>
    <row r="210" spans="1:13" s="1" customFormat="1" ht="18.75" customHeight="1" x14ac:dyDescent="0.2">
      <c r="A210" s="78"/>
      <c r="B210" s="1081">
        <v>5</v>
      </c>
      <c r="C210" s="1084" t="s">
        <v>5721</v>
      </c>
      <c r="D210" s="284" t="s">
        <v>5199</v>
      </c>
      <c r="E210" s="72" t="s">
        <v>5200</v>
      </c>
      <c r="F210" s="223">
        <f>IF(総括表!$B$4=総括表!$Q$4,基礎データ貼付用シート!E1994)</f>
        <v>0</v>
      </c>
      <c r="G210" s="147" t="s">
        <v>5201</v>
      </c>
      <c r="H210" s="69">
        <v>0.222</v>
      </c>
      <c r="I210" s="147" t="s">
        <v>5202</v>
      </c>
      <c r="J210" s="148">
        <f t="shared" si="15"/>
        <v>0</v>
      </c>
      <c r="K210" s="1196" t="s">
        <v>5211</v>
      </c>
      <c r="L210" s="76"/>
    </row>
    <row r="211" spans="1:13" s="1" customFormat="1" ht="18.75" customHeight="1" x14ac:dyDescent="0.2">
      <c r="A211" s="78"/>
      <c r="B211" s="1083"/>
      <c r="C211" s="1086"/>
      <c r="D211" s="284" t="s">
        <v>5204</v>
      </c>
      <c r="E211" s="72" t="s">
        <v>5205</v>
      </c>
      <c r="F211" s="223" t="b">
        <f>IF(総括表!$B$4=総括表!$Q$5,基礎データ貼付用シート!E1994)</f>
        <v>0</v>
      </c>
      <c r="G211" s="147" t="s">
        <v>5201</v>
      </c>
      <c r="H211" s="69">
        <v>0.222</v>
      </c>
      <c r="I211" s="70" t="s">
        <v>5202</v>
      </c>
      <c r="J211" s="145">
        <f t="shared" si="15"/>
        <v>0</v>
      </c>
      <c r="K211" s="1196"/>
      <c r="L211" s="76"/>
    </row>
    <row r="212" spans="1:13" s="1" customFormat="1" ht="18.75" customHeight="1" x14ac:dyDescent="0.2">
      <c r="A212" s="78"/>
      <c r="B212" s="1081">
        <v>6</v>
      </c>
      <c r="C212" s="1084" t="s">
        <v>6494</v>
      </c>
      <c r="D212" s="284" t="s">
        <v>5199</v>
      </c>
      <c r="E212" s="72" t="s">
        <v>5200</v>
      </c>
      <c r="F212" s="223">
        <f>IF(総括表!$B$4=総括表!$Q$4,基礎データ貼付用シート!E1995)</f>
        <v>0</v>
      </c>
      <c r="G212" s="147" t="s">
        <v>5201</v>
      </c>
      <c r="H212" s="69">
        <v>0.222</v>
      </c>
      <c r="I212" s="147" t="s">
        <v>5202</v>
      </c>
      <c r="J212" s="148">
        <f t="shared" si="15"/>
        <v>0</v>
      </c>
      <c r="K212" s="1196" t="s">
        <v>5270</v>
      </c>
      <c r="L212" s="76"/>
    </row>
    <row r="213" spans="1:13" s="1" customFormat="1" ht="18.75" customHeight="1" x14ac:dyDescent="0.2">
      <c r="A213" s="78"/>
      <c r="B213" s="1083"/>
      <c r="C213" s="1086"/>
      <c r="D213" s="284" t="s">
        <v>5204</v>
      </c>
      <c r="E213" s="72" t="s">
        <v>5205</v>
      </c>
      <c r="F213" s="223" t="b">
        <f>IF(総括表!$B$4=総括表!$Q$5,基礎データ貼付用シート!E1995)</f>
        <v>0</v>
      </c>
      <c r="G213" s="147" t="s">
        <v>5201</v>
      </c>
      <c r="H213" s="69">
        <v>0.222</v>
      </c>
      <c r="I213" s="70" t="s">
        <v>5202</v>
      </c>
      <c r="J213" s="145">
        <f t="shared" si="15"/>
        <v>0</v>
      </c>
      <c r="K213" s="1196"/>
      <c r="L213" s="76"/>
    </row>
    <row r="214" spans="1:13" s="1" customFormat="1" ht="18.75" customHeight="1" x14ac:dyDescent="0.2">
      <c r="A214" s="71"/>
      <c r="B214" s="66"/>
      <c r="C214" s="68"/>
      <c r="D214" s="66"/>
      <c r="E214" s="66"/>
      <c r="F214" s="86"/>
      <c r="G214" s="68"/>
      <c r="H214" s="985" t="s">
        <v>6512</v>
      </c>
      <c r="I214" s="986"/>
      <c r="J214" s="662"/>
      <c r="K214" s="76"/>
      <c r="L214" s="76"/>
    </row>
    <row r="215" spans="1:13" s="1" customFormat="1" ht="18.75" customHeight="1" thickBot="1" x14ac:dyDescent="0.25">
      <c r="A215" s="71"/>
      <c r="B215" s="66"/>
      <c r="C215" s="66"/>
      <c r="D215" s="66"/>
      <c r="E215" s="66"/>
      <c r="F215" s="29"/>
      <c r="G215" s="66"/>
      <c r="H215" s="216" t="s">
        <v>5259</v>
      </c>
      <c r="I215" s="217"/>
      <c r="J215" s="7">
        <f>SUM(J202:J213)</f>
        <v>0</v>
      </c>
      <c r="K215" s="66" t="s">
        <v>5782</v>
      </c>
      <c r="L215" s="76"/>
      <c r="M215" s="3"/>
    </row>
    <row r="216" spans="1:13" ht="15" customHeight="1" thickBot="1" x14ac:dyDescent="0.25">
      <c r="A216" s="71"/>
      <c r="B216" s="66"/>
      <c r="C216" s="66"/>
      <c r="D216" s="66"/>
      <c r="E216" s="66"/>
      <c r="F216" s="29"/>
      <c r="G216" s="66"/>
      <c r="H216" s="68"/>
      <c r="I216" s="68"/>
      <c r="J216" s="29"/>
      <c r="K216" s="66"/>
      <c r="L216" s="71"/>
    </row>
    <row r="217" spans="1:13" ht="18.75" customHeight="1" x14ac:dyDescent="0.2">
      <c r="A217" s="71"/>
      <c r="B217" s="71"/>
      <c r="C217" s="71"/>
      <c r="D217" s="71"/>
      <c r="E217" s="71"/>
      <c r="F217" s="71"/>
      <c r="G217" s="71"/>
      <c r="H217" s="1075" t="s">
        <v>6519</v>
      </c>
      <c r="I217" s="1076"/>
      <c r="J217" s="657"/>
      <c r="K217" s="66"/>
      <c r="L217" s="71"/>
    </row>
    <row r="218" spans="1:13" ht="18.75" customHeight="1" thickBot="1" x14ac:dyDescent="0.25">
      <c r="A218" s="71"/>
      <c r="B218" s="71"/>
      <c r="C218" s="71"/>
      <c r="D218" s="71"/>
      <c r="E218" s="71"/>
      <c r="F218" s="71"/>
      <c r="G218" s="71"/>
      <c r="H218" s="1007" t="s">
        <v>6520</v>
      </c>
      <c r="I218" s="1008"/>
      <c r="J218" s="7">
        <f>'農業行政費(1)'!K9+'農業行政費(1)'!K18+'農業行政費(1)'!K26+'農業行政費(1)'!K36+'農業行政費(1)'!K44+'農業行政費(1)'!K54+'農業行政費(1)'!K63+'農業行政費(1)'!K71+'農業行政費(1)'!K83+'農業行政費(1)'!K92+'農業行政費(1)'!K100+'農業行政費(2)'!J21+'農業行政費(2)'!J43+'農業行政費(2)'!J65+'農業行政費(2)'!J87+'農業行政費(2)'!J109+J120+'農業行政費(2)'!J143+'農業行政費(2)'!J166+J185+J196+J215</f>
        <v>0</v>
      </c>
      <c r="K218" s="66" t="s">
        <v>72</v>
      </c>
      <c r="L218" s="71"/>
    </row>
    <row r="219" spans="1:13" ht="18.75" customHeight="1" x14ac:dyDescent="0.2">
      <c r="A219" s="71"/>
      <c r="B219" s="71"/>
      <c r="C219" s="71"/>
      <c r="D219" s="71"/>
      <c r="E219" s="71"/>
      <c r="F219" s="90"/>
      <c r="G219" s="71"/>
      <c r="H219" s="71"/>
      <c r="I219" s="71"/>
      <c r="J219" s="90"/>
      <c r="K219" s="66"/>
      <c r="L219" s="71"/>
    </row>
  </sheetData>
  <sheetProtection autoFilter="0"/>
  <customSheetViews>
    <customSheetView guid="{0FF53720-42B0-4B1A-A491-0089CDA29CCF}"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1"/>
      <headerFooter alignWithMargins="0"/>
    </customSheetView>
    <customSheetView guid="{1F81339A-CB4E-4CB3-ABCA-C25ADEC8B9AC}"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2"/>
      <headerFooter alignWithMargins="0"/>
    </customSheetView>
    <customSheetView guid="{87FB8462-6403-4F20-8080-1AF11B55B90C}"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3"/>
      <headerFooter alignWithMargins="0"/>
    </customSheetView>
    <customSheetView guid="{3B4A68D1-1B68-46E4-B8BF-4F65CEA2EB4B}"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4"/>
      <headerFooter alignWithMargins="0"/>
    </customSheetView>
    <customSheetView guid="{3DDC5261-2F80-4A3C-AB53-F803DE8B7615}"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5"/>
      <headerFooter alignWithMargins="0"/>
    </customSheetView>
    <customSheetView guid="{44914D11-FA26-4FFB-9D64-353FA38F5634}"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6"/>
      <headerFooter alignWithMargins="0"/>
    </customSheetView>
    <customSheetView guid="{6580A8AE-FA6B-4B5A-83A0-1CF78E68E0A6}"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7"/>
      <headerFooter alignWithMargins="0"/>
    </customSheetView>
    <customSheetView guid="{33BE930D-9EAB-4AFB-BDCD-43112CB50749}"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8"/>
      <headerFooter alignWithMargins="0"/>
    </customSheetView>
    <customSheetView guid="{0B613FCD-ABCC-41BB-9177-F54C998CD9E2}"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9"/>
      <headerFooter alignWithMargins="0"/>
    </customSheetView>
    <customSheetView guid="{B71A276C-C16D-4248-B875-8414D93978D3}" showPageBreaks="1" fitToPage="1" printArea="1" view="pageBreakPreview" topLeftCell="A166">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0"/>
      <headerFooter alignWithMargins="0"/>
    </customSheetView>
    <customSheetView guid="{EE5E2BC8-B1EB-4466-BA38-D89D5EC0095B}"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1"/>
      <headerFooter alignWithMargins="0"/>
    </customSheetView>
    <customSheetView guid="{60A3B263-4602-4F01-9F3F-2B992FCD2F0D}"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2"/>
      <headerFooter alignWithMargins="0"/>
    </customSheetView>
    <customSheetView guid="{4501AAA6-52C2-4DE0-8371-DF05BC835EB0}"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3"/>
      <headerFooter alignWithMargins="0"/>
    </customSheetView>
    <customSheetView guid="{994C6250-FA50-4C22-9B36-67FD48252EA7}" showPageBreaks="1" fitToPage="1" printArea="1" view="pageBreakPreview">
      <selection activeCell="J160" sqref="J160"/>
      <rowBreaks count="3" manualBreakCount="3">
        <brk id="39" max="11" man="1"/>
        <brk id="78" max="11" man="1"/>
        <brk id="128" max="11" man="1"/>
      </rowBreaks>
      <pageMargins left="0" right="0" top="0" bottom="0" header="0" footer="0"/>
      <printOptions horizontalCentered="1"/>
      <pageSetup paperSize="9" fitToHeight="0" orientation="portrait" r:id="rId14"/>
      <headerFooter alignWithMargins="0"/>
    </customSheetView>
    <customSheetView guid="{589CC1DC-63E7-447D-98B0-3ACFA594E418}"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5"/>
      <headerFooter alignWithMargins="0"/>
    </customSheetView>
    <customSheetView guid="{C992E83C-24A9-4447-9C08-4F6D58B78F8B}"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6"/>
      <headerFooter alignWithMargins="0"/>
    </customSheetView>
    <customSheetView guid="{3C9FE015-CE13-4E3B-ACAB-8D7E22E34744}"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7"/>
      <headerFooter alignWithMargins="0"/>
    </customSheetView>
    <customSheetView guid="{7EEBD42C-6D62-4B33-B7C1-B904E6629538}"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8"/>
      <headerFooter alignWithMargins="0"/>
    </customSheetView>
    <customSheetView guid="{C8B40DBF-EDE0-406A-8960-74B2A681CE9F}"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19"/>
      <headerFooter alignWithMargins="0"/>
    </customSheetView>
    <customSheetView guid="{A0BA9017-E5F3-4B91-9F5C-F0F36F625BCB}"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20"/>
      <headerFooter alignWithMargins="0"/>
    </customSheetView>
  </customSheetViews>
  <mergeCells count="232">
    <mergeCell ref="D105:E105"/>
    <mergeCell ref="D116:E116"/>
    <mergeCell ref="B178:B179"/>
    <mergeCell ref="C178:C179"/>
    <mergeCell ref="K178:K179"/>
    <mergeCell ref="B208:B209"/>
    <mergeCell ref="C208:C209"/>
    <mergeCell ref="K208:K209"/>
    <mergeCell ref="K161:K162"/>
    <mergeCell ref="D152:E152"/>
    <mergeCell ref="D106:E106"/>
    <mergeCell ref="D117:E117"/>
    <mergeCell ref="B180:B181"/>
    <mergeCell ref="C180:C181"/>
    <mergeCell ref="K180:K181"/>
    <mergeCell ref="B147:C147"/>
    <mergeCell ref="B136:B137"/>
    <mergeCell ref="C138:C139"/>
    <mergeCell ref="C163:C164"/>
    <mergeCell ref="D163:E163"/>
    <mergeCell ref="B151:B152"/>
    <mergeCell ref="D156:E156"/>
    <mergeCell ref="D155:E155"/>
    <mergeCell ref="D154:E154"/>
    <mergeCell ref="K157:K158"/>
    <mergeCell ref="K159:K160"/>
    <mergeCell ref="B163:B164"/>
    <mergeCell ref="K163:K164"/>
    <mergeCell ref="K172:K173"/>
    <mergeCell ref="C136:C137"/>
    <mergeCell ref="D136:E136"/>
    <mergeCell ref="H142:I142"/>
    <mergeCell ref="H143:I143"/>
    <mergeCell ref="D147:E147"/>
    <mergeCell ref="B153:B154"/>
    <mergeCell ref="C153:C154"/>
    <mergeCell ref="B159:B160"/>
    <mergeCell ref="B161:B162"/>
    <mergeCell ref="C151:C152"/>
    <mergeCell ref="B172:B173"/>
    <mergeCell ref="K134:K135"/>
    <mergeCell ref="K136:K137"/>
    <mergeCell ref="D153:E153"/>
    <mergeCell ref="D141:E141"/>
    <mergeCell ref="D140:E140"/>
    <mergeCell ref="K140:K141"/>
    <mergeCell ref="D150:E150"/>
    <mergeCell ref="D151:E151"/>
    <mergeCell ref="K155:K156"/>
    <mergeCell ref="H218:I218"/>
    <mergeCell ref="H217:I217"/>
    <mergeCell ref="H165:I165"/>
    <mergeCell ref="H166:I166"/>
    <mergeCell ref="D164:E164"/>
    <mergeCell ref="D158:E158"/>
    <mergeCell ref="D159:E159"/>
    <mergeCell ref="C161:C162"/>
    <mergeCell ref="D161:E161"/>
    <mergeCell ref="D162:E162"/>
    <mergeCell ref="D160:E160"/>
    <mergeCell ref="C159:C160"/>
    <mergeCell ref="C157:C158"/>
    <mergeCell ref="D157:E157"/>
    <mergeCell ref="H214:I214"/>
    <mergeCell ref="C206:C207"/>
    <mergeCell ref="C210:C211"/>
    <mergeCell ref="C172:C173"/>
    <mergeCell ref="D83:E83"/>
    <mergeCell ref="K138:K139"/>
    <mergeCell ref="H64:I64"/>
    <mergeCell ref="H65:I65"/>
    <mergeCell ref="D98:E98"/>
    <mergeCell ref="D81:E81"/>
    <mergeCell ref="H86:I86"/>
    <mergeCell ref="H87:I87"/>
    <mergeCell ref="D82:E82"/>
    <mergeCell ref="D124:E124"/>
    <mergeCell ref="D138:E138"/>
    <mergeCell ref="D139:E139"/>
    <mergeCell ref="D72:E72"/>
    <mergeCell ref="D73:E73"/>
    <mergeCell ref="D74:E74"/>
    <mergeCell ref="D75:E75"/>
    <mergeCell ref="D76:E76"/>
    <mergeCell ref="D77:E77"/>
    <mergeCell ref="D95:E95"/>
    <mergeCell ref="D99:E99"/>
    <mergeCell ref="D97:E97"/>
    <mergeCell ref="K132:K133"/>
    <mergeCell ref="H108:I108"/>
    <mergeCell ref="H109:I109"/>
    <mergeCell ref="D56:E56"/>
    <mergeCell ref="D71:E71"/>
    <mergeCell ref="D47:E47"/>
    <mergeCell ref="D49:E49"/>
    <mergeCell ref="D50:E50"/>
    <mergeCell ref="D51:E51"/>
    <mergeCell ref="D52:E52"/>
    <mergeCell ref="D53:E53"/>
    <mergeCell ref="D54:E54"/>
    <mergeCell ref="D59:E59"/>
    <mergeCell ref="D58:E58"/>
    <mergeCell ref="D60:E60"/>
    <mergeCell ref="D69:E69"/>
    <mergeCell ref="D57:E57"/>
    <mergeCell ref="D62:E62"/>
    <mergeCell ref="D61:E61"/>
    <mergeCell ref="D63:E63"/>
    <mergeCell ref="B25:C25"/>
    <mergeCell ref="D25:E25"/>
    <mergeCell ref="D15:E15"/>
    <mergeCell ref="D55:E55"/>
    <mergeCell ref="B47:C47"/>
    <mergeCell ref="D14:E14"/>
    <mergeCell ref="D16:E16"/>
    <mergeCell ref="D12:E12"/>
    <mergeCell ref="D13:E13"/>
    <mergeCell ref="D18:E18"/>
    <mergeCell ref="D17:E17"/>
    <mergeCell ref="D7:E7"/>
    <mergeCell ref="D8:E8"/>
    <mergeCell ref="H20:I20"/>
    <mergeCell ref="H21:I21"/>
    <mergeCell ref="D33:E33"/>
    <mergeCell ref="D34:E34"/>
    <mergeCell ref="D35:E35"/>
    <mergeCell ref="D36:E36"/>
    <mergeCell ref="H42:I42"/>
    <mergeCell ref="D9:E9"/>
    <mergeCell ref="D10:E10"/>
    <mergeCell ref="D11:E11"/>
    <mergeCell ref="D27:E27"/>
    <mergeCell ref="D19:E19"/>
    <mergeCell ref="H43:I43"/>
    <mergeCell ref="D38:E38"/>
    <mergeCell ref="D37:E37"/>
    <mergeCell ref="D39:E39"/>
    <mergeCell ref="D29:E29"/>
    <mergeCell ref="D30:E30"/>
    <mergeCell ref="D31:E31"/>
    <mergeCell ref="D32:E32"/>
    <mergeCell ref="D28:E28"/>
    <mergeCell ref="D40:E40"/>
    <mergeCell ref="D41:E41"/>
    <mergeCell ref="D84:E84"/>
    <mergeCell ref="D103:E103"/>
    <mergeCell ref="B157:B158"/>
    <mergeCell ref="D100:E100"/>
    <mergeCell ref="B124:C124"/>
    <mergeCell ref="D102:E102"/>
    <mergeCell ref="B3:C3"/>
    <mergeCell ref="D3:E3"/>
    <mergeCell ref="D5:E5"/>
    <mergeCell ref="B128:B129"/>
    <mergeCell ref="C128:C129"/>
    <mergeCell ref="D129:E129"/>
    <mergeCell ref="D6:E6"/>
    <mergeCell ref="B91:C91"/>
    <mergeCell ref="D96:E96"/>
    <mergeCell ref="D78:E78"/>
    <mergeCell ref="D79:E79"/>
    <mergeCell ref="D91:E91"/>
    <mergeCell ref="D93:E93"/>
    <mergeCell ref="D94:E94"/>
    <mergeCell ref="D80:E80"/>
    <mergeCell ref="D101:E101"/>
    <mergeCell ref="B69:C69"/>
    <mergeCell ref="B126:B127"/>
    <mergeCell ref="B174:B175"/>
    <mergeCell ref="C174:C175"/>
    <mergeCell ref="B202:B203"/>
    <mergeCell ref="C202:C203"/>
    <mergeCell ref="C126:C127"/>
    <mergeCell ref="D126:E126"/>
    <mergeCell ref="D131:E131"/>
    <mergeCell ref="D128:E128"/>
    <mergeCell ref="D130:E130"/>
    <mergeCell ref="D127:E127"/>
    <mergeCell ref="D137:E137"/>
    <mergeCell ref="B138:B139"/>
    <mergeCell ref="C149:C150"/>
    <mergeCell ref="C134:C135"/>
    <mergeCell ref="D135:E135"/>
    <mergeCell ref="B132:B133"/>
    <mergeCell ref="C132:C133"/>
    <mergeCell ref="D132:E132"/>
    <mergeCell ref="B140:B141"/>
    <mergeCell ref="C140:C141"/>
    <mergeCell ref="B149:B150"/>
    <mergeCell ref="D149:E149"/>
    <mergeCell ref="C155:C156"/>
    <mergeCell ref="B155:B156"/>
    <mergeCell ref="B204:B205"/>
    <mergeCell ref="C204:C205"/>
    <mergeCell ref="H184:I184"/>
    <mergeCell ref="H195:I195"/>
    <mergeCell ref="B212:B213"/>
    <mergeCell ref="C212:C213"/>
    <mergeCell ref="K212:K213"/>
    <mergeCell ref="B193:B194"/>
    <mergeCell ref="C193:C194"/>
    <mergeCell ref="K193:K194"/>
    <mergeCell ref="K206:K207"/>
    <mergeCell ref="K204:K205"/>
    <mergeCell ref="K202:K203"/>
    <mergeCell ref="B206:B207"/>
    <mergeCell ref="B210:B211"/>
    <mergeCell ref="K210:K211"/>
    <mergeCell ref="D85:E85"/>
    <mergeCell ref="D107:E107"/>
    <mergeCell ref="D118:E118"/>
    <mergeCell ref="B182:B183"/>
    <mergeCell ref="C182:C183"/>
    <mergeCell ref="K182:K183"/>
    <mergeCell ref="B191:B192"/>
    <mergeCell ref="C191:C192"/>
    <mergeCell ref="K191:K192"/>
    <mergeCell ref="D104:E104"/>
    <mergeCell ref="B113:C113"/>
    <mergeCell ref="D113:E113"/>
    <mergeCell ref="D115:E115"/>
    <mergeCell ref="H119:I119"/>
    <mergeCell ref="H120:I120"/>
    <mergeCell ref="K174:K175"/>
    <mergeCell ref="B176:B177"/>
    <mergeCell ref="C176:C177"/>
    <mergeCell ref="K176:K177"/>
    <mergeCell ref="C130:C131"/>
    <mergeCell ref="B130:B131"/>
    <mergeCell ref="B134:B135"/>
    <mergeCell ref="D134:E134"/>
    <mergeCell ref="D133:E133"/>
  </mergeCells>
  <phoneticPr fontId="3"/>
  <printOptions horizontalCentered="1"/>
  <pageMargins left="0.78740157480314965" right="0.78740157480314965" top="0.98425196850393704" bottom="0.98425196850393704" header="0.51181102362204722" footer="0.51181102362204722"/>
  <pageSetup paperSize="9" scale="96" fitToHeight="0" orientation="portrait" r:id="rId21"/>
  <headerFooter alignWithMargins="0"/>
  <rowBreaks count="4" manualBreakCount="4">
    <brk id="44" max="11" man="1"/>
    <brk id="88" max="11" man="1"/>
    <brk id="144" max="11" man="1"/>
    <brk id="186"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66"/>
  <sheetViews>
    <sheetView view="pageBreakPreview" topLeftCell="A59" zoomScaleNormal="120" zoomScaleSheetLayoutView="100" workbookViewId="0">
      <selection activeCell="O13" sqref="O13"/>
    </sheetView>
  </sheetViews>
  <sheetFormatPr defaultColWidth="9" defaultRowHeight="18.75" customHeight="1" x14ac:dyDescent="0.2"/>
  <cols>
    <col min="1" max="1" width="3.90625" style="3" customWidth="1"/>
    <col min="2" max="2" width="5" style="3" customWidth="1"/>
    <col min="3" max="3" width="7.453125" style="3" bestFit="1" customWidth="1"/>
    <col min="4" max="4" width="3" style="3" bestFit="1" customWidth="1"/>
    <col min="5" max="5" width="14.54296875" style="3" customWidth="1"/>
    <col min="6" max="6" width="22.6328125" style="12" customWidth="1"/>
    <col min="7" max="7" width="2" style="3" bestFit="1" customWidth="1"/>
    <col min="8" max="8" width="11.90625" style="3" customWidth="1"/>
    <col min="9" max="9" width="2" style="3" bestFit="1" customWidth="1"/>
    <col min="10" max="10" width="11.90625" style="12" customWidth="1"/>
    <col min="11" max="11" width="3" style="2" customWidth="1"/>
    <col min="12" max="12" width="4" style="3" customWidth="1"/>
    <col min="13" max="256" width="9" style="3"/>
    <col min="257" max="257" width="3.90625" style="3" customWidth="1"/>
    <col min="258" max="258" width="5" style="3" customWidth="1"/>
    <col min="259" max="259" width="7.453125" style="3" bestFit="1" customWidth="1"/>
    <col min="260" max="260" width="3" style="3" bestFit="1" customWidth="1"/>
    <col min="261" max="261" width="12" style="3" customWidth="1"/>
    <col min="262" max="262" width="11.90625" style="3" customWidth="1"/>
    <col min="263" max="263" width="2" style="3" bestFit="1" customWidth="1"/>
    <col min="264" max="264" width="11.90625" style="3" customWidth="1"/>
    <col min="265" max="265" width="2" style="3" bestFit="1" customWidth="1"/>
    <col min="266" max="266" width="11.90625" style="3" customWidth="1"/>
    <col min="267" max="267" width="3" style="3" customWidth="1"/>
    <col min="268" max="268" width="4" style="3" customWidth="1"/>
    <col min="269" max="512" width="9" style="3"/>
    <col min="513" max="513" width="3.90625" style="3" customWidth="1"/>
    <col min="514" max="514" width="5" style="3" customWidth="1"/>
    <col min="515" max="515" width="7.453125" style="3" bestFit="1" customWidth="1"/>
    <col min="516" max="516" width="3" style="3" bestFit="1" customWidth="1"/>
    <col min="517" max="517" width="12" style="3" customWidth="1"/>
    <col min="518" max="518" width="11.90625" style="3" customWidth="1"/>
    <col min="519" max="519" width="2" style="3" bestFit="1" customWidth="1"/>
    <col min="520" max="520" width="11.90625" style="3" customWidth="1"/>
    <col min="521" max="521" width="2" style="3" bestFit="1" customWidth="1"/>
    <col min="522" max="522" width="11.90625" style="3" customWidth="1"/>
    <col min="523" max="523" width="3" style="3" customWidth="1"/>
    <col min="524" max="524" width="4" style="3" customWidth="1"/>
    <col min="525" max="768" width="9" style="3"/>
    <col min="769" max="769" width="3.90625" style="3" customWidth="1"/>
    <col min="770" max="770" width="5" style="3" customWidth="1"/>
    <col min="771" max="771" width="7.453125" style="3" bestFit="1" customWidth="1"/>
    <col min="772" max="772" width="3" style="3" bestFit="1" customWidth="1"/>
    <col min="773" max="773" width="12" style="3" customWidth="1"/>
    <col min="774" max="774" width="11.90625" style="3" customWidth="1"/>
    <col min="775" max="775" width="2" style="3" bestFit="1" customWidth="1"/>
    <col min="776" max="776" width="11.90625" style="3" customWidth="1"/>
    <col min="777" max="777" width="2" style="3" bestFit="1" customWidth="1"/>
    <col min="778" max="778" width="11.90625" style="3" customWidth="1"/>
    <col min="779" max="779" width="3" style="3" customWidth="1"/>
    <col min="780" max="780" width="4" style="3" customWidth="1"/>
    <col min="781" max="1024" width="9" style="3"/>
    <col min="1025" max="1025" width="3.90625" style="3" customWidth="1"/>
    <col min="1026" max="1026" width="5" style="3" customWidth="1"/>
    <col min="1027" max="1027" width="7.453125" style="3" bestFit="1" customWidth="1"/>
    <col min="1028" max="1028" width="3" style="3" bestFit="1" customWidth="1"/>
    <col min="1029" max="1029" width="12" style="3" customWidth="1"/>
    <col min="1030" max="1030" width="11.90625" style="3" customWidth="1"/>
    <col min="1031" max="1031" width="2" style="3" bestFit="1" customWidth="1"/>
    <col min="1032" max="1032" width="11.90625" style="3" customWidth="1"/>
    <col min="1033" max="1033" width="2" style="3" bestFit="1" customWidth="1"/>
    <col min="1034" max="1034" width="11.90625" style="3" customWidth="1"/>
    <col min="1035" max="1035" width="3" style="3" customWidth="1"/>
    <col min="1036" max="1036" width="4" style="3" customWidth="1"/>
    <col min="1037" max="1280" width="9" style="3"/>
    <col min="1281" max="1281" width="3.90625" style="3" customWidth="1"/>
    <col min="1282" max="1282" width="5" style="3" customWidth="1"/>
    <col min="1283" max="1283" width="7.453125" style="3" bestFit="1" customWidth="1"/>
    <col min="1284" max="1284" width="3" style="3" bestFit="1" customWidth="1"/>
    <col min="1285" max="1285" width="12" style="3" customWidth="1"/>
    <col min="1286" max="1286" width="11.90625" style="3" customWidth="1"/>
    <col min="1287" max="1287" width="2" style="3" bestFit="1" customWidth="1"/>
    <col min="1288" max="1288" width="11.90625" style="3" customWidth="1"/>
    <col min="1289" max="1289" width="2" style="3" bestFit="1" customWidth="1"/>
    <col min="1290" max="1290" width="11.90625" style="3" customWidth="1"/>
    <col min="1291" max="1291" width="3" style="3" customWidth="1"/>
    <col min="1292" max="1292" width="4" style="3" customWidth="1"/>
    <col min="1293" max="1536" width="9" style="3"/>
    <col min="1537" max="1537" width="3.90625" style="3" customWidth="1"/>
    <col min="1538" max="1538" width="5" style="3" customWidth="1"/>
    <col min="1539" max="1539" width="7.453125" style="3" bestFit="1" customWidth="1"/>
    <col min="1540" max="1540" width="3" style="3" bestFit="1" customWidth="1"/>
    <col min="1541" max="1541" width="12" style="3" customWidth="1"/>
    <col min="1542" max="1542" width="11.90625" style="3" customWidth="1"/>
    <col min="1543" max="1543" width="2" style="3" bestFit="1" customWidth="1"/>
    <col min="1544" max="1544" width="11.90625" style="3" customWidth="1"/>
    <col min="1545" max="1545" width="2" style="3" bestFit="1" customWidth="1"/>
    <col min="1546" max="1546" width="11.90625" style="3" customWidth="1"/>
    <col min="1547" max="1547" width="3" style="3" customWidth="1"/>
    <col min="1548" max="1548" width="4" style="3" customWidth="1"/>
    <col min="1549" max="1792" width="9" style="3"/>
    <col min="1793" max="1793" width="3.90625" style="3" customWidth="1"/>
    <col min="1794" max="1794" width="5" style="3" customWidth="1"/>
    <col min="1795" max="1795" width="7.453125" style="3" bestFit="1" customWidth="1"/>
    <col min="1796" max="1796" width="3" style="3" bestFit="1" customWidth="1"/>
    <col min="1797" max="1797" width="12" style="3" customWidth="1"/>
    <col min="1798" max="1798" width="11.90625" style="3" customWidth="1"/>
    <col min="1799" max="1799" width="2" style="3" bestFit="1" customWidth="1"/>
    <col min="1800" max="1800" width="11.90625" style="3" customWidth="1"/>
    <col min="1801" max="1801" width="2" style="3" bestFit="1" customWidth="1"/>
    <col min="1802" max="1802" width="11.90625" style="3" customWidth="1"/>
    <col min="1803" max="1803" width="3" style="3" customWidth="1"/>
    <col min="1804" max="1804" width="4" style="3" customWidth="1"/>
    <col min="1805" max="2048" width="9" style="3"/>
    <col min="2049" max="2049" width="3.90625" style="3" customWidth="1"/>
    <col min="2050" max="2050" width="5" style="3" customWidth="1"/>
    <col min="2051" max="2051" width="7.453125" style="3" bestFit="1" customWidth="1"/>
    <col min="2052" max="2052" width="3" style="3" bestFit="1" customWidth="1"/>
    <col min="2053" max="2053" width="12" style="3" customWidth="1"/>
    <col min="2054" max="2054" width="11.90625" style="3" customWidth="1"/>
    <col min="2055" max="2055" width="2" style="3" bestFit="1" customWidth="1"/>
    <col min="2056" max="2056" width="11.90625" style="3" customWidth="1"/>
    <col min="2057" max="2057" width="2" style="3" bestFit="1" customWidth="1"/>
    <col min="2058" max="2058" width="11.90625" style="3" customWidth="1"/>
    <col min="2059" max="2059" width="3" style="3" customWidth="1"/>
    <col min="2060" max="2060" width="4" style="3" customWidth="1"/>
    <col min="2061" max="2304" width="9" style="3"/>
    <col min="2305" max="2305" width="3.90625" style="3" customWidth="1"/>
    <col min="2306" max="2306" width="5" style="3" customWidth="1"/>
    <col min="2307" max="2307" width="7.453125" style="3" bestFit="1" customWidth="1"/>
    <col min="2308" max="2308" width="3" style="3" bestFit="1" customWidth="1"/>
    <col min="2309" max="2309" width="12" style="3" customWidth="1"/>
    <col min="2310" max="2310" width="11.90625" style="3" customWidth="1"/>
    <col min="2311" max="2311" width="2" style="3" bestFit="1" customWidth="1"/>
    <col min="2312" max="2312" width="11.90625" style="3" customWidth="1"/>
    <col min="2313" max="2313" width="2" style="3" bestFit="1" customWidth="1"/>
    <col min="2314" max="2314" width="11.90625" style="3" customWidth="1"/>
    <col min="2315" max="2315" width="3" style="3" customWidth="1"/>
    <col min="2316" max="2316" width="4" style="3" customWidth="1"/>
    <col min="2317" max="2560" width="9" style="3"/>
    <col min="2561" max="2561" width="3.90625" style="3" customWidth="1"/>
    <col min="2562" max="2562" width="5" style="3" customWidth="1"/>
    <col min="2563" max="2563" width="7.453125" style="3" bestFit="1" customWidth="1"/>
    <col min="2564" max="2564" width="3" style="3" bestFit="1" customWidth="1"/>
    <col min="2565" max="2565" width="12" style="3" customWidth="1"/>
    <col min="2566" max="2566" width="11.90625" style="3" customWidth="1"/>
    <col min="2567" max="2567" width="2" style="3" bestFit="1" customWidth="1"/>
    <col min="2568" max="2568" width="11.90625" style="3" customWidth="1"/>
    <col min="2569" max="2569" width="2" style="3" bestFit="1" customWidth="1"/>
    <col min="2570" max="2570" width="11.90625" style="3" customWidth="1"/>
    <col min="2571" max="2571" width="3" style="3" customWidth="1"/>
    <col min="2572" max="2572" width="4" style="3" customWidth="1"/>
    <col min="2573" max="2816" width="9" style="3"/>
    <col min="2817" max="2817" width="3.90625" style="3" customWidth="1"/>
    <col min="2818" max="2818" width="5" style="3" customWidth="1"/>
    <col min="2819" max="2819" width="7.453125" style="3" bestFit="1" customWidth="1"/>
    <col min="2820" max="2820" width="3" style="3" bestFit="1" customWidth="1"/>
    <col min="2821" max="2821" width="12" style="3" customWidth="1"/>
    <col min="2822" max="2822" width="11.90625" style="3" customWidth="1"/>
    <col min="2823" max="2823" width="2" style="3" bestFit="1" customWidth="1"/>
    <col min="2824" max="2824" width="11.90625" style="3" customWidth="1"/>
    <col min="2825" max="2825" width="2" style="3" bestFit="1" customWidth="1"/>
    <col min="2826" max="2826" width="11.90625" style="3" customWidth="1"/>
    <col min="2827" max="2827" width="3" style="3" customWidth="1"/>
    <col min="2828" max="2828" width="4" style="3" customWidth="1"/>
    <col min="2829" max="3072" width="9" style="3"/>
    <col min="3073" max="3073" width="3.90625" style="3" customWidth="1"/>
    <col min="3074" max="3074" width="5" style="3" customWidth="1"/>
    <col min="3075" max="3075" width="7.453125" style="3" bestFit="1" customWidth="1"/>
    <col min="3076" max="3076" width="3" style="3" bestFit="1" customWidth="1"/>
    <col min="3077" max="3077" width="12" style="3" customWidth="1"/>
    <col min="3078" max="3078" width="11.90625" style="3" customWidth="1"/>
    <col min="3079" max="3079" width="2" style="3" bestFit="1" customWidth="1"/>
    <col min="3080" max="3080" width="11.90625" style="3" customWidth="1"/>
    <col min="3081" max="3081" width="2" style="3" bestFit="1" customWidth="1"/>
    <col min="3082" max="3082" width="11.90625" style="3" customWidth="1"/>
    <col min="3083" max="3083" width="3" style="3" customWidth="1"/>
    <col min="3084" max="3084" width="4" style="3" customWidth="1"/>
    <col min="3085" max="3328" width="9" style="3"/>
    <col min="3329" max="3329" width="3.90625" style="3" customWidth="1"/>
    <col min="3330" max="3330" width="5" style="3" customWidth="1"/>
    <col min="3331" max="3331" width="7.453125" style="3" bestFit="1" customWidth="1"/>
    <col min="3332" max="3332" width="3" style="3" bestFit="1" customWidth="1"/>
    <col min="3333" max="3333" width="12" style="3" customWidth="1"/>
    <col min="3334" max="3334" width="11.90625" style="3" customWidth="1"/>
    <col min="3335" max="3335" width="2" style="3" bestFit="1" customWidth="1"/>
    <col min="3336" max="3336" width="11.90625" style="3" customWidth="1"/>
    <col min="3337" max="3337" width="2" style="3" bestFit="1" customWidth="1"/>
    <col min="3338" max="3338" width="11.90625" style="3" customWidth="1"/>
    <col min="3339" max="3339" width="3" style="3" customWidth="1"/>
    <col min="3340" max="3340" width="4" style="3" customWidth="1"/>
    <col min="3341" max="3584" width="9" style="3"/>
    <col min="3585" max="3585" width="3.90625" style="3" customWidth="1"/>
    <col min="3586" max="3586" width="5" style="3" customWidth="1"/>
    <col min="3587" max="3587" width="7.453125" style="3" bestFit="1" customWidth="1"/>
    <col min="3588" max="3588" width="3" style="3" bestFit="1" customWidth="1"/>
    <col min="3589" max="3589" width="12" style="3" customWidth="1"/>
    <col min="3590" max="3590" width="11.90625" style="3" customWidth="1"/>
    <col min="3591" max="3591" width="2" style="3" bestFit="1" customWidth="1"/>
    <col min="3592" max="3592" width="11.90625" style="3" customWidth="1"/>
    <col min="3593" max="3593" width="2" style="3" bestFit="1" customWidth="1"/>
    <col min="3594" max="3594" width="11.90625" style="3" customWidth="1"/>
    <col min="3595" max="3595" width="3" style="3" customWidth="1"/>
    <col min="3596" max="3596" width="4" style="3" customWidth="1"/>
    <col min="3597" max="3840" width="9" style="3"/>
    <col min="3841" max="3841" width="3.90625" style="3" customWidth="1"/>
    <col min="3842" max="3842" width="5" style="3" customWidth="1"/>
    <col min="3843" max="3843" width="7.453125" style="3" bestFit="1" customWidth="1"/>
    <col min="3844" max="3844" width="3" style="3" bestFit="1" customWidth="1"/>
    <col min="3845" max="3845" width="12" style="3" customWidth="1"/>
    <col min="3846" max="3846" width="11.90625" style="3" customWidth="1"/>
    <col min="3847" max="3847" width="2" style="3" bestFit="1" customWidth="1"/>
    <col min="3848" max="3848" width="11.90625" style="3" customWidth="1"/>
    <col min="3849" max="3849" width="2" style="3" bestFit="1" customWidth="1"/>
    <col min="3850" max="3850" width="11.90625" style="3" customWidth="1"/>
    <col min="3851" max="3851" width="3" style="3" customWidth="1"/>
    <col min="3852" max="3852" width="4" style="3" customWidth="1"/>
    <col min="3853" max="4096" width="9" style="3"/>
    <col min="4097" max="4097" width="3.90625" style="3" customWidth="1"/>
    <col min="4098" max="4098" width="5" style="3" customWidth="1"/>
    <col min="4099" max="4099" width="7.453125" style="3" bestFit="1" customWidth="1"/>
    <col min="4100" max="4100" width="3" style="3" bestFit="1" customWidth="1"/>
    <col min="4101" max="4101" width="12" style="3" customWidth="1"/>
    <col min="4102" max="4102" width="11.90625" style="3" customWidth="1"/>
    <col min="4103" max="4103" width="2" style="3" bestFit="1" customWidth="1"/>
    <col min="4104" max="4104" width="11.90625" style="3" customWidth="1"/>
    <col min="4105" max="4105" width="2" style="3" bestFit="1" customWidth="1"/>
    <col min="4106" max="4106" width="11.90625" style="3" customWidth="1"/>
    <col min="4107" max="4107" width="3" style="3" customWidth="1"/>
    <col min="4108" max="4108" width="4" style="3" customWidth="1"/>
    <col min="4109" max="4352" width="9" style="3"/>
    <col min="4353" max="4353" width="3.90625" style="3" customWidth="1"/>
    <col min="4354" max="4354" width="5" style="3" customWidth="1"/>
    <col min="4355" max="4355" width="7.453125" style="3" bestFit="1" customWidth="1"/>
    <col min="4356" max="4356" width="3" style="3" bestFit="1" customWidth="1"/>
    <col min="4357" max="4357" width="12" style="3" customWidth="1"/>
    <col min="4358" max="4358" width="11.90625" style="3" customWidth="1"/>
    <col min="4359" max="4359" width="2" style="3" bestFit="1" customWidth="1"/>
    <col min="4360" max="4360" width="11.90625" style="3" customWidth="1"/>
    <col min="4361" max="4361" width="2" style="3" bestFit="1" customWidth="1"/>
    <col min="4362" max="4362" width="11.90625" style="3" customWidth="1"/>
    <col min="4363" max="4363" width="3" style="3" customWidth="1"/>
    <col min="4364" max="4364" width="4" style="3" customWidth="1"/>
    <col min="4365" max="4608" width="9" style="3"/>
    <col min="4609" max="4609" width="3.90625" style="3" customWidth="1"/>
    <col min="4610" max="4610" width="5" style="3" customWidth="1"/>
    <col min="4611" max="4611" width="7.453125" style="3" bestFit="1" customWidth="1"/>
    <col min="4612" max="4612" width="3" style="3" bestFit="1" customWidth="1"/>
    <col min="4613" max="4613" width="12" style="3" customWidth="1"/>
    <col min="4614" max="4614" width="11.90625" style="3" customWidth="1"/>
    <col min="4615" max="4615" width="2" style="3" bestFit="1" customWidth="1"/>
    <col min="4616" max="4616" width="11.90625" style="3" customWidth="1"/>
    <col min="4617" max="4617" width="2" style="3" bestFit="1" customWidth="1"/>
    <col min="4618" max="4618" width="11.90625" style="3" customWidth="1"/>
    <col min="4619" max="4619" width="3" style="3" customWidth="1"/>
    <col min="4620" max="4620" width="4" style="3" customWidth="1"/>
    <col min="4621" max="4864" width="9" style="3"/>
    <col min="4865" max="4865" width="3.90625" style="3" customWidth="1"/>
    <col min="4866" max="4866" width="5" style="3" customWidth="1"/>
    <col min="4867" max="4867" width="7.453125" style="3" bestFit="1" customWidth="1"/>
    <col min="4868" max="4868" width="3" style="3" bestFit="1" customWidth="1"/>
    <col min="4869" max="4869" width="12" style="3" customWidth="1"/>
    <col min="4870" max="4870" width="11.90625" style="3" customWidth="1"/>
    <col min="4871" max="4871" width="2" style="3" bestFit="1" customWidth="1"/>
    <col min="4872" max="4872" width="11.90625" style="3" customWidth="1"/>
    <col min="4873" max="4873" width="2" style="3" bestFit="1" customWidth="1"/>
    <col min="4874" max="4874" width="11.90625" style="3" customWidth="1"/>
    <col min="4875" max="4875" width="3" style="3" customWidth="1"/>
    <col min="4876" max="4876" width="4" style="3" customWidth="1"/>
    <col min="4877" max="5120" width="9" style="3"/>
    <col min="5121" max="5121" width="3.90625" style="3" customWidth="1"/>
    <col min="5122" max="5122" width="5" style="3" customWidth="1"/>
    <col min="5123" max="5123" width="7.453125" style="3" bestFit="1" customWidth="1"/>
    <col min="5124" max="5124" width="3" style="3" bestFit="1" customWidth="1"/>
    <col min="5125" max="5125" width="12" style="3" customWidth="1"/>
    <col min="5126" max="5126" width="11.90625" style="3" customWidth="1"/>
    <col min="5127" max="5127" width="2" style="3" bestFit="1" customWidth="1"/>
    <col min="5128" max="5128" width="11.90625" style="3" customWidth="1"/>
    <col min="5129" max="5129" width="2" style="3" bestFit="1" customWidth="1"/>
    <col min="5130" max="5130" width="11.90625" style="3" customWidth="1"/>
    <col min="5131" max="5131" width="3" style="3" customWidth="1"/>
    <col min="5132" max="5132" width="4" style="3" customWidth="1"/>
    <col min="5133" max="5376" width="9" style="3"/>
    <col min="5377" max="5377" width="3.90625" style="3" customWidth="1"/>
    <col min="5378" max="5378" width="5" style="3" customWidth="1"/>
    <col min="5379" max="5379" width="7.453125" style="3" bestFit="1" customWidth="1"/>
    <col min="5380" max="5380" width="3" style="3" bestFit="1" customWidth="1"/>
    <col min="5381" max="5381" width="12" style="3" customWidth="1"/>
    <col min="5382" max="5382" width="11.90625" style="3" customWidth="1"/>
    <col min="5383" max="5383" width="2" style="3" bestFit="1" customWidth="1"/>
    <col min="5384" max="5384" width="11.90625" style="3" customWidth="1"/>
    <col min="5385" max="5385" width="2" style="3" bestFit="1" customWidth="1"/>
    <col min="5386" max="5386" width="11.90625" style="3" customWidth="1"/>
    <col min="5387" max="5387" width="3" style="3" customWidth="1"/>
    <col min="5388" max="5388" width="4" style="3" customWidth="1"/>
    <col min="5389" max="5632" width="9" style="3"/>
    <col min="5633" max="5633" width="3.90625" style="3" customWidth="1"/>
    <col min="5634" max="5634" width="5" style="3" customWidth="1"/>
    <col min="5635" max="5635" width="7.453125" style="3" bestFit="1" customWidth="1"/>
    <col min="5636" max="5636" width="3" style="3" bestFit="1" customWidth="1"/>
    <col min="5637" max="5637" width="12" style="3" customWidth="1"/>
    <col min="5638" max="5638" width="11.90625" style="3" customWidth="1"/>
    <col min="5639" max="5639" width="2" style="3" bestFit="1" customWidth="1"/>
    <col min="5640" max="5640" width="11.90625" style="3" customWidth="1"/>
    <col min="5641" max="5641" width="2" style="3" bestFit="1" customWidth="1"/>
    <col min="5642" max="5642" width="11.90625" style="3" customWidth="1"/>
    <col min="5643" max="5643" width="3" style="3" customWidth="1"/>
    <col min="5644" max="5644" width="4" style="3" customWidth="1"/>
    <col min="5645" max="5888" width="9" style="3"/>
    <col min="5889" max="5889" width="3.90625" style="3" customWidth="1"/>
    <col min="5890" max="5890" width="5" style="3" customWidth="1"/>
    <col min="5891" max="5891" width="7.453125" style="3" bestFit="1" customWidth="1"/>
    <col min="5892" max="5892" width="3" style="3" bestFit="1" customWidth="1"/>
    <col min="5893" max="5893" width="12" style="3" customWidth="1"/>
    <col min="5894" max="5894" width="11.90625" style="3" customWidth="1"/>
    <col min="5895" max="5895" width="2" style="3" bestFit="1" customWidth="1"/>
    <col min="5896" max="5896" width="11.90625" style="3" customWidth="1"/>
    <col min="5897" max="5897" width="2" style="3" bestFit="1" customWidth="1"/>
    <col min="5898" max="5898" width="11.90625" style="3" customWidth="1"/>
    <col min="5899" max="5899" width="3" style="3" customWidth="1"/>
    <col min="5900" max="5900" width="4" style="3" customWidth="1"/>
    <col min="5901" max="6144" width="9" style="3"/>
    <col min="6145" max="6145" width="3.90625" style="3" customWidth="1"/>
    <col min="6146" max="6146" width="5" style="3" customWidth="1"/>
    <col min="6147" max="6147" width="7.453125" style="3" bestFit="1" customWidth="1"/>
    <col min="6148" max="6148" width="3" style="3" bestFit="1" customWidth="1"/>
    <col min="6149" max="6149" width="12" style="3" customWidth="1"/>
    <col min="6150" max="6150" width="11.90625" style="3" customWidth="1"/>
    <col min="6151" max="6151" width="2" style="3" bestFit="1" customWidth="1"/>
    <col min="6152" max="6152" width="11.90625" style="3" customWidth="1"/>
    <col min="6153" max="6153" width="2" style="3" bestFit="1" customWidth="1"/>
    <col min="6154" max="6154" width="11.90625" style="3" customWidth="1"/>
    <col min="6155" max="6155" width="3" style="3" customWidth="1"/>
    <col min="6156" max="6156" width="4" style="3" customWidth="1"/>
    <col min="6157" max="6400" width="9" style="3"/>
    <col min="6401" max="6401" width="3.90625" style="3" customWidth="1"/>
    <col min="6402" max="6402" width="5" style="3" customWidth="1"/>
    <col min="6403" max="6403" width="7.453125" style="3" bestFit="1" customWidth="1"/>
    <col min="6404" max="6404" width="3" style="3" bestFit="1" customWidth="1"/>
    <col min="6405" max="6405" width="12" style="3" customWidth="1"/>
    <col min="6406" max="6406" width="11.90625" style="3" customWidth="1"/>
    <col min="6407" max="6407" width="2" style="3" bestFit="1" customWidth="1"/>
    <col min="6408" max="6408" width="11.90625" style="3" customWidth="1"/>
    <col min="6409" max="6409" width="2" style="3" bestFit="1" customWidth="1"/>
    <col min="6410" max="6410" width="11.90625" style="3" customWidth="1"/>
    <col min="6411" max="6411" width="3" style="3" customWidth="1"/>
    <col min="6412" max="6412" width="4" style="3" customWidth="1"/>
    <col min="6413" max="6656" width="9" style="3"/>
    <col min="6657" max="6657" width="3.90625" style="3" customWidth="1"/>
    <col min="6658" max="6658" width="5" style="3" customWidth="1"/>
    <col min="6659" max="6659" width="7.453125" style="3" bestFit="1" customWidth="1"/>
    <col min="6660" max="6660" width="3" style="3" bestFit="1" customWidth="1"/>
    <col min="6661" max="6661" width="12" style="3" customWidth="1"/>
    <col min="6662" max="6662" width="11.90625" style="3" customWidth="1"/>
    <col min="6663" max="6663" width="2" style="3" bestFit="1" customWidth="1"/>
    <col min="6664" max="6664" width="11.90625" style="3" customWidth="1"/>
    <col min="6665" max="6665" width="2" style="3" bestFit="1" customWidth="1"/>
    <col min="6666" max="6666" width="11.90625" style="3" customWidth="1"/>
    <col min="6667" max="6667" width="3" style="3" customWidth="1"/>
    <col min="6668" max="6668" width="4" style="3" customWidth="1"/>
    <col min="6669" max="6912" width="9" style="3"/>
    <col min="6913" max="6913" width="3.90625" style="3" customWidth="1"/>
    <col min="6914" max="6914" width="5" style="3" customWidth="1"/>
    <col min="6915" max="6915" width="7.453125" style="3" bestFit="1" customWidth="1"/>
    <col min="6916" max="6916" width="3" style="3" bestFit="1" customWidth="1"/>
    <col min="6917" max="6917" width="12" style="3" customWidth="1"/>
    <col min="6918" max="6918" width="11.90625" style="3" customWidth="1"/>
    <col min="6919" max="6919" width="2" style="3" bestFit="1" customWidth="1"/>
    <col min="6920" max="6920" width="11.90625" style="3" customWidth="1"/>
    <col min="6921" max="6921" width="2" style="3" bestFit="1" customWidth="1"/>
    <col min="6922" max="6922" width="11.90625" style="3" customWidth="1"/>
    <col min="6923" max="6923" width="3" style="3" customWidth="1"/>
    <col min="6924" max="6924" width="4" style="3" customWidth="1"/>
    <col min="6925" max="7168" width="9" style="3"/>
    <col min="7169" max="7169" width="3.90625" style="3" customWidth="1"/>
    <col min="7170" max="7170" width="5" style="3" customWidth="1"/>
    <col min="7171" max="7171" width="7.453125" style="3" bestFit="1" customWidth="1"/>
    <col min="7172" max="7172" width="3" style="3" bestFit="1" customWidth="1"/>
    <col min="7173" max="7173" width="12" style="3" customWidth="1"/>
    <col min="7174" max="7174" width="11.90625" style="3" customWidth="1"/>
    <col min="7175" max="7175" width="2" style="3" bestFit="1" customWidth="1"/>
    <col min="7176" max="7176" width="11.90625" style="3" customWidth="1"/>
    <col min="7177" max="7177" width="2" style="3" bestFit="1" customWidth="1"/>
    <col min="7178" max="7178" width="11.90625" style="3" customWidth="1"/>
    <col min="7179" max="7179" width="3" style="3" customWidth="1"/>
    <col min="7180" max="7180" width="4" style="3" customWidth="1"/>
    <col min="7181" max="7424" width="9" style="3"/>
    <col min="7425" max="7425" width="3.90625" style="3" customWidth="1"/>
    <col min="7426" max="7426" width="5" style="3" customWidth="1"/>
    <col min="7427" max="7427" width="7.453125" style="3" bestFit="1" customWidth="1"/>
    <col min="7428" max="7428" width="3" style="3" bestFit="1" customWidth="1"/>
    <col min="7429" max="7429" width="12" style="3" customWidth="1"/>
    <col min="7430" max="7430" width="11.90625" style="3" customWidth="1"/>
    <col min="7431" max="7431" width="2" style="3" bestFit="1" customWidth="1"/>
    <col min="7432" max="7432" width="11.90625" style="3" customWidth="1"/>
    <col min="7433" max="7433" width="2" style="3" bestFit="1" customWidth="1"/>
    <col min="7434" max="7434" width="11.90625" style="3" customWidth="1"/>
    <col min="7435" max="7435" width="3" style="3" customWidth="1"/>
    <col min="7436" max="7436" width="4" style="3" customWidth="1"/>
    <col min="7437" max="7680" width="9" style="3"/>
    <col min="7681" max="7681" width="3.90625" style="3" customWidth="1"/>
    <col min="7682" max="7682" width="5" style="3" customWidth="1"/>
    <col min="7683" max="7683" width="7.453125" style="3" bestFit="1" customWidth="1"/>
    <col min="7684" max="7684" width="3" style="3" bestFit="1" customWidth="1"/>
    <col min="7685" max="7685" width="12" style="3" customWidth="1"/>
    <col min="7686" max="7686" width="11.90625" style="3" customWidth="1"/>
    <col min="7687" max="7687" width="2" style="3" bestFit="1" customWidth="1"/>
    <col min="7688" max="7688" width="11.90625" style="3" customWidth="1"/>
    <col min="7689" max="7689" width="2" style="3" bestFit="1" customWidth="1"/>
    <col min="7690" max="7690" width="11.90625" style="3" customWidth="1"/>
    <col min="7691" max="7691" width="3" style="3" customWidth="1"/>
    <col min="7692" max="7692" width="4" style="3" customWidth="1"/>
    <col min="7693" max="7936" width="9" style="3"/>
    <col min="7937" max="7937" width="3.90625" style="3" customWidth="1"/>
    <col min="7938" max="7938" width="5" style="3" customWidth="1"/>
    <col min="7939" max="7939" width="7.453125" style="3" bestFit="1" customWidth="1"/>
    <col min="7940" max="7940" width="3" style="3" bestFit="1" customWidth="1"/>
    <col min="7941" max="7941" width="12" style="3" customWidth="1"/>
    <col min="7942" max="7942" width="11.90625" style="3" customWidth="1"/>
    <col min="7943" max="7943" width="2" style="3" bestFit="1" customWidth="1"/>
    <col min="7944" max="7944" width="11.90625" style="3" customWidth="1"/>
    <col min="7945" max="7945" width="2" style="3" bestFit="1" customWidth="1"/>
    <col min="7946" max="7946" width="11.90625" style="3" customWidth="1"/>
    <col min="7947" max="7947" width="3" style="3" customWidth="1"/>
    <col min="7948" max="7948" width="4" style="3" customWidth="1"/>
    <col min="7949" max="8192" width="9" style="3"/>
    <col min="8193" max="8193" width="3.90625" style="3" customWidth="1"/>
    <col min="8194" max="8194" width="5" style="3" customWidth="1"/>
    <col min="8195" max="8195" width="7.453125" style="3" bestFit="1" customWidth="1"/>
    <col min="8196" max="8196" width="3" style="3" bestFit="1" customWidth="1"/>
    <col min="8197" max="8197" width="12" style="3" customWidth="1"/>
    <col min="8198" max="8198" width="11.90625" style="3" customWidth="1"/>
    <col min="8199" max="8199" width="2" style="3" bestFit="1" customWidth="1"/>
    <col min="8200" max="8200" width="11.90625" style="3" customWidth="1"/>
    <col min="8201" max="8201" width="2" style="3" bestFit="1" customWidth="1"/>
    <col min="8202" max="8202" width="11.90625" style="3" customWidth="1"/>
    <col min="8203" max="8203" width="3" style="3" customWidth="1"/>
    <col min="8204" max="8204" width="4" style="3" customWidth="1"/>
    <col min="8205" max="8448" width="9" style="3"/>
    <col min="8449" max="8449" width="3.90625" style="3" customWidth="1"/>
    <col min="8450" max="8450" width="5" style="3" customWidth="1"/>
    <col min="8451" max="8451" width="7.453125" style="3" bestFit="1" customWidth="1"/>
    <col min="8452" max="8452" width="3" style="3" bestFit="1" customWidth="1"/>
    <col min="8453" max="8453" width="12" style="3" customWidth="1"/>
    <col min="8454" max="8454" width="11.90625" style="3" customWidth="1"/>
    <col min="8455" max="8455" width="2" style="3" bestFit="1" customWidth="1"/>
    <col min="8456" max="8456" width="11.90625" style="3" customWidth="1"/>
    <col min="8457" max="8457" width="2" style="3" bestFit="1" customWidth="1"/>
    <col min="8458" max="8458" width="11.90625" style="3" customWidth="1"/>
    <col min="8459" max="8459" width="3" style="3" customWidth="1"/>
    <col min="8460" max="8460" width="4" style="3" customWidth="1"/>
    <col min="8461" max="8704" width="9" style="3"/>
    <col min="8705" max="8705" width="3.90625" style="3" customWidth="1"/>
    <col min="8706" max="8706" width="5" style="3" customWidth="1"/>
    <col min="8707" max="8707" width="7.453125" style="3" bestFit="1" customWidth="1"/>
    <col min="8708" max="8708" width="3" style="3" bestFit="1" customWidth="1"/>
    <col min="8709" max="8709" width="12" style="3" customWidth="1"/>
    <col min="8710" max="8710" width="11.90625" style="3" customWidth="1"/>
    <col min="8711" max="8711" width="2" style="3" bestFit="1" customWidth="1"/>
    <col min="8712" max="8712" width="11.90625" style="3" customWidth="1"/>
    <col min="8713" max="8713" width="2" style="3" bestFit="1" customWidth="1"/>
    <col min="8714" max="8714" width="11.90625" style="3" customWidth="1"/>
    <col min="8715" max="8715" width="3" style="3" customWidth="1"/>
    <col min="8716" max="8716" width="4" style="3" customWidth="1"/>
    <col min="8717" max="8960" width="9" style="3"/>
    <col min="8961" max="8961" width="3.90625" style="3" customWidth="1"/>
    <col min="8962" max="8962" width="5" style="3" customWidth="1"/>
    <col min="8963" max="8963" width="7.453125" style="3" bestFit="1" customWidth="1"/>
    <col min="8964" max="8964" width="3" style="3" bestFit="1" customWidth="1"/>
    <col min="8965" max="8965" width="12" style="3" customWidth="1"/>
    <col min="8966" max="8966" width="11.90625" style="3" customWidth="1"/>
    <col min="8967" max="8967" width="2" style="3" bestFit="1" customWidth="1"/>
    <col min="8968" max="8968" width="11.90625" style="3" customWidth="1"/>
    <col min="8969" max="8969" width="2" style="3" bestFit="1" customWidth="1"/>
    <col min="8970" max="8970" width="11.90625" style="3" customWidth="1"/>
    <col min="8971" max="8971" width="3" style="3" customWidth="1"/>
    <col min="8972" max="8972" width="4" style="3" customWidth="1"/>
    <col min="8973" max="9216" width="9" style="3"/>
    <col min="9217" max="9217" width="3.90625" style="3" customWidth="1"/>
    <col min="9218" max="9218" width="5" style="3" customWidth="1"/>
    <col min="9219" max="9219" width="7.453125" style="3" bestFit="1" customWidth="1"/>
    <col min="9220" max="9220" width="3" style="3" bestFit="1" customWidth="1"/>
    <col min="9221" max="9221" width="12" style="3" customWidth="1"/>
    <col min="9222" max="9222" width="11.90625" style="3" customWidth="1"/>
    <col min="9223" max="9223" width="2" style="3" bestFit="1" customWidth="1"/>
    <col min="9224" max="9224" width="11.90625" style="3" customWidth="1"/>
    <col min="9225" max="9225" width="2" style="3" bestFit="1" customWidth="1"/>
    <col min="9226" max="9226" width="11.90625" style="3" customWidth="1"/>
    <col min="9227" max="9227" width="3" style="3" customWidth="1"/>
    <col min="9228" max="9228" width="4" style="3" customWidth="1"/>
    <col min="9229" max="9472" width="9" style="3"/>
    <col min="9473" max="9473" width="3.90625" style="3" customWidth="1"/>
    <col min="9474" max="9474" width="5" style="3" customWidth="1"/>
    <col min="9475" max="9475" width="7.453125" style="3" bestFit="1" customWidth="1"/>
    <col min="9476" max="9476" width="3" style="3" bestFit="1" customWidth="1"/>
    <col min="9477" max="9477" width="12" style="3" customWidth="1"/>
    <col min="9478" max="9478" width="11.90625" style="3" customWidth="1"/>
    <col min="9479" max="9479" width="2" style="3" bestFit="1" customWidth="1"/>
    <col min="9480" max="9480" width="11.90625" style="3" customWidth="1"/>
    <col min="9481" max="9481" width="2" style="3" bestFit="1" customWidth="1"/>
    <col min="9482" max="9482" width="11.90625" style="3" customWidth="1"/>
    <col min="9483" max="9483" width="3" style="3" customWidth="1"/>
    <col min="9484" max="9484" width="4" style="3" customWidth="1"/>
    <col min="9485" max="9728" width="9" style="3"/>
    <col min="9729" max="9729" width="3.90625" style="3" customWidth="1"/>
    <col min="9730" max="9730" width="5" style="3" customWidth="1"/>
    <col min="9731" max="9731" width="7.453125" style="3" bestFit="1" customWidth="1"/>
    <col min="9732" max="9732" width="3" style="3" bestFit="1" customWidth="1"/>
    <col min="9733" max="9733" width="12" style="3" customWidth="1"/>
    <col min="9734" max="9734" width="11.90625" style="3" customWidth="1"/>
    <col min="9735" max="9735" width="2" style="3" bestFit="1" customWidth="1"/>
    <col min="9736" max="9736" width="11.90625" style="3" customWidth="1"/>
    <col min="9737" max="9737" width="2" style="3" bestFit="1" customWidth="1"/>
    <col min="9738" max="9738" width="11.90625" style="3" customWidth="1"/>
    <col min="9739" max="9739" width="3" style="3" customWidth="1"/>
    <col min="9740" max="9740" width="4" style="3" customWidth="1"/>
    <col min="9741" max="9984" width="9" style="3"/>
    <col min="9985" max="9985" width="3.90625" style="3" customWidth="1"/>
    <col min="9986" max="9986" width="5" style="3" customWidth="1"/>
    <col min="9987" max="9987" width="7.453125" style="3" bestFit="1" customWidth="1"/>
    <col min="9988" max="9988" width="3" style="3" bestFit="1" customWidth="1"/>
    <col min="9989" max="9989" width="12" style="3" customWidth="1"/>
    <col min="9990" max="9990" width="11.90625" style="3" customWidth="1"/>
    <col min="9991" max="9991" width="2" style="3" bestFit="1" customWidth="1"/>
    <col min="9992" max="9992" width="11.90625" style="3" customWidth="1"/>
    <col min="9993" max="9993" width="2" style="3" bestFit="1" customWidth="1"/>
    <col min="9994" max="9994" width="11.90625" style="3" customWidth="1"/>
    <col min="9995" max="9995" width="3" style="3" customWidth="1"/>
    <col min="9996" max="9996" width="4" style="3" customWidth="1"/>
    <col min="9997" max="10240" width="9" style="3"/>
    <col min="10241" max="10241" width="3.90625" style="3" customWidth="1"/>
    <col min="10242" max="10242" width="5" style="3" customWidth="1"/>
    <col min="10243" max="10243" width="7.453125" style="3" bestFit="1" customWidth="1"/>
    <col min="10244" max="10244" width="3" style="3" bestFit="1" customWidth="1"/>
    <col min="10245" max="10245" width="12" style="3" customWidth="1"/>
    <col min="10246" max="10246" width="11.90625" style="3" customWidth="1"/>
    <col min="10247" max="10247" width="2" style="3" bestFit="1" customWidth="1"/>
    <col min="10248" max="10248" width="11.90625" style="3" customWidth="1"/>
    <col min="10249" max="10249" width="2" style="3" bestFit="1" customWidth="1"/>
    <col min="10250" max="10250" width="11.90625" style="3" customWidth="1"/>
    <col min="10251" max="10251" width="3" style="3" customWidth="1"/>
    <col min="10252" max="10252" width="4" style="3" customWidth="1"/>
    <col min="10253" max="10496" width="9" style="3"/>
    <col min="10497" max="10497" width="3.90625" style="3" customWidth="1"/>
    <col min="10498" max="10498" width="5" style="3" customWidth="1"/>
    <col min="10499" max="10499" width="7.453125" style="3" bestFit="1" customWidth="1"/>
    <col min="10500" max="10500" width="3" style="3" bestFit="1" customWidth="1"/>
    <col min="10501" max="10501" width="12" style="3" customWidth="1"/>
    <col min="10502" max="10502" width="11.90625" style="3" customWidth="1"/>
    <col min="10503" max="10503" width="2" style="3" bestFit="1" customWidth="1"/>
    <col min="10504" max="10504" width="11.90625" style="3" customWidth="1"/>
    <col min="10505" max="10505" width="2" style="3" bestFit="1" customWidth="1"/>
    <col min="10506" max="10506" width="11.90625" style="3" customWidth="1"/>
    <col min="10507" max="10507" width="3" style="3" customWidth="1"/>
    <col min="10508" max="10508" width="4" style="3" customWidth="1"/>
    <col min="10509" max="10752" width="9" style="3"/>
    <col min="10753" max="10753" width="3.90625" style="3" customWidth="1"/>
    <col min="10754" max="10754" width="5" style="3" customWidth="1"/>
    <col min="10755" max="10755" width="7.453125" style="3" bestFit="1" customWidth="1"/>
    <col min="10756" max="10756" width="3" style="3" bestFit="1" customWidth="1"/>
    <col min="10757" max="10757" width="12" style="3" customWidth="1"/>
    <col min="10758" max="10758" width="11.90625" style="3" customWidth="1"/>
    <col min="10759" max="10759" width="2" style="3" bestFit="1" customWidth="1"/>
    <col min="10760" max="10760" width="11.90625" style="3" customWidth="1"/>
    <col min="10761" max="10761" width="2" style="3" bestFit="1" customWidth="1"/>
    <col min="10762" max="10762" width="11.90625" style="3" customWidth="1"/>
    <col min="10763" max="10763" width="3" style="3" customWidth="1"/>
    <col min="10764" max="10764" width="4" style="3" customWidth="1"/>
    <col min="10765" max="11008" width="9" style="3"/>
    <col min="11009" max="11009" width="3.90625" style="3" customWidth="1"/>
    <col min="11010" max="11010" width="5" style="3" customWidth="1"/>
    <col min="11011" max="11011" width="7.453125" style="3" bestFit="1" customWidth="1"/>
    <col min="11012" max="11012" width="3" style="3" bestFit="1" customWidth="1"/>
    <col min="11013" max="11013" width="12" style="3" customWidth="1"/>
    <col min="11014" max="11014" width="11.90625" style="3" customWidth="1"/>
    <col min="11015" max="11015" width="2" style="3" bestFit="1" customWidth="1"/>
    <col min="11016" max="11016" width="11.90625" style="3" customWidth="1"/>
    <col min="11017" max="11017" width="2" style="3" bestFit="1" customWidth="1"/>
    <col min="11018" max="11018" width="11.90625" style="3" customWidth="1"/>
    <col min="11019" max="11019" width="3" style="3" customWidth="1"/>
    <col min="11020" max="11020" width="4" style="3" customWidth="1"/>
    <col min="11021" max="11264" width="9" style="3"/>
    <col min="11265" max="11265" width="3.90625" style="3" customWidth="1"/>
    <col min="11266" max="11266" width="5" style="3" customWidth="1"/>
    <col min="11267" max="11267" width="7.453125" style="3" bestFit="1" customWidth="1"/>
    <col min="11268" max="11268" width="3" style="3" bestFit="1" customWidth="1"/>
    <col min="11269" max="11269" width="12" style="3" customWidth="1"/>
    <col min="11270" max="11270" width="11.90625" style="3" customWidth="1"/>
    <col min="11271" max="11271" width="2" style="3" bestFit="1" customWidth="1"/>
    <col min="11272" max="11272" width="11.90625" style="3" customWidth="1"/>
    <col min="11273" max="11273" width="2" style="3" bestFit="1" customWidth="1"/>
    <col min="11274" max="11274" width="11.90625" style="3" customWidth="1"/>
    <col min="11275" max="11275" width="3" style="3" customWidth="1"/>
    <col min="11276" max="11276" width="4" style="3" customWidth="1"/>
    <col min="11277" max="11520" width="9" style="3"/>
    <col min="11521" max="11521" width="3.90625" style="3" customWidth="1"/>
    <col min="11522" max="11522" width="5" style="3" customWidth="1"/>
    <col min="11523" max="11523" width="7.453125" style="3" bestFit="1" customWidth="1"/>
    <col min="11524" max="11524" width="3" style="3" bestFit="1" customWidth="1"/>
    <col min="11525" max="11525" width="12" style="3" customWidth="1"/>
    <col min="11526" max="11526" width="11.90625" style="3" customWidth="1"/>
    <col min="11527" max="11527" width="2" style="3" bestFit="1" customWidth="1"/>
    <col min="11528" max="11528" width="11.90625" style="3" customWidth="1"/>
    <col min="11529" max="11529" width="2" style="3" bestFit="1" customWidth="1"/>
    <col min="11530" max="11530" width="11.90625" style="3" customWidth="1"/>
    <col min="11531" max="11531" width="3" style="3" customWidth="1"/>
    <col min="11532" max="11532" width="4" style="3" customWidth="1"/>
    <col min="11533" max="11776" width="9" style="3"/>
    <col min="11777" max="11777" width="3.90625" style="3" customWidth="1"/>
    <col min="11778" max="11778" width="5" style="3" customWidth="1"/>
    <col min="11779" max="11779" width="7.453125" style="3" bestFit="1" customWidth="1"/>
    <col min="11780" max="11780" width="3" style="3" bestFit="1" customWidth="1"/>
    <col min="11781" max="11781" width="12" style="3" customWidth="1"/>
    <col min="11782" max="11782" width="11.90625" style="3" customWidth="1"/>
    <col min="11783" max="11783" width="2" style="3" bestFit="1" customWidth="1"/>
    <col min="11784" max="11784" width="11.90625" style="3" customWidth="1"/>
    <col min="11785" max="11785" width="2" style="3" bestFit="1" customWidth="1"/>
    <col min="11786" max="11786" width="11.90625" style="3" customWidth="1"/>
    <col min="11787" max="11787" width="3" style="3" customWidth="1"/>
    <col min="11788" max="11788" width="4" style="3" customWidth="1"/>
    <col min="11789" max="12032" width="9" style="3"/>
    <col min="12033" max="12033" width="3.90625" style="3" customWidth="1"/>
    <col min="12034" max="12034" width="5" style="3" customWidth="1"/>
    <col min="12035" max="12035" width="7.453125" style="3" bestFit="1" customWidth="1"/>
    <col min="12036" max="12036" width="3" style="3" bestFit="1" customWidth="1"/>
    <col min="12037" max="12037" width="12" style="3" customWidth="1"/>
    <col min="12038" max="12038" width="11.90625" style="3" customWidth="1"/>
    <col min="12039" max="12039" width="2" style="3" bestFit="1" customWidth="1"/>
    <col min="12040" max="12040" width="11.90625" style="3" customWidth="1"/>
    <col min="12041" max="12041" width="2" style="3" bestFit="1" customWidth="1"/>
    <col min="12042" max="12042" width="11.90625" style="3" customWidth="1"/>
    <col min="12043" max="12043" width="3" style="3" customWidth="1"/>
    <col min="12044" max="12044" width="4" style="3" customWidth="1"/>
    <col min="12045" max="12288" width="9" style="3"/>
    <col min="12289" max="12289" width="3.90625" style="3" customWidth="1"/>
    <col min="12290" max="12290" width="5" style="3" customWidth="1"/>
    <col min="12291" max="12291" width="7.453125" style="3" bestFit="1" customWidth="1"/>
    <col min="12292" max="12292" width="3" style="3" bestFit="1" customWidth="1"/>
    <col min="12293" max="12293" width="12" style="3" customWidth="1"/>
    <col min="12294" max="12294" width="11.90625" style="3" customWidth="1"/>
    <col min="12295" max="12295" width="2" style="3" bestFit="1" customWidth="1"/>
    <col min="12296" max="12296" width="11.90625" style="3" customWidth="1"/>
    <col min="12297" max="12297" width="2" style="3" bestFit="1" customWidth="1"/>
    <col min="12298" max="12298" width="11.90625" style="3" customWidth="1"/>
    <col min="12299" max="12299" width="3" style="3" customWidth="1"/>
    <col min="12300" max="12300" width="4" style="3" customWidth="1"/>
    <col min="12301" max="12544" width="9" style="3"/>
    <col min="12545" max="12545" width="3.90625" style="3" customWidth="1"/>
    <col min="12546" max="12546" width="5" style="3" customWidth="1"/>
    <col min="12547" max="12547" width="7.453125" style="3" bestFit="1" customWidth="1"/>
    <col min="12548" max="12548" width="3" style="3" bestFit="1" customWidth="1"/>
    <col min="12549" max="12549" width="12" style="3" customWidth="1"/>
    <col min="12550" max="12550" width="11.90625" style="3" customWidth="1"/>
    <col min="12551" max="12551" width="2" style="3" bestFit="1" customWidth="1"/>
    <col min="12552" max="12552" width="11.90625" style="3" customWidth="1"/>
    <col min="12553" max="12553" width="2" style="3" bestFit="1" customWidth="1"/>
    <col min="12554" max="12554" width="11.90625" style="3" customWidth="1"/>
    <col min="12555" max="12555" width="3" style="3" customWidth="1"/>
    <col min="12556" max="12556" width="4" style="3" customWidth="1"/>
    <col min="12557" max="12800" width="9" style="3"/>
    <col min="12801" max="12801" width="3.90625" style="3" customWidth="1"/>
    <col min="12802" max="12802" width="5" style="3" customWidth="1"/>
    <col min="12803" max="12803" width="7.453125" style="3" bestFit="1" customWidth="1"/>
    <col min="12804" max="12804" width="3" style="3" bestFit="1" customWidth="1"/>
    <col min="12805" max="12805" width="12" style="3" customWidth="1"/>
    <col min="12806" max="12806" width="11.90625" style="3" customWidth="1"/>
    <col min="12807" max="12807" width="2" style="3" bestFit="1" customWidth="1"/>
    <col min="12808" max="12808" width="11.90625" style="3" customWidth="1"/>
    <col min="12809" max="12809" width="2" style="3" bestFit="1" customWidth="1"/>
    <col min="12810" max="12810" width="11.90625" style="3" customWidth="1"/>
    <col min="12811" max="12811" width="3" style="3" customWidth="1"/>
    <col min="12812" max="12812" width="4" style="3" customWidth="1"/>
    <col min="12813" max="13056" width="9" style="3"/>
    <col min="13057" max="13057" width="3.90625" style="3" customWidth="1"/>
    <col min="13058" max="13058" width="5" style="3" customWidth="1"/>
    <col min="13059" max="13059" width="7.453125" style="3" bestFit="1" customWidth="1"/>
    <col min="13060" max="13060" width="3" style="3" bestFit="1" customWidth="1"/>
    <col min="13061" max="13061" width="12" style="3" customWidth="1"/>
    <col min="13062" max="13062" width="11.90625" style="3" customWidth="1"/>
    <col min="13063" max="13063" width="2" style="3" bestFit="1" customWidth="1"/>
    <col min="13064" max="13064" width="11.90625" style="3" customWidth="1"/>
    <col min="13065" max="13065" width="2" style="3" bestFit="1" customWidth="1"/>
    <col min="13066" max="13066" width="11.90625" style="3" customWidth="1"/>
    <col min="13067" max="13067" width="3" style="3" customWidth="1"/>
    <col min="13068" max="13068" width="4" style="3" customWidth="1"/>
    <col min="13069" max="13312" width="9" style="3"/>
    <col min="13313" max="13313" width="3.90625" style="3" customWidth="1"/>
    <col min="13314" max="13314" width="5" style="3" customWidth="1"/>
    <col min="13315" max="13315" width="7.453125" style="3" bestFit="1" customWidth="1"/>
    <col min="13316" max="13316" width="3" style="3" bestFit="1" customWidth="1"/>
    <col min="13317" max="13317" width="12" style="3" customWidth="1"/>
    <col min="13318" max="13318" width="11.90625" style="3" customWidth="1"/>
    <col min="13319" max="13319" width="2" style="3" bestFit="1" customWidth="1"/>
    <col min="13320" max="13320" width="11.90625" style="3" customWidth="1"/>
    <col min="13321" max="13321" width="2" style="3" bestFit="1" customWidth="1"/>
    <col min="13322" max="13322" width="11.90625" style="3" customWidth="1"/>
    <col min="13323" max="13323" width="3" style="3" customWidth="1"/>
    <col min="13324" max="13324" width="4" style="3" customWidth="1"/>
    <col min="13325" max="13568" width="9" style="3"/>
    <col min="13569" max="13569" width="3.90625" style="3" customWidth="1"/>
    <col min="13570" max="13570" width="5" style="3" customWidth="1"/>
    <col min="13571" max="13571" width="7.453125" style="3" bestFit="1" customWidth="1"/>
    <col min="13572" max="13572" width="3" style="3" bestFit="1" customWidth="1"/>
    <col min="13573" max="13573" width="12" style="3" customWidth="1"/>
    <col min="13574" max="13574" width="11.90625" style="3" customWidth="1"/>
    <col min="13575" max="13575" width="2" style="3" bestFit="1" customWidth="1"/>
    <col min="13576" max="13576" width="11.90625" style="3" customWidth="1"/>
    <col min="13577" max="13577" width="2" style="3" bestFit="1" customWidth="1"/>
    <col min="13578" max="13578" width="11.90625" style="3" customWidth="1"/>
    <col min="13579" max="13579" width="3" style="3" customWidth="1"/>
    <col min="13580" max="13580" width="4" style="3" customWidth="1"/>
    <col min="13581" max="13824" width="9" style="3"/>
    <col min="13825" max="13825" width="3.90625" style="3" customWidth="1"/>
    <col min="13826" max="13826" width="5" style="3" customWidth="1"/>
    <col min="13827" max="13827" width="7.453125" style="3" bestFit="1" customWidth="1"/>
    <col min="13828" max="13828" width="3" style="3" bestFit="1" customWidth="1"/>
    <col min="13829" max="13829" width="12" style="3" customWidth="1"/>
    <col min="13830" max="13830" width="11.90625" style="3" customWidth="1"/>
    <col min="13831" max="13831" width="2" style="3" bestFit="1" customWidth="1"/>
    <col min="13832" max="13832" width="11.90625" style="3" customWidth="1"/>
    <col min="13833" max="13833" width="2" style="3" bestFit="1" customWidth="1"/>
    <col min="13834" max="13834" width="11.90625" style="3" customWidth="1"/>
    <col min="13835" max="13835" width="3" style="3" customWidth="1"/>
    <col min="13836" max="13836" width="4" style="3" customWidth="1"/>
    <col min="13837" max="14080" width="9" style="3"/>
    <col min="14081" max="14081" width="3.90625" style="3" customWidth="1"/>
    <col min="14082" max="14082" width="5" style="3" customWidth="1"/>
    <col min="14083" max="14083" width="7.453125" style="3" bestFit="1" customWidth="1"/>
    <col min="14084" max="14084" width="3" style="3" bestFit="1" customWidth="1"/>
    <col min="14085" max="14085" width="12" style="3" customWidth="1"/>
    <col min="14086" max="14086" width="11.90625" style="3" customWidth="1"/>
    <col min="14087" max="14087" width="2" style="3" bestFit="1" customWidth="1"/>
    <col min="14088" max="14088" width="11.90625" style="3" customWidth="1"/>
    <col min="14089" max="14089" width="2" style="3" bestFit="1" customWidth="1"/>
    <col min="14090" max="14090" width="11.90625" style="3" customWidth="1"/>
    <col min="14091" max="14091" width="3" style="3" customWidth="1"/>
    <col min="14092" max="14092" width="4" style="3" customWidth="1"/>
    <col min="14093" max="14336" width="9" style="3"/>
    <col min="14337" max="14337" width="3.90625" style="3" customWidth="1"/>
    <col min="14338" max="14338" width="5" style="3" customWidth="1"/>
    <col min="14339" max="14339" width="7.453125" style="3" bestFit="1" customWidth="1"/>
    <col min="14340" max="14340" width="3" style="3" bestFit="1" customWidth="1"/>
    <col min="14341" max="14341" width="12" style="3" customWidth="1"/>
    <col min="14342" max="14342" width="11.90625" style="3" customWidth="1"/>
    <col min="14343" max="14343" width="2" style="3" bestFit="1" customWidth="1"/>
    <col min="14344" max="14344" width="11.90625" style="3" customWidth="1"/>
    <col min="14345" max="14345" width="2" style="3" bestFit="1" customWidth="1"/>
    <col min="14346" max="14346" width="11.90625" style="3" customWidth="1"/>
    <col min="14347" max="14347" width="3" style="3" customWidth="1"/>
    <col min="14348" max="14348" width="4" style="3" customWidth="1"/>
    <col min="14349" max="14592" width="9" style="3"/>
    <col min="14593" max="14593" width="3.90625" style="3" customWidth="1"/>
    <col min="14594" max="14594" width="5" style="3" customWidth="1"/>
    <col min="14595" max="14595" width="7.453125" style="3" bestFit="1" customWidth="1"/>
    <col min="14596" max="14596" width="3" style="3" bestFit="1" customWidth="1"/>
    <col min="14597" max="14597" width="12" style="3" customWidth="1"/>
    <col min="14598" max="14598" width="11.90625" style="3" customWidth="1"/>
    <col min="14599" max="14599" width="2" style="3" bestFit="1" customWidth="1"/>
    <col min="14600" max="14600" width="11.90625" style="3" customWidth="1"/>
    <col min="14601" max="14601" width="2" style="3" bestFit="1" customWidth="1"/>
    <col min="14602" max="14602" width="11.90625" style="3" customWidth="1"/>
    <col min="14603" max="14603" width="3" style="3" customWidth="1"/>
    <col min="14604" max="14604" width="4" style="3" customWidth="1"/>
    <col min="14605" max="14848" width="9" style="3"/>
    <col min="14849" max="14849" width="3.90625" style="3" customWidth="1"/>
    <col min="14850" max="14850" width="5" style="3" customWidth="1"/>
    <col min="14851" max="14851" width="7.453125" style="3" bestFit="1" customWidth="1"/>
    <col min="14852" max="14852" width="3" style="3" bestFit="1" customWidth="1"/>
    <col min="14853" max="14853" width="12" style="3" customWidth="1"/>
    <col min="14854" max="14854" width="11.90625" style="3" customWidth="1"/>
    <col min="14855" max="14855" width="2" style="3" bestFit="1" customWidth="1"/>
    <col min="14856" max="14856" width="11.90625" style="3" customWidth="1"/>
    <col min="14857" max="14857" width="2" style="3" bestFit="1" customWidth="1"/>
    <col min="14858" max="14858" width="11.90625" style="3" customWidth="1"/>
    <col min="14859" max="14859" width="3" style="3" customWidth="1"/>
    <col min="14860" max="14860" width="4" style="3" customWidth="1"/>
    <col min="14861" max="15104" width="9" style="3"/>
    <col min="15105" max="15105" width="3.90625" style="3" customWidth="1"/>
    <col min="15106" max="15106" width="5" style="3" customWidth="1"/>
    <col min="15107" max="15107" width="7.453125" style="3" bestFit="1" customWidth="1"/>
    <col min="15108" max="15108" width="3" style="3" bestFit="1" customWidth="1"/>
    <col min="15109" max="15109" width="12" style="3" customWidth="1"/>
    <col min="15110" max="15110" width="11.90625" style="3" customWidth="1"/>
    <col min="15111" max="15111" width="2" style="3" bestFit="1" customWidth="1"/>
    <col min="15112" max="15112" width="11.90625" style="3" customWidth="1"/>
    <col min="15113" max="15113" width="2" style="3" bestFit="1" customWidth="1"/>
    <col min="15114" max="15114" width="11.90625" style="3" customWidth="1"/>
    <col min="15115" max="15115" width="3" style="3" customWidth="1"/>
    <col min="15116" max="15116" width="4" style="3" customWidth="1"/>
    <col min="15117" max="15360" width="9" style="3"/>
    <col min="15361" max="15361" width="3.90625" style="3" customWidth="1"/>
    <col min="15362" max="15362" width="5" style="3" customWidth="1"/>
    <col min="15363" max="15363" width="7.453125" style="3" bestFit="1" customWidth="1"/>
    <col min="15364" max="15364" width="3" style="3" bestFit="1" customWidth="1"/>
    <col min="15365" max="15365" width="12" style="3" customWidth="1"/>
    <col min="15366" max="15366" width="11.90625" style="3" customWidth="1"/>
    <col min="15367" max="15367" width="2" style="3" bestFit="1" customWidth="1"/>
    <col min="15368" max="15368" width="11.90625" style="3" customWidth="1"/>
    <col min="15369" max="15369" width="2" style="3" bestFit="1" customWidth="1"/>
    <col min="15370" max="15370" width="11.90625" style="3" customWidth="1"/>
    <col min="15371" max="15371" width="3" style="3" customWidth="1"/>
    <col min="15372" max="15372" width="4" style="3" customWidth="1"/>
    <col min="15373" max="15616" width="9" style="3"/>
    <col min="15617" max="15617" width="3.90625" style="3" customWidth="1"/>
    <col min="15618" max="15618" width="5" style="3" customWidth="1"/>
    <col min="15619" max="15619" width="7.453125" style="3" bestFit="1" customWidth="1"/>
    <col min="15620" max="15620" width="3" style="3" bestFit="1" customWidth="1"/>
    <col min="15621" max="15621" width="12" style="3" customWidth="1"/>
    <col min="15622" max="15622" width="11.90625" style="3" customWidth="1"/>
    <col min="15623" max="15623" width="2" style="3" bestFit="1" customWidth="1"/>
    <col min="15624" max="15624" width="11.90625" style="3" customWidth="1"/>
    <col min="15625" max="15625" width="2" style="3" bestFit="1" customWidth="1"/>
    <col min="15626" max="15626" width="11.90625" style="3" customWidth="1"/>
    <col min="15627" max="15627" width="3" style="3" customWidth="1"/>
    <col min="15628" max="15628" width="4" style="3" customWidth="1"/>
    <col min="15629" max="15872" width="9" style="3"/>
    <col min="15873" max="15873" width="3.90625" style="3" customWidth="1"/>
    <col min="15874" max="15874" width="5" style="3" customWidth="1"/>
    <col min="15875" max="15875" width="7.453125" style="3" bestFit="1" customWidth="1"/>
    <col min="15876" max="15876" width="3" style="3" bestFit="1" customWidth="1"/>
    <col min="15877" max="15877" width="12" style="3" customWidth="1"/>
    <col min="15878" max="15878" width="11.90625" style="3" customWidth="1"/>
    <col min="15879" max="15879" width="2" style="3" bestFit="1" customWidth="1"/>
    <col min="15880" max="15880" width="11.90625" style="3" customWidth="1"/>
    <col min="15881" max="15881" width="2" style="3" bestFit="1" customWidth="1"/>
    <col min="15882" max="15882" width="11.90625" style="3" customWidth="1"/>
    <col min="15883" max="15883" width="3" style="3" customWidth="1"/>
    <col min="15884" max="15884" width="4" style="3" customWidth="1"/>
    <col min="15885" max="16128" width="9" style="3"/>
    <col min="16129" max="16129" width="3.90625" style="3" customWidth="1"/>
    <col min="16130" max="16130" width="5" style="3" customWidth="1"/>
    <col min="16131" max="16131" width="7.453125" style="3" bestFit="1" customWidth="1"/>
    <col min="16132" max="16132" width="3" style="3" bestFit="1" customWidth="1"/>
    <col min="16133" max="16133" width="12" style="3" customWidth="1"/>
    <col min="16134" max="16134" width="11.90625" style="3" customWidth="1"/>
    <col min="16135" max="16135" width="2" style="3" bestFit="1" customWidth="1"/>
    <col min="16136" max="16136" width="11.90625" style="3" customWidth="1"/>
    <col min="16137" max="16137" width="2" style="3" bestFit="1" customWidth="1"/>
    <col min="16138" max="16138" width="11.90625" style="3" customWidth="1"/>
    <col min="16139" max="16139" width="3" style="3" customWidth="1"/>
    <col min="16140" max="16140" width="4" style="3" customWidth="1"/>
    <col min="16141" max="16384" width="9" style="3"/>
  </cols>
  <sheetData>
    <row r="1" spans="1:14" ht="18.649999999999999" customHeight="1" x14ac:dyDescent="0.2">
      <c r="A1" s="1188" t="s">
        <v>5189</v>
      </c>
      <c r="B1" s="1189"/>
      <c r="C1" s="1188" t="s">
        <v>78</v>
      </c>
      <c r="D1" s="1190"/>
      <c r="E1" s="1189"/>
      <c r="F1" s="90"/>
      <c r="G1" s="71"/>
      <c r="H1" s="366" t="s">
        <v>8</v>
      </c>
      <c r="I1" s="1191">
        <f>総括表!H4</f>
        <v>0</v>
      </c>
      <c r="J1" s="1191"/>
      <c r="K1" s="1191"/>
      <c r="L1" s="71"/>
      <c r="M1" s="71"/>
      <c r="N1" s="71"/>
    </row>
    <row r="2" spans="1:14" ht="18.75" customHeight="1" x14ac:dyDescent="0.2">
      <c r="A2" s="71"/>
      <c r="B2" s="71"/>
      <c r="C2" s="71"/>
      <c r="D2" s="71"/>
      <c r="E2" s="71"/>
      <c r="F2" s="90"/>
      <c r="G2" s="71"/>
      <c r="H2" s="71"/>
      <c r="I2" s="71"/>
      <c r="J2" s="367"/>
      <c r="K2" s="66"/>
      <c r="L2" s="71"/>
      <c r="M2" s="71"/>
      <c r="N2" s="71"/>
    </row>
    <row r="3" spans="1:14" ht="15" customHeight="1" x14ac:dyDescent="0.2">
      <c r="A3" s="71"/>
      <c r="B3" s="71"/>
      <c r="C3" s="71"/>
      <c r="D3" s="71"/>
      <c r="E3" s="71"/>
      <c r="F3" s="90"/>
      <c r="G3" s="71"/>
      <c r="H3" s="144"/>
      <c r="I3" s="144"/>
      <c r="J3" s="90"/>
      <c r="K3" s="66"/>
      <c r="L3" s="71"/>
      <c r="M3" s="71"/>
      <c r="N3" s="71"/>
    </row>
    <row r="4" spans="1:14" ht="18.75" customHeight="1" x14ac:dyDescent="0.2">
      <c r="A4" s="77" t="s">
        <v>18</v>
      </c>
      <c r="B4" s="71" t="s">
        <v>6521</v>
      </c>
      <c r="C4" s="71"/>
      <c r="D4" s="71"/>
      <c r="E4" s="71"/>
      <c r="F4" s="90"/>
      <c r="G4" s="71"/>
      <c r="H4" s="71"/>
      <c r="I4" s="71"/>
      <c r="J4" s="90"/>
      <c r="K4" s="66"/>
      <c r="L4" s="71"/>
      <c r="M4" s="71"/>
      <c r="N4" s="71"/>
    </row>
    <row r="5" spans="1:14" ht="11.25" customHeight="1" x14ac:dyDescent="0.2">
      <c r="A5" s="77"/>
      <c r="B5" s="71"/>
      <c r="C5" s="71"/>
      <c r="D5" s="71"/>
      <c r="E5" s="71"/>
      <c r="F5" s="90"/>
      <c r="G5" s="71"/>
      <c r="H5" s="71"/>
      <c r="I5" s="71"/>
      <c r="J5" s="90"/>
      <c r="K5" s="66"/>
      <c r="L5" s="71"/>
      <c r="M5" s="71"/>
      <c r="N5" s="71"/>
    </row>
    <row r="6" spans="1:14" ht="18.75" customHeight="1" x14ac:dyDescent="0.2">
      <c r="A6" s="77"/>
      <c r="B6" s="991" t="s">
        <v>5193</v>
      </c>
      <c r="C6" s="992"/>
      <c r="D6" s="991" t="s">
        <v>5194</v>
      </c>
      <c r="E6" s="992"/>
      <c r="F6" s="127" t="s">
        <v>5195</v>
      </c>
      <c r="G6" s="287"/>
      <c r="H6" s="224" t="s">
        <v>5196</v>
      </c>
      <c r="I6" s="213"/>
      <c r="J6" s="127" t="s">
        <v>17</v>
      </c>
      <c r="K6" s="66"/>
      <c r="L6" s="71"/>
      <c r="M6" s="71"/>
      <c r="N6" s="71"/>
    </row>
    <row r="7" spans="1:14" ht="15" customHeight="1" x14ac:dyDescent="0.2">
      <c r="A7" s="77"/>
      <c r="B7" s="294"/>
      <c r="C7" s="289"/>
      <c r="D7" s="229"/>
      <c r="E7" s="286"/>
      <c r="F7" s="168"/>
      <c r="G7" s="229"/>
      <c r="H7" s="143"/>
      <c r="I7" s="286"/>
      <c r="J7" s="92" t="s">
        <v>5197</v>
      </c>
      <c r="K7" s="66"/>
      <c r="L7" s="71"/>
      <c r="M7" s="71"/>
      <c r="N7" s="71"/>
    </row>
    <row r="8" spans="1:14" ht="15" customHeight="1" x14ac:dyDescent="0.25">
      <c r="A8" s="71"/>
      <c r="B8" s="139">
        <v>1</v>
      </c>
      <c r="C8" s="63" t="s">
        <v>5265</v>
      </c>
      <c r="D8" s="64" t="s">
        <v>5199</v>
      </c>
      <c r="E8" s="65" t="s">
        <v>5200</v>
      </c>
      <c r="F8" s="150">
        <f>IF(総括表!$B$4=総括表!$Q$4,基礎データ貼付用シート!E2000)</f>
        <v>0</v>
      </c>
      <c r="G8" s="219" t="s">
        <v>5201</v>
      </c>
      <c r="H8" s="69">
        <v>0.122</v>
      </c>
      <c r="I8" s="219" t="s">
        <v>5202</v>
      </c>
      <c r="J8" s="148">
        <f t="shared" ref="J8:J23" si="0">ROUND(F8*H8,0)</f>
        <v>0</v>
      </c>
      <c r="K8" s="1196" t="s">
        <v>6015</v>
      </c>
      <c r="L8" s="71"/>
      <c r="M8" s="71"/>
      <c r="N8" s="733"/>
    </row>
    <row r="9" spans="1:14" ht="15" customHeight="1" x14ac:dyDescent="0.25">
      <c r="A9" s="71"/>
      <c r="B9" s="141"/>
      <c r="C9" s="142"/>
      <c r="D9" s="64" t="s">
        <v>5204</v>
      </c>
      <c r="E9" s="65" t="s">
        <v>5205</v>
      </c>
      <c r="F9" s="150" t="b">
        <f>IF(総括表!$B$4=総括表!$Q$5,基礎データ貼付用シート!E2000)</f>
        <v>0</v>
      </c>
      <c r="G9" s="219" t="s">
        <v>5201</v>
      </c>
      <c r="H9" s="69">
        <v>0</v>
      </c>
      <c r="I9" s="219" t="s">
        <v>5202</v>
      </c>
      <c r="J9" s="148">
        <f t="shared" si="0"/>
        <v>0</v>
      </c>
      <c r="K9" s="1196"/>
      <c r="L9" s="71"/>
      <c r="M9" s="71"/>
      <c r="N9" s="733"/>
    </row>
    <row r="10" spans="1:14" ht="15" customHeight="1" x14ac:dyDescent="0.25">
      <c r="A10" s="71"/>
      <c r="B10" s="139">
        <v>2</v>
      </c>
      <c r="C10" s="63" t="s">
        <v>5198</v>
      </c>
      <c r="D10" s="64" t="s">
        <v>5199</v>
      </c>
      <c r="E10" s="65" t="s">
        <v>5200</v>
      </c>
      <c r="F10" s="150">
        <f>IF(総括表!$B$4=総括表!$Q$4,基礎データ貼付用シート!E2001)</f>
        <v>0</v>
      </c>
      <c r="G10" s="219" t="s">
        <v>5201</v>
      </c>
      <c r="H10" s="69">
        <v>0.13400000000000001</v>
      </c>
      <c r="I10" s="219" t="s">
        <v>5202</v>
      </c>
      <c r="J10" s="148">
        <f t="shared" si="0"/>
        <v>0</v>
      </c>
      <c r="K10" s="1196" t="s">
        <v>5283</v>
      </c>
      <c r="L10" s="71"/>
      <c r="M10" s="71"/>
      <c r="N10" s="733"/>
    </row>
    <row r="11" spans="1:14" ht="15" customHeight="1" x14ac:dyDescent="0.25">
      <c r="A11" s="71"/>
      <c r="B11" s="141"/>
      <c r="C11" s="142"/>
      <c r="D11" s="64" t="s">
        <v>5204</v>
      </c>
      <c r="E11" s="65" t="s">
        <v>5205</v>
      </c>
      <c r="F11" s="150" t="b">
        <f>IF(総括表!$B$4=総括表!$Q$5,基礎データ貼付用シート!E2001)</f>
        <v>0</v>
      </c>
      <c r="G11" s="219" t="s">
        <v>5201</v>
      </c>
      <c r="H11" s="69">
        <v>0</v>
      </c>
      <c r="I11" s="219" t="s">
        <v>5202</v>
      </c>
      <c r="J11" s="148">
        <f t="shared" si="0"/>
        <v>0</v>
      </c>
      <c r="K11" s="1196"/>
      <c r="L11" s="71"/>
      <c r="M11" s="71"/>
      <c r="N11" s="733"/>
    </row>
    <row r="12" spans="1:14" ht="15" customHeight="1" x14ac:dyDescent="0.25">
      <c r="A12" s="71"/>
      <c r="B12" s="139">
        <v>3</v>
      </c>
      <c r="C12" s="63" t="s">
        <v>5207</v>
      </c>
      <c r="D12" s="64" t="s">
        <v>5199</v>
      </c>
      <c r="E12" s="65" t="s">
        <v>5200</v>
      </c>
      <c r="F12" s="150">
        <f>IF(総括表!$B$4=総括表!$Q$4,基礎データ貼付用シート!E2002)</f>
        <v>0</v>
      </c>
      <c r="G12" s="219" t="s">
        <v>5201</v>
      </c>
      <c r="H12" s="69">
        <v>0.14499999999999999</v>
      </c>
      <c r="I12" s="219" t="s">
        <v>5202</v>
      </c>
      <c r="J12" s="148">
        <f t="shared" si="0"/>
        <v>0</v>
      </c>
      <c r="K12" s="1196" t="s">
        <v>5715</v>
      </c>
      <c r="L12" s="71"/>
      <c r="M12" s="71"/>
      <c r="N12" s="733"/>
    </row>
    <row r="13" spans="1:14" ht="15" customHeight="1" x14ac:dyDescent="0.25">
      <c r="A13" s="71"/>
      <c r="B13" s="141"/>
      <c r="C13" s="142"/>
      <c r="D13" s="64" t="s">
        <v>5204</v>
      </c>
      <c r="E13" s="65" t="s">
        <v>5205</v>
      </c>
      <c r="F13" s="150" t="b">
        <f>IF(総括表!$B$4=総括表!$Q$5,基礎データ貼付用シート!E2002)</f>
        <v>0</v>
      </c>
      <c r="G13" s="219" t="s">
        <v>5201</v>
      </c>
      <c r="H13" s="69">
        <v>0</v>
      </c>
      <c r="I13" s="219" t="s">
        <v>5202</v>
      </c>
      <c r="J13" s="148">
        <f t="shared" si="0"/>
        <v>0</v>
      </c>
      <c r="K13" s="1196"/>
      <c r="L13" s="71"/>
      <c r="M13" s="71"/>
      <c r="N13" s="733"/>
    </row>
    <row r="14" spans="1:14" ht="15" customHeight="1" x14ac:dyDescent="0.25">
      <c r="A14" s="71"/>
      <c r="B14" s="139">
        <v>4</v>
      </c>
      <c r="C14" s="63" t="s">
        <v>5210</v>
      </c>
      <c r="D14" s="64" t="s">
        <v>5199</v>
      </c>
      <c r="E14" s="65" t="s">
        <v>5200</v>
      </c>
      <c r="F14" s="150">
        <f>IF(総括表!$B$4=総括表!$Q$4,基礎データ貼付用シート!E2003)</f>
        <v>0</v>
      </c>
      <c r="G14" s="219" t="s">
        <v>5201</v>
      </c>
      <c r="H14" s="69">
        <v>0.13900000000000001</v>
      </c>
      <c r="I14" s="219" t="s">
        <v>5202</v>
      </c>
      <c r="J14" s="148">
        <f t="shared" si="0"/>
        <v>0</v>
      </c>
      <c r="K14" s="1196" t="s">
        <v>5799</v>
      </c>
      <c r="L14" s="71"/>
      <c r="M14" s="71"/>
      <c r="N14" s="733"/>
    </row>
    <row r="15" spans="1:14" ht="15" customHeight="1" x14ac:dyDescent="0.25">
      <c r="A15" s="71"/>
      <c r="B15" s="141"/>
      <c r="C15" s="142"/>
      <c r="D15" s="64" t="s">
        <v>5204</v>
      </c>
      <c r="E15" s="65" t="s">
        <v>5205</v>
      </c>
      <c r="F15" s="150" t="b">
        <f>IF(総括表!$B$4=総括表!$Q$5,基礎データ貼付用シート!E2003)</f>
        <v>0</v>
      </c>
      <c r="G15" s="219" t="s">
        <v>5201</v>
      </c>
      <c r="H15" s="69">
        <v>7.0999999999999994E-2</v>
      </c>
      <c r="I15" s="219" t="s">
        <v>5202</v>
      </c>
      <c r="J15" s="148">
        <f t="shared" si="0"/>
        <v>0</v>
      </c>
      <c r="K15" s="1196"/>
      <c r="L15" s="71"/>
      <c r="M15" s="71"/>
      <c r="N15" s="733"/>
    </row>
    <row r="16" spans="1:14" ht="15" customHeight="1" x14ac:dyDescent="0.25">
      <c r="A16" s="71"/>
      <c r="B16" s="139">
        <v>5</v>
      </c>
      <c r="C16" s="63" t="s">
        <v>5213</v>
      </c>
      <c r="D16" s="64" t="s">
        <v>5199</v>
      </c>
      <c r="E16" s="65" t="s">
        <v>5200</v>
      </c>
      <c r="F16" s="150">
        <f>IF(総括表!$B$4=総括表!$Q$4,基礎データ貼付用シート!E2004)</f>
        <v>0</v>
      </c>
      <c r="G16" s="219" t="s">
        <v>5201</v>
      </c>
      <c r="H16" s="69">
        <v>0.14399999999999999</v>
      </c>
      <c r="I16" s="219" t="s">
        <v>5202</v>
      </c>
      <c r="J16" s="148">
        <f t="shared" si="0"/>
        <v>0</v>
      </c>
      <c r="K16" s="1196" t="s">
        <v>5562</v>
      </c>
      <c r="L16" s="71"/>
      <c r="M16" s="71"/>
      <c r="N16" s="733"/>
    </row>
    <row r="17" spans="1:14" ht="15" customHeight="1" x14ac:dyDescent="0.25">
      <c r="A17" s="71"/>
      <c r="B17" s="141"/>
      <c r="C17" s="142"/>
      <c r="D17" s="64" t="s">
        <v>5204</v>
      </c>
      <c r="E17" s="65" t="s">
        <v>5205</v>
      </c>
      <c r="F17" s="150" t="b">
        <f>IF(総括表!$B$4=総括表!$Q$5,基礎データ貼付用シート!E2004)</f>
        <v>0</v>
      </c>
      <c r="G17" s="219" t="s">
        <v>5201</v>
      </c>
      <c r="H17" s="69">
        <v>9.1999999999999998E-2</v>
      </c>
      <c r="I17" s="219" t="s">
        <v>5202</v>
      </c>
      <c r="J17" s="148">
        <f t="shared" si="0"/>
        <v>0</v>
      </c>
      <c r="K17" s="1196"/>
      <c r="L17" s="71"/>
      <c r="M17" s="71"/>
      <c r="N17" s="733"/>
    </row>
    <row r="18" spans="1:14" ht="15" customHeight="1" x14ac:dyDescent="0.25">
      <c r="A18" s="71"/>
      <c r="B18" s="139">
        <v>6</v>
      </c>
      <c r="C18" s="63" t="s">
        <v>5216</v>
      </c>
      <c r="D18" s="64" t="s">
        <v>5199</v>
      </c>
      <c r="E18" s="65" t="s">
        <v>5200</v>
      </c>
      <c r="F18" s="150">
        <f>IF(総括表!$B$4=総括表!$Q$4,基礎データ貼付用シート!E2005)</f>
        <v>0</v>
      </c>
      <c r="G18" s="219" t="s">
        <v>5201</v>
      </c>
      <c r="H18" s="149">
        <v>0.157</v>
      </c>
      <c r="I18" s="219" t="s">
        <v>5202</v>
      </c>
      <c r="J18" s="148">
        <f>ROUND(F18*H18,0)</f>
        <v>0</v>
      </c>
      <c r="K18" s="1196" t="s">
        <v>5457</v>
      </c>
      <c r="L18" s="71"/>
      <c r="M18" s="71"/>
      <c r="N18" s="733"/>
    </row>
    <row r="19" spans="1:14" ht="15" customHeight="1" x14ac:dyDescent="0.25">
      <c r="A19" s="71"/>
      <c r="B19" s="141"/>
      <c r="C19" s="142"/>
      <c r="D19" s="64" t="s">
        <v>5204</v>
      </c>
      <c r="E19" s="65" t="s">
        <v>5205</v>
      </c>
      <c r="F19" s="150" t="b">
        <f>IF(総括表!$B$4=総括表!$Q$5,基礎データ貼付用シート!E2005)</f>
        <v>0</v>
      </c>
      <c r="G19" s="219" t="s">
        <v>5201</v>
      </c>
      <c r="H19" s="69">
        <v>0.11</v>
      </c>
      <c r="I19" s="219" t="s">
        <v>5202</v>
      </c>
      <c r="J19" s="148">
        <f>ROUND(F19*H19,0)</f>
        <v>0</v>
      </c>
      <c r="K19" s="1196"/>
      <c r="L19" s="71"/>
      <c r="M19" s="71"/>
      <c r="N19" s="733"/>
    </row>
    <row r="20" spans="1:14" ht="15" customHeight="1" x14ac:dyDescent="0.25">
      <c r="A20" s="71"/>
      <c r="B20" s="139">
        <v>7</v>
      </c>
      <c r="C20" s="63" t="s">
        <v>5219</v>
      </c>
      <c r="D20" s="64" t="s">
        <v>5199</v>
      </c>
      <c r="E20" s="65" t="s">
        <v>5200</v>
      </c>
      <c r="F20" s="150">
        <f>IF(総括表!$B$4=総括表!$Q$4,基礎データ貼付用シート!E2006)</f>
        <v>0</v>
      </c>
      <c r="G20" s="219" t="s">
        <v>5201</v>
      </c>
      <c r="H20" s="149">
        <v>0.17100000000000001</v>
      </c>
      <c r="I20" s="219" t="s">
        <v>5202</v>
      </c>
      <c r="J20" s="148">
        <f>ROUND(F20*H20,0)</f>
        <v>0</v>
      </c>
      <c r="K20" s="1196" t="s">
        <v>5458</v>
      </c>
      <c r="L20" s="71"/>
      <c r="M20" s="71"/>
      <c r="N20" s="733"/>
    </row>
    <row r="21" spans="1:14" ht="15" customHeight="1" x14ac:dyDescent="0.25">
      <c r="A21" s="71"/>
      <c r="B21" s="141"/>
      <c r="C21" s="142"/>
      <c r="D21" s="64" t="s">
        <v>5204</v>
      </c>
      <c r="E21" s="65" t="s">
        <v>5205</v>
      </c>
      <c r="F21" s="150" t="b">
        <f>IF(総括表!$B$4=総括表!$Q$5,基礎データ貼付用シート!E2006)</f>
        <v>0</v>
      </c>
      <c r="G21" s="219" t="s">
        <v>5201</v>
      </c>
      <c r="H21" s="149">
        <v>0.128</v>
      </c>
      <c r="I21" s="219" t="s">
        <v>5202</v>
      </c>
      <c r="J21" s="148">
        <f>ROUND(F21*H21,0)</f>
        <v>0</v>
      </c>
      <c r="K21" s="1196"/>
      <c r="L21" s="71"/>
      <c r="M21" s="71"/>
      <c r="N21" s="733"/>
    </row>
    <row r="22" spans="1:14" ht="15" customHeight="1" x14ac:dyDescent="0.25">
      <c r="A22" s="71"/>
      <c r="B22" s="139">
        <v>8</v>
      </c>
      <c r="C22" s="63" t="s">
        <v>5222</v>
      </c>
      <c r="D22" s="64" t="s">
        <v>5199</v>
      </c>
      <c r="E22" s="65" t="s">
        <v>5200</v>
      </c>
      <c r="F22" s="150">
        <f>IF(総括表!$B$4=総括表!$Q$4,基礎データ貼付用シート!E2007)</f>
        <v>0</v>
      </c>
      <c r="G22" s="219" t="s">
        <v>5201</v>
      </c>
      <c r="H22" s="149">
        <v>0.184</v>
      </c>
      <c r="I22" s="219" t="s">
        <v>5202</v>
      </c>
      <c r="J22" s="148">
        <f t="shared" si="0"/>
        <v>0</v>
      </c>
      <c r="K22" s="1196" t="s">
        <v>5293</v>
      </c>
      <c r="L22" s="71"/>
      <c r="M22" s="71"/>
      <c r="N22" s="733"/>
    </row>
    <row r="23" spans="1:14" ht="15" customHeight="1" thickBot="1" x14ac:dyDescent="0.3">
      <c r="A23" s="71"/>
      <c r="B23" s="141"/>
      <c r="C23" s="142"/>
      <c r="D23" s="64" t="s">
        <v>5204</v>
      </c>
      <c r="E23" s="65" t="s">
        <v>5205</v>
      </c>
      <c r="F23" s="150" t="b">
        <f>IF(総括表!$B$4=総括表!$Q$5,基礎データ貼付用シート!E2007)</f>
        <v>0</v>
      </c>
      <c r="G23" s="219" t="s">
        <v>5201</v>
      </c>
      <c r="H23" s="149">
        <v>0.14499999999999999</v>
      </c>
      <c r="I23" s="219" t="s">
        <v>5202</v>
      </c>
      <c r="J23" s="148">
        <f t="shared" si="0"/>
        <v>0</v>
      </c>
      <c r="K23" s="1196"/>
      <c r="L23" s="71"/>
      <c r="M23" s="71"/>
      <c r="N23" s="733"/>
    </row>
    <row r="24" spans="1:14" ht="15" customHeight="1" x14ac:dyDescent="0.25">
      <c r="A24" s="71"/>
      <c r="B24" s="71"/>
      <c r="C24" s="144"/>
      <c r="D24" s="71"/>
      <c r="E24" s="71"/>
      <c r="F24" s="90"/>
      <c r="G24" s="144"/>
      <c r="H24" s="985" t="s">
        <v>5294</v>
      </c>
      <c r="I24" s="986"/>
      <c r="J24" s="657"/>
      <c r="K24" s="66"/>
      <c r="L24" s="71"/>
      <c r="M24" s="71"/>
      <c r="N24" s="733"/>
    </row>
    <row r="25" spans="1:14" ht="15" customHeight="1" thickBot="1" x14ac:dyDescent="0.3">
      <c r="A25" s="71"/>
      <c r="B25" s="71"/>
      <c r="C25" s="71"/>
      <c r="D25" s="71"/>
      <c r="E25" s="71"/>
      <c r="F25" s="90"/>
      <c r="G25" s="71"/>
      <c r="H25" s="983" t="s">
        <v>5259</v>
      </c>
      <c r="I25" s="984"/>
      <c r="J25" s="7">
        <f>SUM(J8:J23)</f>
        <v>0</v>
      </c>
      <c r="K25" s="66" t="s">
        <v>5260</v>
      </c>
      <c r="L25" s="71"/>
      <c r="M25" s="71"/>
      <c r="N25" s="733"/>
    </row>
    <row r="26" spans="1:14" ht="15" customHeight="1" x14ac:dyDescent="0.2">
      <c r="A26" s="71"/>
      <c r="B26" s="71"/>
      <c r="C26" s="71"/>
      <c r="D26" s="71"/>
      <c r="E26" s="71"/>
      <c r="F26" s="90"/>
      <c r="G26" s="71"/>
      <c r="H26" s="144"/>
      <c r="I26" s="144"/>
      <c r="J26" s="90"/>
      <c r="K26" s="66"/>
      <c r="L26" s="71"/>
      <c r="M26" s="71"/>
      <c r="N26" s="71"/>
    </row>
    <row r="27" spans="1:14" ht="18.75" customHeight="1" x14ac:dyDescent="0.2">
      <c r="A27" s="77" t="s">
        <v>22</v>
      </c>
      <c r="B27" s="71" t="s">
        <v>6522</v>
      </c>
      <c r="C27" s="71"/>
      <c r="D27" s="71"/>
      <c r="E27" s="71"/>
      <c r="F27" s="90"/>
      <c r="G27" s="71"/>
      <c r="H27" s="71"/>
      <c r="I27" s="71"/>
      <c r="J27" s="90"/>
      <c r="K27" s="66"/>
      <c r="L27" s="71"/>
      <c r="M27" s="71"/>
      <c r="N27" s="71"/>
    </row>
    <row r="28" spans="1:14" ht="11.25" customHeight="1" x14ac:dyDescent="0.2">
      <c r="A28" s="77"/>
      <c r="B28" s="71"/>
      <c r="C28" s="71"/>
      <c r="D28" s="71"/>
      <c r="E28" s="71"/>
      <c r="F28" s="90"/>
      <c r="G28" s="71"/>
      <c r="H28" s="71"/>
      <c r="I28" s="71"/>
      <c r="J28" s="90"/>
      <c r="K28" s="66"/>
      <c r="L28" s="71"/>
      <c r="M28" s="71"/>
      <c r="N28" s="71"/>
    </row>
    <row r="29" spans="1:14" ht="18.75" customHeight="1" x14ac:dyDescent="0.2">
      <c r="A29" s="77"/>
      <c r="B29" s="991" t="s">
        <v>5193</v>
      </c>
      <c r="C29" s="992"/>
      <c r="D29" s="991" t="s">
        <v>5194</v>
      </c>
      <c r="E29" s="992"/>
      <c r="F29" s="127" t="s">
        <v>5195</v>
      </c>
      <c r="G29" s="213"/>
      <c r="H29" s="224" t="s">
        <v>5196</v>
      </c>
      <c r="I29" s="213"/>
      <c r="J29" s="127" t="s">
        <v>17</v>
      </c>
      <c r="K29" s="66"/>
      <c r="L29" s="71"/>
      <c r="M29" s="71"/>
      <c r="N29" s="71"/>
    </row>
    <row r="30" spans="1:14" ht="15" customHeight="1" x14ac:dyDescent="0.2">
      <c r="A30" s="77"/>
      <c r="B30" s="294"/>
      <c r="C30" s="289"/>
      <c r="D30" s="229"/>
      <c r="E30" s="286"/>
      <c r="F30" s="168"/>
      <c r="G30" s="229"/>
      <c r="H30" s="143"/>
      <c r="I30" s="286"/>
      <c r="J30" s="92" t="s">
        <v>5197</v>
      </c>
      <c r="K30" s="66"/>
      <c r="L30" s="71"/>
      <c r="M30" s="71"/>
      <c r="N30" s="71"/>
    </row>
    <row r="31" spans="1:14" ht="15" customHeight="1" x14ac:dyDescent="0.25">
      <c r="A31" s="71"/>
      <c r="B31" s="139">
        <v>1</v>
      </c>
      <c r="C31" s="63" t="s">
        <v>5265</v>
      </c>
      <c r="D31" s="64" t="s">
        <v>5199</v>
      </c>
      <c r="E31" s="65" t="s">
        <v>5200</v>
      </c>
      <c r="F31" s="150">
        <f>IF(総括表!$B$4=総括表!$Q$4,基礎データ貼付用シート!E2012)</f>
        <v>0</v>
      </c>
      <c r="G31" s="219" t="s">
        <v>5201</v>
      </c>
      <c r="H31" s="69">
        <v>0.20399999999999999</v>
      </c>
      <c r="I31" s="219" t="s">
        <v>5202</v>
      </c>
      <c r="J31" s="148">
        <f t="shared" ref="J31:J46" si="1">ROUND(F31*H31,0)</f>
        <v>0</v>
      </c>
      <c r="K31" s="1196" t="s">
        <v>6015</v>
      </c>
      <c r="L31" s="71"/>
      <c r="M31" s="71"/>
      <c r="N31" s="733"/>
    </row>
    <row r="32" spans="1:14" ht="15" customHeight="1" x14ac:dyDescent="0.25">
      <c r="A32" s="71"/>
      <c r="B32" s="141"/>
      <c r="C32" s="142"/>
      <c r="D32" s="64" t="s">
        <v>5204</v>
      </c>
      <c r="E32" s="65" t="s">
        <v>5205</v>
      </c>
      <c r="F32" s="150" t="b">
        <f>IF(総括表!$B$4=総括表!$Q$5,基礎データ貼付用シート!E2012)</f>
        <v>0</v>
      </c>
      <c r="G32" s="219" t="s">
        <v>5201</v>
      </c>
      <c r="H32" s="69">
        <v>0</v>
      </c>
      <c r="I32" s="219" t="s">
        <v>5202</v>
      </c>
      <c r="J32" s="148">
        <f t="shared" si="1"/>
        <v>0</v>
      </c>
      <c r="K32" s="1196"/>
      <c r="L32" s="71"/>
      <c r="M32" s="71"/>
      <c r="N32" s="733"/>
    </row>
    <row r="33" spans="1:14" ht="15" customHeight="1" x14ac:dyDescent="0.25">
      <c r="A33" s="71"/>
      <c r="B33" s="139">
        <v>2</v>
      </c>
      <c r="C33" s="63" t="s">
        <v>5198</v>
      </c>
      <c r="D33" s="64" t="s">
        <v>5199</v>
      </c>
      <c r="E33" s="65" t="s">
        <v>5200</v>
      </c>
      <c r="F33" s="150">
        <f>IF(総括表!$B$4=総括表!$Q$4,基礎データ貼付用シート!E2013)</f>
        <v>0</v>
      </c>
      <c r="G33" s="219" t="s">
        <v>5201</v>
      </c>
      <c r="H33" s="69">
        <v>0.223</v>
      </c>
      <c r="I33" s="219" t="s">
        <v>5202</v>
      </c>
      <c r="J33" s="148">
        <f t="shared" si="1"/>
        <v>0</v>
      </c>
      <c r="K33" s="1196" t="s">
        <v>5283</v>
      </c>
      <c r="L33" s="71"/>
      <c r="M33" s="71"/>
      <c r="N33" s="733"/>
    </row>
    <row r="34" spans="1:14" ht="15" customHeight="1" x14ac:dyDescent="0.25">
      <c r="A34" s="71"/>
      <c r="B34" s="141"/>
      <c r="C34" s="142"/>
      <c r="D34" s="64" t="s">
        <v>5204</v>
      </c>
      <c r="E34" s="65" t="s">
        <v>5205</v>
      </c>
      <c r="F34" s="150" t="b">
        <f>IF(総括表!$B$4=総括表!$Q$5,基礎データ貼付用シート!E2013)</f>
        <v>0</v>
      </c>
      <c r="G34" s="219" t="s">
        <v>5201</v>
      </c>
      <c r="H34" s="69">
        <v>0</v>
      </c>
      <c r="I34" s="219" t="s">
        <v>5202</v>
      </c>
      <c r="J34" s="148">
        <f t="shared" si="1"/>
        <v>0</v>
      </c>
      <c r="K34" s="1196"/>
      <c r="L34" s="71"/>
      <c r="M34" s="71"/>
      <c r="N34" s="733"/>
    </row>
    <row r="35" spans="1:14" ht="15" customHeight="1" x14ac:dyDescent="0.25">
      <c r="A35" s="71"/>
      <c r="B35" s="139">
        <v>3</v>
      </c>
      <c r="C35" s="63" t="s">
        <v>5207</v>
      </c>
      <c r="D35" s="64" t="s">
        <v>5199</v>
      </c>
      <c r="E35" s="65" t="s">
        <v>5200</v>
      </c>
      <c r="F35" s="150">
        <f>IF(総括表!$B$4=総括表!$Q$4,基礎データ貼付用シート!E2014)</f>
        <v>0</v>
      </c>
      <c r="G35" s="219" t="s">
        <v>5201</v>
      </c>
      <c r="H35" s="69">
        <v>0.24099999999999999</v>
      </c>
      <c r="I35" s="219" t="s">
        <v>5202</v>
      </c>
      <c r="J35" s="148">
        <f t="shared" si="1"/>
        <v>0</v>
      </c>
      <c r="K35" s="1196" t="s">
        <v>5715</v>
      </c>
      <c r="L35" s="71"/>
      <c r="M35" s="71"/>
      <c r="N35" s="733"/>
    </row>
    <row r="36" spans="1:14" ht="15" customHeight="1" x14ac:dyDescent="0.25">
      <c r="A36" s="71"/>
      <c r="B36" s="141"/>
      <c r="C36" s="142"/>
      <c r="D36" s="64" t="s">
        <v>5204</v>
      </c>
      <c r="E36" s="65" t="s">
        <v>5205</v>
      </c>
      <c r="F36" s="150" t="b">
        <f>IF(総括表!$B$4=総括表!$Q$5,基礎データ貼付用シート!E2014)</f>
        <v>0</v>
      </c>
      <c r="G36" s="219" t="s">
        <v>5201</v>
      </c>
      <c r="H36" s="69">
        <v>0</v>
      </c>
      <c r="I36" s="219" t="s">
        <v>5202</v>
      </c>
      <c r="J36" s="148">
        <f t="shared" si="1"/>
        <v>0</v>
      </c>
      <c r="K36" s="1196"/>
      <c r="L36" s="71"/>
      <c r="M36" s="71"/>
      <c r="N36" s="733"/>
    </row>
    <row r="37" spans="1:14" ht="15" customHeight="1" x14ac:dyDescent="0.25">
      <c r="A37" s="71"/>
      <c r="B37" s="139">
        <v>4</v>
      </c>
      <c r="C37" s="63" t="s">
        <v>5210</v>
      </c>
      <c r="D37" s="64" t="s">
        <v>5199</v>
      </c>
      <c r="E37" s="65" t="s">
        <v>5200</v>
      </c>
      <c r="F37" s="150">
        <f>IF(総括表!$B$4=総括表!$Q$4,基礎データ貼付用シート!E2015)</f>
        <v>0</v>
      </c>
      <c r="G37" s="219" t="s">
        <v>5201</v>
      </c>
      <c r="H37" s="69">
        <v>0.23100000000000001</v>
      </c>
      <c r="I37" s="219" t="s">
        <v>5202</v>
      </c>
      <c r="J37" s="148">
        <f t="shared" si="1"/>
        <v>0</v>
      </c>
      <c r="K37" s="1196" t="s">
        <v>5799</v>
      </c>
      <c r="L37" s="71"/>
      <c r="M37" s="71"/>
      <c r="N37" s="733"/>
    </row>
    <row r="38" spans="1:14" ht="15" customHeight="1" x14ac:dyDescent="0.25">
      <c r="A38" s="71"/>
      <c r="B38" s="141"/>
      <c r="C38" s="142"/>
      <c r="D38" s="64" t="s">
        <v>5204</v>
      </c>
      <c r="E38" s="65" t="s">
        <v>5205</v>
      </c>
      <c r="F38" s="150" t="b">
        <f>IF(総括表!$B$4=総括表!$Q$5,基礎データ貼付用シート!E2015)</f>
        <v>0</v>
      </c>
      <c r="G38" s="219" t="s">
        <v>5201</v>
      </c>
      <c r="H38" s="69">
        <v>0.11799999999999999</v>
      </c>
      <c r="I38" s="219" t="s">
        <v>5202</v>
      </c>
      <c r="J38" s="148">
        <f t="shared" si="1"/>
        <v>0</v>
      </c>
      <c r="K38" s="1196"/>
      <c r="L38" s="71"/>
      <c r="M38" s="71"/>
      <c r="N38" s="733"/>
    </row>
    <row r="39" spans="1:14" ht="15" customHeight="1" x14ac:dyDescent="0.25">
      <c r="A39" s="71"/>
      <c r="B39" s="139">
        <v>5</v>
      </c>
      <c r="C39" s="63" t="s">
        <v>5213</v>
      </c>
      <c r="D39" s="64" t="s">
        <v>5199</v>
      </c>
      <c r="E39" s="65" t="s">
        <v>5200</v>
      </c>
      <c r="F39" s="150">
        <f>IF(総括表!$B$4=総括表!$Q$4,基礎データ貼付用シート!E2016)</f>
        <v>0</v>
      </c>
      <c r="G39" s="219" t="s">
        <v>5201</v>
      </c>
      <c r="H39" s="69">
        <v>0.24</v>
      </c>
      <c r="I39" s="219" t="s">
        <v>5202</v>
      </c>
      <c r="J39" s="148">
        <f t="shared" si="1"/>
        <v>0</v>
      </c>
      <c r="K39" s="1196" t="s">
        <v>5562</v>
      </c>
      <c r="L39" s="71"/>
      <c r="M39" s="71"/>
      <c r="N39" s="733"/>
    </row>
    <row r="40" spans="1:14" ht="15" customHeight="1" x14ac:dyDescent="0.25">
      <c r="A40" s="71"/>
      <c r="B40" s="141"/>
      <c r="C40" s="142"/>
      <c r="D40" s="64" t="s">
        <v>5204</v>
      </c>
      <c r="E40" s="65" t="s">
        <v>5205</v>
      </c>
      <c r="F40" s="150" t="b">
        <f>IF(総括表!$B$4=総括表!$Q$5,基礎データ貼付用シート!E2016)</f>
        <v>0</v>
      </c>
      <c r="G40" s="219" t="s">
        <v>5201</v>
      </c>
      <c r="H40" s="149">
        <v>0.153</v>
      </c>
      <c r="I40" s="219" t="s">
        <v>5202</v>
      </c>
      <c r="J40" s="148">
        <f t="shared" si="1"/>
        <v>0</v>
      </c>
      <c r="K40" s="1196"/>
      <c r="L40" s="71"/>
      <c r="M40" s="71"/>
      <c r="N40" s="733"/>
    </row>
    <row r="41" spans="1:14" ht="15" customHeight="1" x14ac:dyDescent="0.25">
      <c r="A41" s="71"/>
      <c r="B41" s="139">
        <v>6</v>
      </c>
      <c r="C41" s="63" t="s">
        <v>5216</v>
      </c>
      <c r="D41" s="64" t="s">
        <v>5199</v>
      </c>
      <c r="E41" s="65" t="s">
        <v>5200</v>
      </c>
      <c r="F41" s="150">
        <f>IF(総括表!$B$4=総括表!$Q$4,基礎データ貼付用シート!E2017)</f>
        <v>0</v>
      </c>
      <c r="G41" s="219" t="s">
        <v>5201</v>
      </c>
      <c r="H41" s="69">
        <v>0.26100000000000001</v>
      </c>
      <c r="I41" s="219" t="s">
        <v>5202</v>
      </c>
      <c r="J41" s="148">
        <f>ROUND(F41*H41,0)</f>
        <v>0</v>
      </c>
      <c r="K41" s="1196" t="s">
        <v>5457</v>
      </c>
      <c r="L41" s="71"/>
      <c r="M41" s="71"/>
      <c r="N41" s="734"/>
    </row>
    <row r="42" spans="1:14" ht="15" customHeight="1" x14ac:dyDescent="0.25">
      <c r="A42" s="71"/>
      <c r="B42" s="141"/>
      <c r="C42" s="142"/>
      <c r="D42" s="64" t="s">
        <v>5204</v>
      </c>
      <c r="E42" s="65" t="s">
        <v>5205</v>
      </c>
      <c r="F42" s="150" t="b">
        <f>IF(総括表!$B$4=総括表!$Q$5,基礎データ貼付用シート!E2017)</f>
        <v>0</v>
      </c>
      <c r="G42" s="219" t="s">
        <v>5201</v>
      </c>
      <c r="H42" s="149">
        <v>0.184</v>
      </c>
      <c r="I42" s="219" t="s">
        <v>5202</v>
      </c>
      <c r="J42" s="148">
        <f>ROUND(F42*H42,0)</f>
        <v>0</v>
      </c>
      <c r="K42" s="1196"/>
      <c r="L42" s="71"/>
      <c r="M42" s="71"/>
      <c r="N42" s="733"/>
    </row>
    <row r="43" spans="1:14" ht="15" customHeight="1" x14ac:dyDescent="0.25">
      <c r="A43" s="71"/>
      <c r="B43" s="139">
        <v>7</v>
      </c>
      <c r="C43" s="63" t="s">
        <v>5219</v>
      </c>
      <c r="D43" s="64" t="s">
        <v>5199</v>
      </c>
      <c r="E43" s="65" t="s">
        <v>5200</v>
      </c>
      <c r="F43" s="150">
        <f>IF(総括表!$B$4=総括表!$Q$4,基礎データ貼付用シート!E2018)</f>
        <v>0</v>
      </c>
      <c r="G43" s="219" t="s">
        <v>5201</v>
      </c>
      <c r="H43" s="149">
        <v>0.28399999999999997</v>
      </c>
      <c r="I43" s="219" t="s">
        <v>5202</v>
      </c>
      <c r="J43" s="148">
        <f>ROUND(F43*H43,0)</f>
        <v>0</v>
      </c>
      <c r="K43" s="1196" t="s">
        <v>5458</v>
      </c>
      <c r="L43" s="71"/>
      <c r="M43" s="71"/>
      <c r="N43" s="733"/>
    </row>
    <row r="44" spans="1:14" ht="15" customHeight="1" x14ac:dyDescent="0.25">
      <c r="A44" s="71"/>
      <c r="B44" s="141"/>
      <c r="C44" s="142"/>
      <c r="D44" s="64" t="s">
        <v>5204</v>
      </c>
      <c r="E44" s="65" t="s">
        <v>5205</v>
      </c>
      <c r="F44" s="150" t="b">
        <f>IF(総括表!$B$4=総括表!$Q$5,基礎データ貼付用シート!E2018)</f>
        <v>0</v>
      </c>
      <c r="G44" s="219" t="s">
        <v>5201</v>
      </c>
      <c r="H44" s="149">
        <v>0.21299999999999999</v>
      </c>
      <c r="I44" s="219" t="s">
        <v>5202</v>
      </c>
      <c r="J44" s="148">
        <f>ROUND(F44*H44,0)</f>
        <v>0</v>
      </c>
      <c r="K44" s="1196"/>
      <c r="L44" s="71"/>
      <c r="M44" s="71"/>
      <c r="N44" s="733"/>
    </row>
    <row r="45" spans="1:14" ht="15" customHeight="1" x14ac:dyDescent="0.25">
      <c r="A45" s="71"/>
      <c r="B45" s="139">
        <v>8</v>
      </c>
      <c r="C45" s="63" t="s">
        <v>5222</v>
      </c>
      <c r="D45" s="64" t="s">
        <v>5199</v>
      </c>
      <c r="E45" s="65" t="s">
        <v>5200</v>
      </c>
      <c r="F45" s="150">
        <f>IF(総括表!$B$4=総括表!$Q$4,基礎データ貼付用シート!E2019)</f>
        <v>0</v>
      </c>
      <c r="G45" s="219" t="s">
        <v>5201</v>
      </c>
      <c r="H45" s="69">
        <v>0.307</v>
      </c>
      <c r="I45" s="219" t="s">
        <v>5202</v>
      </c>
      <c r="J45" s="148">
        <f t="shared" si="1"/>
        <v>0</v>
      </c>
      <c r="K45" s="1196" t="s">
        <v>5293</v>
      </c>
      <c r="L45" s="71"/>
      <c r="M45" s="71"/>
      <c r="N45" s="733"/>
    </row>
    <row r="46" spans="1:14" ht="15" customHeight="1" thickBot="1" x14ac:dyDescent="0.3">
      <c r="A46" s="71"/>
      <c r="B46" s="141"/>
      <c r="C46" s="142"/>
      <c r="D46" s="64" t="s">
        <v>5204</v>
      </c>
      <c r="E46" s="65" t="s">
        <v>5205</v>
      </c>
      <c r="F46" s="150" t="b">
        <f>IF(総括表!$B$4=総括表!$Q$5,基礎データ貼付用シート!E2019)</f>
        <v>0</v>
      </c>
      <c r="G46" s="219" t="s">
        <v>5201</v>
      </c>
      <c r="H46" s="149">
        <v>0.24199999999999999</v>
      </c>
      <c r="I46" s="219" t="s">
        <v>5202</v>
      </c>
      <c r="J46" s="148">
        <f t="shared" si="1"/>
        <v>0</v>
      </c>
      <c r="K46" s="1196"/>
      <c r="L46" s="71"/>
      <c r="M46" s="71"/>
      <c r="N46" s="733"/>
    </row>
    <row r="47" spans="1:14" ht="15" customHeight="1" x14ac:dyDescent="0.25">
      <c r="A47" s="71"/>
      <c r="B47" s="71"/>
      <c r="C47" s="144"/>
      <c r="D47" s="71"/>
      <c r="E47" s="71"/>
      <c r="F47" s="90"/>
      <c r="G47" s="144"/>
      <c r="H47" s="985" t="s">
        <v>5294</v>
      </c>
      <c r="I47" s="986"/>
      <c r="J47" s="657"/>
      <c r="K47" s="66"/>
      <c r="L47" s="71"/>
      <c r="M47" s="71"/>
      <c r="N47" s="733"/>
    </row>
    <row r="48" spans="1:14" ht="15" customHeight="1" thickBot="1" x14ac:dyDescent="0.3">
      <c r="A48" s="71"/>
      <c r="B48" s="71"/>
      <c r="C48" s="71"/>
      <c r="D48" s="71"/>
      <c r="E48" s="71"/>
      <c r="F48" s="90"/>
      <c r="G48" s="71"/>
      <c r="H48" s="983" t="s">
        <v>5259</v>
      </c>
      <c r="I48" s="984"/>
      <c r="J48" s="7">
        <f>SUM(J31:J46)</f>
        <v>0</v>
      </c>
      <c r="K48" s="66" t="s">
        <v>5275</v>
      </c>
      <c r="L48" s="71"/>
      <c r="M48" s="71"/>
      <c r="N48" s="733"/>
    </row>
    <row r="49" spans="1:14" ht="18.75" customHeight="1" x14ac:dyDescent="0.2">
      <c r="A49" s="71"/>
      <c r="B49" s="71"/>
      <c r="C49" s="71"/>
      <c r="D49" s="71"/>
      <c r="E49" s="71"/>
      <c r="F49" s="90"/>
      <c r="G49" s="71"/>
      <c r="H49" s="71"/>
      <c r="I49" s="71"/>
      <c r="J49" s="90"/>
      <c r="K49" s="66"/>
      <c r="L49" s="71"/>
      <c r="M49" s="71"/>
      <c r="N49" s="71"/>
    </row>
    <row r="50" spans="1:14" ht="18.75" customHeight="1" x14ac:dyDescent="0.2">
      <c r="A50" s="77" t="s">
        <v>26</v>
      </c>
      <c r="B50" s="71" t="s">
        <v>6523</v>
      </c>
      <c r="C50" s="71"/>
      <c r="D50" s="71"/>
      <c r="E50" s="71"/>
      <c r="F50" s="90"/>
      <c r="G50" s="71"/>
      <c r="H50" s="71"/>
      <c r="I50" s="71"/>
      <c r="J50" s="90"/>
      <c r="K50" s="71"/>
      <c r="L50" s="71"/>
      <c r="M50" s="71"/>
      <c r="N50" s="71"/>
    </row>
    <row r="51" spans="1:14" ht="15" customHeight="1" x14ac:dyDescent="0.2">
      <c r="A51" s="77"/>
      <c r="B51" s="991" t="s">
        <v>6524</v>
      </c>
      <c r="C51" s="992"/>
      <c r="D51" s="991" t="s">
        <v>5194</v>
      </c>
      <c r="E51" s="992"/>
      <c r="F51" s="127" t="s">
        <v>6525</v>
      </c>
      <c r="G51" s="213"/>
      <c r="H51" s="224" t="s">
        <v>5196</v>
      </c>
      <c r="I51" s="213"/>
      <c r="J51" s="127" t="s">
        <v>17</v>
      </c>
      <c r="K51" s="66"/>
      <c r="L51" s="71"/>
      <c r="M51" s="71"/>
      <c r="N51" s="71"/>
    </row>
    <row r="52" spans="1:14" ht="15" customHeight="1" x14ac:dyDescent="0.2">
      <c r="A52" s="77"/>
      <c r="B52" s="229"/>
      <c r="C52" s="286"/>
      <c r="D52" s="229"/>
      <c r="E52" s="286"/>
      <c r="F52" s="168"/>
      <c r="G52" s="143"/>
      <c r="H52" s="143"/>
      <c r="I52" s="143"/>
      <c r="J52" s="92" t="s">
        <v>5197</v>
      </c>
      <c r="K52" s="66"/>
      <c r="L52" s="71"/>
      <c r="M52" s="71"/>
      <c r="N52" s="71"/>
    </row>
    <row r="53" spans="1:14" ht="15" customHeight="1" x14ac:dyDescent="0.2">
      <c r="A53" s="77"/>
      <c r="B53" s="139">
        <v>1</v>
      </c>
      <c r="C53" s="63" t="s">
        <v>5210</v>
      </c>
      <c r="D53" s="64" t="s">
        <v>5199</v>
      </c>
      <c r="E53" s="65" t="s">
        <v>5200</v>
      </c>
      <c r="F53" s="150">
        <f>IF(総括表!$B$4=総括表!$Q$4,基礎データ貼付用シート!E2020)</f>
        <v>0</v>
      </c>
      <c r="G53" s="25" t="s">
        <v>5573</v>
      </c>
      <c r="H53" s="149">
        <v>0.13900000000000001</v>
      </c>
      <c r="I53" s="666" t="s">
        <v>6526</v>
      </c>
      <c r="J53" s="145">
        <f t="shared" ref="J53:J58" si="2">ROUND(F53*H53,0)</f>
        <v>0</v>
      </c>
      <c r="K53" s="1196" t="s">
        <v>5203</v>
      </c>
      <c r="L53" s="71"/>
      <c r="M53" s="71"/>
      <c r="N53" s="71"/>
    </row>
    <row r="54" spans="1:14" ht="15" customHeight="1" x14ac:dyDescent="0.2">
      <c r="A54" s="77"/>
      <c r="B54" s="141"/>
      <c r="C54" s="142"/>
      <c r="D54" s="64" t="s">
        <v>5204</v>
      </c>
      <c r="E54" s="65" t="s">
        <v>5205</v>
      </c>
      <c r="F54" s="150" t="b">
        <f>IF(総括表!$B$4=総括表!$Q$5,基礎データ貼付用シート!E2020)</f>
        <v>0</v>
      </c>
      <c r="G54" s="25" t="s">
        <v>5573</v>
      </c>
      <c r="H54" s="149">
        <v>7.0999999999999994E-2</v>
      </c>
      <c r="I54" s="147" t="s">
        <v>6526</v>
      </c>
      <c r="J54" s="145">
        <f t="shared" si="2"/>
        <v>0</v>
      </c>
      <c r="K54" s="1196"/>
      <c r="L54" s="71"/>
      <c r="M54" s="71"/>
      <c r="N54" s="71"/>
    </row>
    <row r="55" spans="1:14" ht="15" customHeight="1" x14ac:dyDescent="0.2">
      <c r="A55" s="71"/>
      <c r="B55" s="139">
        <v>2</v>
      </c>
      <c r="C55" s="63" t="s">
        <v>5213</v>
      </c>
      <c r="D55" s="64" t="s">
        <v>5199</v>
      </c>
      <c r="E55" s="65" t="s">
        <v>5200</v>
      </c>
      <c r="F55" s="150">
        <f>IF(総括表!$B$4=総括表!$Q$4,基礎データ貼付用シート!E2021)</f>
        <v>0</v>
      </c>
      <c r="G55" s="25" t="s">
        <v>5573</v>
      </c>
      <c r="H55" s="149">
        <v>0.14399999999999999</v>
      </c>
      <c r="I55" s="147" t="s">
        <v>6526</v>
      </c>
      <c r="J55" s="145">
        <f t="shared" si="2"/>
        <v>0</v>
      </c>
      <c r="K55" s="1196" t="s">
        <v>5206</v>
      </c>
      <c r="L55" s="71"/>
      <c r="M55" s="71"/>
      <c r="N55" s="71"/>
    </row>
    <row r="56" spans="1:14" ht="15" customHeight="1" x14ac:dyDescent="0.2">
      <c r="A56" s="71"/>
      <c r="B56" s="141"/>
      <c r="C56" s="142"/>
      <c r="D56" s="64" t="s">
        <v>5204</v>
      </c>
      <c r="E56" s="65" t="s">
        <v>5205</v>
      </c>
      <c r="F56" s="150" t="b">
        <f>IF(総括表!$B$4=総括表!$Q$5,基礎データ貼付用シート!E2021)</f>
        <v>0</v>
      </c>
      <c r="G56" s="25" t="s">
        <v>5573</v>
      </c>
      <c r="H56" s="149">
        <v>9.1999999999999998E-2</v>
      </c>
      <c r="I56" s="666" t="s">
        <v>6526</v>
      </c>
      <c r="J56" s="145">
        <f t="shared" si="2"/>
        <v>0</v>
      </c>
      <c r="K56" s="1196"/>
      <c r="L56" s="71"/>
      <c r="M56" s="71"/>
      <c r="N56" s="71"/>
    </row>
    <row r="57" spans="1:14" ht="15" customHeight="1" x14ac:dyDescent="0.2">
      <c r="A57" s="71"/>
      <c r="B57" s="139">
        <v>3</v>
      </c>
      <c r="C57" s="63" t="s">
        <v>5216</v>
      </c>
      <c r="D57" s="64" t="s">
        <v>5199</v>
      </c>
      <c r="E57" s="65" t="s">
        <v>5200</v>
      </c>
      <c r="F57" s="150">
        <f>IF(総括表!$B$4=総括表!$Q$4,基礎データ貼付用シート!E2022)</f>
        <v>0</v>
      </c>
      <c r="G57" s="25" t="s">
        <v>5573</v>
      </c>
      <c r="H57" s="149">
        <v>0.157</v>
      </c>
      <c r="I57" s="147" t="s">
        <v>6526</v>
      </c>
      <c r="J57" s="145">
        <f t="shared" si="2"/>
        <v>0</v>
      </c>
      <c r="K57" s="1196" t="s">
        <v>5208</v>
      </c>
      <c r="L57" s="71"/>
      <c r="M57" s="71"/>
      <c r="N57" s="71"/>
    </row>
    <row r="58" spans="1:14" ht="15" customHeight="1" thickBot="1" x14ac:dyDescent="0.25">
      <c r="A58" s="71"/>
      <c r="B58" s="141"/>
      <c r="C58" s="142"/>
      <c r="D58" s="64" t="s">
        <v>5204</v>
      </c>
      <c r="E58" s="65" t="s">
        <v>5205</v>
      </c>
      <c r="F58" s="150" t="b">
        <f>IF(総括表!$B$4=総括表!$Q$5,基礎データ貼付用シート!E2022)</f>
        <v>0</v>
      </c>
      <c r="G58" s="25" t="s">
        <v>5573</v>
      </c>
      <c r="H58" s="149">
        <v>0.11</v>
      </c>
      <c r="I58" s="666" t="s">
        <v>6526</v>
      </c>
      <c r="J58" s="145">
        <f t="shared" si="2"/>
        <v>0</v>
      </c>
      <c r="K58" s="1196"/>
      <c r="L58" s="71"/>
      <c r="M58" s="71"/>
      <c r="N58" s="71"/>
    </row>
    <row r="59" spans="1:14" ht="15" customHeight="1" x14ac:dyDescent="0.2">
      <c r="A59" s="71"/>
      <c r="B59" s="154"/>
      <c r="C59" s="66"/>
      <c r="D59" s="68"/>
      <c r="E59" s="68"/>
      <c r="F59" s="29"/>
      <c r="G59" s="68"/>
      <c r="H59" s="985" t="s">
        <v>5522</v>
      </c>
      <c r="I59" s="986"/>
      <c r="J59" s="657"/>
      <c r="K59" s="66"/>
      <c r="L59" s="71"/>
      <c r="M59" s="71"/>
      <c r="N59" s="71"/>
    </row>
    <row r="60" spans="1:14" ht="15" customHeight="1" thickBot="1" x14ac:dyDescent="0.25">
      <c r="A60" s="71"/>
      <c r="B60" s="66"/>
      <c r="C60" s="66"/>
      <c r="D60" s="66"/>
      <c r="E60" s="66"/>
      <c r="F60" s="29"/>
      <c r="G60" s="66"/>
      <c r="H60" s="1209" t="s">
        <v>5259</v>
      </c>
      <c r="I60" s="1209"/>
      <c r="J60" s="225">
        <f>SUM(J53:J58)</f>
        <v>0</v>
      </c>
      <c r="K60" s="66" t="s">
        <v>5277</v>
      </c>
      <c r="L60" s="71"/>
      <c r="M60" s="71"/>
      <c r="N60" s="71"/>
    </row>
    <row r="61" spans="1:14" ht="15" customHeight="1" x14ac:dyDescent="0.2">
      <c r="A61" s="71"/>
      <c r="B61" s="71"/>
      <c r="C61" s="71"/>
      <c r="D61" s="71"/>
      <c r="E61" s="71"/>
      <c r="F61" s="71"/>
      <c r="G61" s="71"/>
      <c r="H61" s="144"/>
      <c r="I61" s="144"/>
      <c r="J61" s="90"/>
      <c r="K61" s="66"/>
      <c r="L61" s="71"/>
      <c r="M61" s="71"/>
      <c r="N61" s="71"/>
    </row>
    <row r="62" spans="1:14" ht="15" customHeight="1" thickBot="1" x14ac:dyDescent="0.25">
      <c r="A62" s="71"/>
      <c r="B62" s="71"/>
      <c r="C62" s="71"/>
      <c r="D62" s="71"/>
      <c r="E62" s="71"/>
      <c r="F62" s="71"/>
      <c r="G62" s="71"/>
      <c r="H62" s="144"/>
      <c r="I62" s="144"/>
      <c r="J62" s="90"/>
      <c r="K62" s="66"/>
      <c r="L62" s="71"/>
      <c r="M62" s="71"/>
      <c r="N62" s="71"/>
    </row>
    <row r="63" spans="1:14" ht="15" customHeight="1" x14ac:dyDescent="0.2">
      <c r="A63" s="71"/>
      <c r="B63" s="71"/>
      <c r="C63" s="71"/>
      <c r="D63" s="71"/>
      <c r="E63" s="71"/>
      <c r="F63" s="71"/>
      <c r="G63" s="71"/>
      <c r="H63" s="1075" t="s">
        <v>6527</v>
      </c>
      <c r="I63" s="1076"/>
      <c r="J63" s="657"/>
      <c r="K63" s="66"/>
      <c r="L63" s="71"/>
      <c r="M63" s="71"/>
      <c r="N63" s="71"/>
    </row>
    <row r="64" spans="1:14" ht="15" customHeight="1" thickBot="1" x14ac:dyDescent="0.25">
      <c r="A64" s="71"/>
      <c r="B64" s="71"/>
      <c r="C64" s="71"/>
      <c r="D64" s="71"/>
      <c r="E64" s="71"/>
      <c r="F64" s="71"/>
      <c r="G64" s="71"/>
      <c r="H64" s="1007" t="s">
        <v>6528</v>
      </c>
      <c r="I64" s="1008"/>
      <c r="J64" s="7">
        <f>J25+J48+J60</f>
        <v>0</v>
      </c>
      <c r="K64" s="66" t="s">
        <v>76</v>
      </c>
      <c r="L64" s="71"/>
      <c r="M64" s="71"/>
      <c r="N64" s="71"/>
    </row>
    <row r="65" spans="1:14" ht="18.75" customHeight="1" x14ac:dyDescent="0.2">
      <c r="A65" s="71"/>
      <c r="B65" s="71"/>
      <c r="C65" s="71"/>
      <c r="D65" s="71"/>
      <c r="E65" s="71"/>
      <c r="F65" s="90"/>
      <c r="G65" s="71"/>
      <c r="H65" s="71"/>
      <c r="I65" s="71"/>
      <c r="J65" s="90"/>
      <c r="K65" s="66"/>
      <c r="L65" s="71"/>
      <c r="M65" s="71"/>
      <c r="N65" s="71"/>
    </row>
    <row r="66" spans="1:14" ht="18.75" customHeight="1" x14ac:dyDescent="0.2">
      <c r="A66" s="71"/>
      <c r="B66" s="71"/>
      <c r="C66" s="71"/>
      <c r="D66" s="71"/>
      <c r="E66" s="71"/>
      <c r="F66" s="90"/>
      <c r="G66" s="71"/>
      <c r="H66" s="71"/>
      <c r="I66" s="71"/>
      <c r="J66" s="90"/>
      <c r="K66" s="66"/>
      <c r="L66" s="71"/>
      <c r="M66" s="71"/>
      <c r="N66" s="71"/>
    </row>
  </sheetData>
  <sheetProtection autoFilter="0"/>
  <customSheetViews>
    <customSheetView guid="{0FF53720-42B0-4B1A-A491-0089CDA29CCF}" showPageBreaks="1" printArea="1" view="pageBreakPreview" topLeftCell="A2">
      <selection activeCell="P21" sqref="P20:P21"/>
      <rowBreaks count="1" manualBreakCount="1">
        <brk id="34" max="11" man="1"/>
      </rowBreaks>
      <pageMargins left="0" right="0" top="0" bottom="0" header="0" footer="0"/>
      <printOptions horizontalCentered="1"/>
      <pageSetup paperSize="9" scale="83" fitToWidth="0" fitToHeight="0" orientation="portrait" r:id="rId1"/>
      <headerFooter alignWithMargins="0"/>
    </customSheetView>
    <customSheetView guid="{1F81339A-CB4E-4CB3-ABCA-C25ADEC8B9AC}" showPageBreaks="1" printArea="1" view="pageBreakPreview" topLeftCell="A2">
      <selection activeCell="P21" sqref="P20:P21"/>
      <rowBreaks count="1" manualBreakCount="1">
        <brk id="34" max="11" man="1"/>
      </rowBreaks>
      <pageMargins left="0" right="0" top="0" bottom="0" header="0" footer="0"/>
      <printOptions horizontalCentered="1"/>
      <pageSetup paperSize="9" scale="83" fitToWidth="0" fitToHeight="0" orientation="portrait" r:id="rId2"/>
      <headerFooter alignWithMargins="0"/>
    </customSheetView>
    <customSheetView guid="{87FB8462-6403-4F20-8080-1AF11B55B90C}" showPageBreaks="1" printArea="1" view="pageBreakPreview" topLeftCell="A2">
      <selection activeCell="P21" sqref="P20:P21"/>
      <rowBreaks count="1" manualBreakCount="1">
        <brk id="34" max="11" man="1"/>
      </rowBreaks>
      <pageMargins left="0" right="0" top="0" bottom="0" header="0" footer="0"/>
      <printOptions horizontalCentered="1"/>
      <pageSetup paperSize="9" scale="83" fitToWidth="0" fitToHeight="0" orientation="portrait" r:id="rId3"/>
      <headerFooter alignWithMargins="0"/>
    </customSheetView>
    <customSheetView guid="{3B4A68D1-1B68-46E4-B8BF-4F65CEA2EB4B}" showPageBreaks="1" printArea="1" view="pageBreakPreview" topLeftCell="A2">
      <selection activeCell="P21" sqref="P20:P21"/>
      <rowBreaks count="1" manualBreakCount="1">
        <brk id="34" max="11" man="1"/>
      </rowBreaks>
      <pageMargins left="0" right="0" top="0" bottom="0" header="0" footer="0"/>
      <printOptions horizontalCentered="1"/>
      <pageSetup paperSize="9" scale="83" fitToWidth="0" fitToHeight="0" orientation="portrait" r:id="rId4"/>
      <headerFooter alignWithMargins="0"/>
    </customSheetView>
    <customSheetView guid="{3DDC5261-2F80-4A3C-AB53-F803DE8B7615}" showPageBreaks="1" printArea="1" view="pageBreakPreview" topLeftCell="A2">
      <selection activeCell="P21" sqref="P20:P21"/>
      <rowBreaks count="1" manualBreakCount="1">
        <brk id="34" max="11" man="1"/>
      </rowBreaks>
      <pageMargins left="0" right="0" top="0" bottom="0" header="0" footer="0"/>
      <printOptions horizontalCentered="1"/>
      <pageSetup paperSize="9" scale="83" fitToWidth="0" fitToHeight="0" orientation="portrait" r:id="rId5"/>
      <headerFooter alignWithMargins="0"/>
    </customSheetView>
    <customSheetView guid="{44914D11-FA26-4FFB-9D64-353FA38F5634}" showPageBreaks="1" printArea="1" view="pageBreakPreview">
      <selection activeCell="U36" sqref="U36"/>
      <rowBreaks count="1" manualBreakCount="1">
        <brk id="29" max="11" man="1"/>
      </rowBreaks>
      <pageMargins left="0" right="0" top="0" bottom="0" header="0" footer="0"/>
      <printOptions horizontalCentered="1"/>
      <pageSetup paperSize="9" scale="83" fitToWidth="0" fitToHeight="0" orientation="portrait" r:id="rId6"/>
      <headerFooter alignWithMargins="0"/>
    </customSheetView>
    <customSheetView guid="{C8B40DBF-EDE0-406A-8960-74B2A681CE9F}" showPageBreaks="1" printArea="1" view="pageBreakPreview" topLeftCell="A10">
      <selection activeCell="U36" sqref="U36"/>
      <rowBreaks count="1" manualBreakCount="1">
        <brk id="29" max="11" man="1"/>
      </rowBreaks>
      <pageMargins left="0" right="0" top="0" bottom="0" header="0" footer="0"/>
      <printOptions horizontalCentered="1"/>
      <pageSetup paperSize="9" scale="83" fitToWidth="0" fitToHeight="0" orientation="portrait" r:id="rId7"/>
      <headerFooter alignWithMargins="0"/>
    </customSheetView>
    <customSheetView guid="{A0BA9017-E5F3-4B91-9F5C-F0F36F625BCB}" showPageBreaks="1" printArea="1" view="pageBreakPreview" topLeftCell="A10">
      <selection activeCell="U36" sqref="U36"/>
      <rowBreaks count="1" manualBreakCount="1">
        <brk id="29" max="11" man="1"/>
      </rowBreaks>
      <pageMargins left="0" right="0" top="0" bottom="0" header="0" footer="0"/>
      <printOptions horizontalCentered="1"/>
      <pageSetup paperSize="9" scale="83" fitToWidth="0" fitToHeight="0" orientation="portrait" r:id="rId8"/>
      <headerFooter alignWithMargins="0"/>
    </customSheetView>
  </customSheetViews>
  <mergeCells count="36">
    <mergeCell ref="K41:K42"/>
    <mergeCell ref="K43:K44"/>
    <mergeCell ref="K45:K46"/>
    <mergeCell ref="K31:K32"/>
    <mergeCell ref="K33:K34"/>
    <mergeCell ref="K35:K36"/>
    <mergeCell ref="K37:K38"/>
    <mergeCell ref="K39:K40"/>
    <mergeCell ref="A1:B1"/>
    <mergeCell ref="C1:E1"/>
    <mergeCell ref="I1:K1"/>
    <mergeCell ref="B6:C6"/>
    <mergeCell ref="D6:E6"/>
    <mergeCell ref="B29:C29"/>
    <mergeCell ref="D29:E29"/>
    <mergeCell ref="K8:K9"/>
    <mergeCell ref="K10:K11"/>
    <mergeCell ref="K12:K13"/>
    <mergeCell ref="K14:K15"/>
    <mergeCell ref="K16:K17"/>
    <mergeCell ref="K18:K19"/>
    <mergeCell ref="K20:K21"/>
    <mergeCell ref="K22:K23"/>
    <mergeCell ref="H24:I24"/>
    <mergeCell ref="H25:I25"/>
    <mergeCell ref="K53:K54"/>
    <mergeCell ref="K57:K58"/>
    <mergeCell ref="H59:I59"/>
    <mergeCell ref="K55:K56"/>
    <mergeCell ref="H47:I47"/>
    <mergeCell ref="H48:I48"/>
    <mergeCell ref="H60:I60"/>
    <mergeCell ref="H63:I63"/>
    <mergeCell ref="H64:I64"/>
    <mergeCell ref="B51:C51"/>
    <mergeCell ref="D51:E51"/>
  </mergeCells>
  <phoneticPr fontId="3"/>
  <printOptions horizontalCentered="1"/>
  <pageMargins left="0.78740157480314965" right="0.78740157480314965" top="0.78740157480314965" bottom="0.39370078740157483" header="0.51181102362204722" footer="0.51181102362204722"/>
  <pageSetup paperSize="9" scale="83" fitToWidth="0" fitToHeight="0" orientation="portrait" r:id="rId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337"/>
  <sheetViews>
    <sheetView view="pageBreakPreview" topLeftCell="A327" zoomScaleNormal="85" zoomScaleSheetLayoutView="100" workbookViewId="0">
      <selection activeCell="L172" sqref="L172"/>
    </sheetView>
  </sheetViews>
  <sheetFormatPr defaultColWidth="9" defaultRowHeight="14" x14ac:dyDescent="0.2"/>
  <cols>
    <col min="1" max="1" width="3.90625" style="1" customWidth="1"/>
    <col min="2" max="2" width="5" style="1" customWidth="1"/>
    <col min="3" max="3" width="7.453125" style="1" bestFit="1" customWidth="1"/>
    <col min="4" max="4" width="3" style="1" bestFit="1" customWidth="1"/>
    <col min="5" max="5" width="13.90625" style="1" customWidth="1"/>
    <col min="6" max="6" width="15.6328125" style="6" customWidth="1"/>
    <col min="7" max="7" width="2" style="1" bestFit="1" customWidth="1"/>
    <col min="8" max="8" width="11.90625" style="1" customWidth="1"/>
    <col min="9" max="9" width="2" style="1" bestFit="1" customWidth="1"/>
    <col min="10" max="10" width="11.90625" style="6" customWidth="1"/>
    <col min="11" max="11" width="4.453125" style="1" bestFit="1" customWidth="1"/>
    <col min="12" max="16384" width="9" style="1"/>
  </cols>
  <sheetData>
    <row r="1" spans="1:12" x14ac:dyDescent="0.2">
      <c r="A1" s="987" t="s">
        <v>5189</v>
      </c>
      <c r="B1" s="988"/>
      <c r="C1" s="1217" t="s">
        <v>6529</v>
      </c>
      <c r="D1" s="1218"/>
      <c r="E1" s="1219"/>
      <c r="F1" s="89"/>
      <c r="G1" s="76"/>
      <c r="H1" s="136" t="s">
        <v>5191</v>
      </c>
      <c r="I1" s="990" t="str">
        <f>IF(総括表!H4=0,"",総括表!H4)</f>
        <v/>
      </c>
      <c r="J1" s="990"/>
      <c r="K1" s="990"/>
      <c r="L1" s="76"/>
    </row>
    <row r="2" spans="1:12" x14ac:dyDescent="0.2">
      <c r="A2" s="76"/>
      <c r="B2" s="76"/>
      <c r="C2" s="76"/>
      <c r="D2" s="76"/>
      <c r="E2" s="76"/>
      <c r="F2" s="89"/>
      <c r="G2" s="76"/>
      <c r="H2" s="76"/>
      <c r="I2" s="76"/>
      <c r="J2" s="137"/>
      <c r="K2" s="76"/>
      <c r="L2" s="76"/>
    </row>
    <row r="3" spans="1:12" x14ac:dyDescent="0.2">
      <c r="A3" s="77" t="s">
        <v>18</v>
      </c>
      <c r="B3" s="71" t="s">
        <v>6530</v>
      </c>
      <c r="C3" s="76"/>
      <c r="D3" s="76"/>
      <c r="E3" s="76"/>
      <c r="F3" s="89"/>
      <c r="G3" s="76"/>
      <c r="H3" s="76"/>
      <c r="I3" s="76"/>
      <c r="J3" s="89"/>
      <c r="K3" s="76"/>
      <c r="L3" s="76"/>
    </row>
    <row r="4" spans="1:12" x14ac:dyDescent="0.2">
      <c r="A4" s="78"/>
      <c r="B4" s="76"/>
      <c r="C4" s="76"/>
      <c r="D4" s="76"/>
      <c r="E4" s="76"/>
      <c r="F4" s="89"/>
      <c r="G4" s="76"/>
      <c r="H4" s="76"/>
      <c r="I4" s="76"/>
      <c r="J4" s="89"/>
      <c r="K4" s="76"/>
      <c r="L4" s="76"/>
    </row>
    <row r="5" spans="1:12" x14ac:dyDescent="0.2">
      <c r="A5" s="78"/>
      <c r="B5" s="991" t="s">
        <v>5193</v>
      </c>
      <c r="C5" s="992"/>
      <c r="D5" s="991" t="s">
        <v>5194</v>
      </c>
      <c r="E5" s="992"/>
      <c r="F5" s="127" t="s">
        <v>5195</v>
      </c>
      <c r="G5" s="213"/>
      <c r="H5" s="213" t="s">
        <v>5196</v>
      </c>
      <c r="I5" s="213"/>
      <c r="J5" s="127" t="s">
        <v>17</v>
      </c>
      <c r="K5" s="66"/>
      <c r="L5" s="76"/>
    </row>
    <row r="6" spans="1:12" x14ac:dyDescent="0.2">
      <c r="A6" s="78"/>
      <c r="B6" s="294"/>
      <c r="C6" s="289"/>
      <c r="D6" s="229"/>
      <c r="E6" s="286"/>
      <c r="F6" s="168"/>
      <c r="G6" s="143"/>
      <c r="H6" s="143"/>
      <c r="I6" s="143"/>
      <c r="J6" s="92" t="s">
        <v>5197</v>
      </c>
      <c r="K6" s="66"/>
      <c r="L6" s="76"/>
    </row>
    <row r="7" spans="1:12" s="3" customFormat="1" ht="13" x14ac:dyDescent="0.2">
      <c r="A7" s="71"/>
      <c r="B7" s="620">
        <v>1</v>
      </c>
      <c r="C7" s="63" t="s">
        <v>5265</v>
      </c>
      <c r="D7" s="621" t="s">
        <v>5199</v>
      </c>
      <c r="E7" s="632" t="s">
        <v>5200</v>
      </c>
      <c r="F7" s="630">
        <f>IF(総括表!$B$4=総括表!$Q$4,基礎データ貼付用シート!E2373)</f>
        <v>0</v>
      </c>
      <c r="G7" s="624" t="s">
        <v>5201</v>
      </c>
      <c r="H7" s="625">
        <v>0.122</v>
      </c>
      <c r="I7" s="624" t="s">
        <v>5202</v>
      </c>
      <c r="J7" s="626">
        <f t="shared" ref="J7:J48" si="0">ROUND(F7*H7,0)</f>
        <v>0</v>
      </c>
      <c r="K7" s="66" t="s">
        <v>5203</v>
      </c>
      <c r="L7" s="71"/>
    </row>
    <row r="8" spans="1:12" s="3" customFormat="1" ht="13" x14ac:dyDescent="0.2">
      <c r="A8" s="71"/>
      <c r="B8" s="67"/>
      <c r="C8" s="286"/>
      <c r="D8" s="621" t="s">
        <v>5204</v>
      </c>
      <c r="E8" s="632" t="s">
        <v>5205</v>
      </c>
      <c r="F8" s="630" t="b">
        <f>IF(総括表!$B$4=総括表!$Q$5,基礎データ貼付用シート!E2373)</f>
        <v>0</v>
      </c>
      <c r="G8" s="624" t="s">
        <v>5201</v>
      </c>
      <c r="H8" s="627">
        <v>0</v>
      </c>
      <c r="I8" s="628" t="s">
        <v>5202</v>
      </c>
      <c r="J8" s="629">
        <f t="shared" si="0"/>
        <v>0</v>
      </c>
      <c r="K8" s="66" t="s">
        <v>5206</v>
      </c>
      <c r="L8" s="71"/>
    </row>
    <row r="9" spans="1:12" s="3" customFormat="1" ht="13" x14ac:dyDescent="0.2">
      <c r="A9" s="71"/>
      <c r="B9" s="620">
        <f>B7+1</f>
        <v>2</v>
      </c>
      <c r="C9" s="63" t="s">
        <v>5198</v>
      </c>
      <c r="D9" s="621" t="s">
        <v>5199</v>
      </c>
      <c r="E9" s="632" t="s">
        <v>5200</v>
      </c>
      <c r="F9" s="630">
        <f>IF(総括表!$B$4=総括表!$Q$4,基礎データ貼付用シート!E2374)</f>
        <v>0</v>
      </c>
      <c r="G9" s="624" t="s">
        <v>5201</v>
      </c>
      <c r="H9" s="625">
        <v>0.13400000000000001</v>
      </c>
      <c r="I9" s="624" t="s">
        <v>5202</v>
      </c>
      <c r="J9" s="626">
        <f>ROUND(F9*H9,0)</f>
        <v>0</v>
      </c>
      <c r="K9" s="66" t="s">
        <v>5208</v>
      </c>
      <c r="L9" s="71"/>
    </row>
    <row r="10" spans="1:12" s="3" customFormat="1" ht="13" x14ac:dyDescent="0.2">
      <c r="A10" s="71"/>
      <c r="B10" s="67"/>
      <c r="C10" s="286"/>
      <c r="D10" s="621" t="s">
        <v>5204</v>
      </c>
      <c r="E10" s="632" t="s">
        <v>5205</v>
      </c>
      <c r="F10" s="630" t="b">
        <f>IF(総括表!$B$4=総括表!$Q$5,基礎データ貼付用シート!E2374)</f>
        <v>0</v>
      </c>
      <c r="G10" s="624" t="s">
        <v>5201</v>
      </c>
      <c r="H10" s="627">
        <v>0</v>
      </c>
      <c r="I10" s="628" t="s">
        <v>5202</v>
      </c>
      <c r="J10" s="629">
        <f t="shared" si="0"/>
        <v>0</v>
      </c>
      <c r="K10" s="66" t="s">
        <v>5209</v>
      </c>
      <c r="L10" s="71"/>
    </row>
    <row r="11" spans="1:12" s="3" customFormat="1" ht="13" x14ac:dyDescent="0.2">
      <c r="A11" s="71"/>
      <c r="B11" s="620">
        <f>B9+1</f>
        <v>3</v>
      </c>
      <c r="C11" s="63" t="s">
        <v>5207</v>
      </c>
      <c r="D11" s="621" t="s">
        <v>5199</v>
      </c>
      <c r="E11" s="632" t="s">
        <v>5200</v>
      </c>
      <c r="F11" s="630">
        <f>IF(総括表!$B$4=総括表!$Q$4,基礎データ貼付用シート!E2375)</f>
        <v>0</v>
      </c>
      <c r="G11" s="624" t="s">
        <v>5201</v>
      </c>
      <c r="H11" s="625">
        <v>0.14499999999999999</v>
      </c>
      <c r="I11" s="624" t="s">
        <v>5202</v>
      </c>
      <c r="J11" s="626">
        <f t="shared" si="0"/>
        <v>0</v>
      </c>
      <c r="K11" s="66" t="s">
        <v>5211</v>
      </c>
      <c r="L11" s="71"/>
    </row>
    <row r="12" spans="1:12" s="3" customFormat="1" ht="13" x14ac:dyDescent="0.2">
      <c r="A12" s="71"/>
      <c r="B12" s="67"/>
      <c r="C12" s="286"/>
      <c r="D12" s="621" t="s">
        <v>5204</v>
      </c>
      <c r="E12" s="632" t="s">
        <v>5205</v>
      </c>
      <c r="F12" s="630" t="b">
        <f>IF(総括表!$B$4=総括表!$Q$5,基礎データ貼付用シート!E2375)</f>
        <v>0</v>
      </c>
      <c r="G12" s="624" t="s">
        <v>5201</v>
      </c>
      <c r="H12" s="627">
        <v>0</v>
      </c>
      <c r="I12" s="628" t="s">
        <v>5202</v>
      </c>
      <c r="J12" s="629">
        <f t="shared" si="0"/>
        <v>0</v>
      </c>
      <c r="K12" s="66" t="s">
        <v>5212</v>
      </c>
      <c r="L12" s="71"/>
    </row>
    <row r="13" spans="1:12" s="3" customFormat="1" ht="13" x14ac:dyDescent="0.2">
      <c r="A13" s="71"/>
      <c r="B13" s="620">
        <f>B11+1</f>
        <v>4</v>
      </c>
      <c r="C13" s="63" t="s">
        <v>5210</v>
      </c>
      <c r="D13" s="621" t="s">
        <v>5199</v>
      </c>
      <c r="E13" s="632" t="s">
        <v>5200</v>
      </c>
      <c r="F13" s="630">
        <f>IF(総括表!$B$4=総括表!$Q$4,基礎データ貼付用シート!E2376)</f>
        <v>0</v>
      </c>
      <c r="G13" s="624" t="s">
        <v>5201</v>
      </c>
      <c r="H13" s="625">
        <v>0.13900000000000001</v>
      </c>
      <c r="I13" s="624" t="s">
        <v>5202</v>
      </c>
      <c r="J13" s="626">
        <f>ROUND(F13*H13,0)</f>
        <v>0</v>
      </c>
      <c r="K13" s="66" t="s">
        <v>5214</v>
      </c>
      <c r="L13" s="71"/>
    </row>
    <row r="14" spans="1:12" s="3" customFormat="1" ht="13" x14ac:dyDescent="0.2">
      <c r="A14" s="71"/>
      <c r="B14" s="67"/>
      <c r="C14" s="286"/>
      <c r="D14" s="621" t="s">
        <v>5204</v>
      </c>
      <c r="E14" s="632" t="s">
        <v>5205</v>
      </c>
      <c r="F14" s="630" t="b">
        <f>IF(総括表!$B$4=総括表!$Q$5,基礎データ貼付用シート!E2376)</f>
        <v>0</v>
      </c>
      <c r="G14" s="624" t="s">
        <v>5201</v>
      </c>
      <c r="H14" s="627">
        <v>7.0999999999999994E-2</v>
      </c>
      <c r="I14" s="628" t="s">
        <v>5202</v>
      </c>
      <c r="J14" s="629">
        <f>ROUND(F14*H14,0)</f>
        <v>0</v>
      </c>
      <c r="K14" s="66" t="s">
        <v>5215</v>
      </c>
      <c r="L14" s="71"/>
    </row>
    <row r="15" spans="1:12" s="3" customFormat="1" ht="13" x14ac:dyDescent="0.2">
      <c r="A15" s="71"/>
      <c r="B15" s="620">
        <f>B13+1</f>
        <v>5</v>
      </c>
      <c r="C15" s="63" t="s">
        <v>5213</v>
      </c>
      <c r="D15" s="621" t="s">
        <v>5199</v>
      </c>
      <c r="E15" s="632" t="s">
        <v>5200</v>
      </c>
      <c r="F15" s="630">
        <f>IF(総括表!$B$4=総括表!$Q$4,基礎データ貼付用シート!E2377)</f>
        <v>0</v>
      </c>
      <c r="G15" s="624" t="s">
        <v>5201</v>
      </c>
      <c r="H15" s="625">
        <v>0.14399999999999999</v>
      </c>
      <c r="I15" s="624" t="s">
        <v>5202</v>
      </c>
      <c r="J15" s="626">
        <f>ROUND(F15*H15,0)</f>
        <v>0</v>
      </c>
      <c r="K15" s="66" t="s">
        <v>5217</v>
      </c>
      <c r="L15" s="71"/>
    </row>
    <row r="16" spans="1:12" s="3" customFormat="1" ht="13" x14ac:dyDescent="0.2">
      <c r="A16" s="71"/>
      <c r="B16" s="1029" t="s">
        <v>6531</v>
      </c>
      <c r="C16" s="1030"/>
      <c r="D16" s="621" t="s">
        <v>5204</v>
      </c>
      <c r="E16" s="632" t="s">
        <v>5205</v>
      </c>
      <c r="F16" s="630" t="b">
        <f>IF(総括表!$B$4=総括表!$Q$5,基礎データ貼付用シート!E2377)</f>
        <v>0</v>
      </c>
      <c r="G16" s="624" t="s">
        <v>5201</v>
      </c>
      <c r="H16" s="627">
        <v>9.1999999999999998E-2</v>
      </c>
      <c r="I16" s="628" t="s">
        <v>5202</v>
      </c>
      <c r="J16" s="629">
        <f>ROUND(F16*H16,0)</f>
        <v>0</v>
      </c>
      <c r="K16" s="66" t="s">
        <v>5218</v>
      </c>
      <c r="L16" s="71"/>
    </row>
    <row r="17" spans="1:12" s="3" customFormat="1" ht="13" x14ac:dyDescent="0.2">
      <c r="A17" s="71"/>
      <c r="B17" s="620">
        <f>B15+1</f>
        <v>6</v>
      </c>
      <c r="C17" s="63" t="s">
        <v>5213</v>
      </c>
      <c r="D17" s="621" t="s">
        <v>5199</v>
      </c>
      <c r="E17" s="632" t="s">
        <v>5200</v>
      </c>
      <c r="F17" s="630">
        <f>IF(総括表!$B$4=総括表!$Q$4,基礎データ貼付用シート!E2378)</f>
        <v>0</v>
      </c>
      <c r="G17" s="624" t="s">
        <v>5201</v>
      </c>
      <c r="H17" s="625">
        <v>0.16800000000000001</v>
      </c>
      <c r="I17" s="624" t="s">
        <v>5202</v>
      </c>
      <c r="J17" s="626">
        <f t="shared" si="0"/>
        <v>0</v>
      </c>
      <c r="K17" s="66" t="s">
        <v>5220</v>
      </c>
      <c r="L17" s="71"/>
    </row>
    <row r="18" spans="1:12" s="3" customFormat="1" ht="13" x14ac:dyDescent="0.2">
      <c r="A18" s="71"/>
      <c r="B18" s="1215" t="s">
        <v>6532</v>
      </c>
      <c r="C18" s="1216"/>
      <c r="D18" s="621" t="s">
        <v>5204</v>
      </c>
      <c r="E18" s="632" t="s">
        <v>5205</v>
      </c>
      <c r="F18" s="630" t="b">
        <f>IF(総括表!$B$4=総括表!$Q$5,基礎データ貼付用シート!E2378)</f>
        <v>0</v>
      </c>
      <c r="G18" s="624" t="s">
        <v>5201</v>
      </c>
      <c r="H18" s="625">
        <v>0.16800000000000001</v>
      </c>
      <c r="I18" s="628" t="s">
        <v>5202</v>
      </c>
      <c r="J18" s="629">
        <f t="shared" si="0"/>
        <v>0</v>
      </c>
      <c r="K18" s="66" t="s">
        <v>5221</v>
      </c>
      <c r="L18" s="71"/>
    </row>
    <row r="19" spans="1:12" s="3" customFormat="1" ht="13" x14ac:dyDescent="0.2">
      <c r="A19" s="71"/>
      <c r="B19" s="620">
        <f>B17+1</f>
        <v>7</v>
      </c>
      <c r="C19" s="63" t="s">
        <v>5216</v>
      </c>
      <c r="D19" s="621" t="s">
        <v>5199</v>
      </c>
      <c r="E19" s="632" t="s">
        <v>5200</v>
      </c>
      <c r="F19" s="630">
        <f>IF(総括表!$B$4=総括表!$Q$4,基礎データ貼付用シート!E2379+基礎データ貼付用シート!E2380)</f>
        <v>0</v>
      </c>
      <c r="G19" s="624" t="s">
        <v>5201</v>
      </c>
      <c r="H19" s="625">
        <v>0.157</v>
      </c>
      <c r="I19" s="624" t="s">
        <v>5202</v>
      </c>
      <c r="J19" s="626">
        <f t="shared" si="0"/>
        <v>0</v>
      </c>
      <c r="K19" s="66" t="s">
        <v>5223</v>
      </c>
      <c r="L19" s="71"/>
    </row>
    <row r="20" spans="1:12" s="3" customFormat="1" ht="13" x14ac:dyDescent="0.2">
      <c r="A20" s="71"/>
      <c r="B20" s="229"/>
      <c r="C20" s="286"/>
      <c r="D20" s="621" t="s">
        <v>5204</v>
      </c>
      <c r="E20" s="632" t="s">
        <v>5205</v>
      </c>
      <c r="F20" s="630" t="b">
        <f>IF(総括表!$B$4=総括表!$Q$5,基礎データ貼付用シート!E2379+基礎データ貼付用シート!E2380)</f>
        <v>0</v>
      </c>
      <c r="G20" s="624" t="s">
        <v>5201</v>
      </c>
      <c r="H20" s="627">
        <v>0.11</v>
      </c>
      <c r="I20" s="628" t="s">
        <v>5202</v>
      </c>
      <c r="J20" s="629">
        <f t="shared" si="0"/>
        <v>0</v>
      </c>
      <c r="K20" s="66" t="s">
        <v>5224</v>
      </c>
      <c r="L20" s="71"/>
    </row>
    <row r="21" spans="1:12" s="3" customFormat="1" ht="13" x14ac:dyDescent="0.2">
      <c r="A21" s="71"/>
      <c r="B21" s="620">
        <f>B19+1</f>
        <v>8</v>
      </c>
      <c r="C21" s="63" t="s">
        <v>5219</v>
      </c>
      <c r="D21" s="621" t="s">
        <v>5199</v>
      </c>
      <c r="E21" s="632" t="s">
        <v>5200</v>
      </c>
      <c r="F21" s="630">
        <f>IF(総括表!$B$4=総括表!$Q$4,基礎データ貼付用シート!E2381+基礎データ貼付用シート!E2382)</f>
        <v>0</v>
      </c>
      <c r="G21" s="624" t="s">
        <v>5201</v>
      </c>
      <c r="H21" s="625">
        <v>0.17100000000000001</v>
      </c>
      <c r="I21" s="624" t="s">
        <v>5202</v>
      </c>
      <c r="J21" s="626">
        <f t="shared" si="0"/>
        <v>0</v>
      </c>
      <c r="K21" s="66" t="s">
        <v>5226</v>
      </c>
      <c r="L21" s="71"/>
    </row>
    <row r="22" spans="1:12" s="3" customFormat="1" ht="13" x14ac:dyDescent="0.2">
      <c r="A22" s="71"/>
      <c r="B22" s="229"/>
      <c r="C22" s="286"/>
      <c r="D22" s="621" t="s">
        <v>5204</v>
      </c>
      <c r="E22" s="632" t="s">
        <v>5205</v>
      </c>
      <c r="F22" s="630" t="b">
        <f>IF(総括表!$B$4=総括表!$Q$5,基礎データ貼付用シート!E2381+基礎データ貼付用シート!E2382)</f>
        <v>0</v>
      </c>
      <c r="G22" s="624" t="s">
        <v>5201</v>
      </c>
      <c r="H22" s="627">
        <v>0.128</v>
      </c>
      <c r="I22" s="628" t="s">
        <v>5202</v>
      </c>
      <c r="J22" s="629">
        <f t="shared" si="0"/>
        <v>0</v>
      </c>
      <c r="K22" s="66" t="s">
        <v>5227</v>
      </c>
      <c r="L22" s="71"/>
    </row>
    <row r="23" spans="1:12" s="3" customFormat="1" ht="13" x14ac:dyDescent="0.2">
      <c r="A23" s="71"/>
      <c r="B23" s="620">
        <f t="shared" ref="B23" si="1">B21+1</f>
        <v>9</v>
      </c>
      <c r="C23" s="63" t="s">
        <v>5222</v>
      </c>
      <c r="D23" s="621" t="s">
        <v>5199</v>
      </c>
      <c r="E23" s="632" t="s">
        <v>5200</v>
      </c>
      <c r="F23" s="630">
        <f>IF(総括表!$B$4=総括表!$Q$4,基礎データ貼付用シート!E2383+基礎データ貼付用シート!E2384)</f>
        <v>0</v>
      </c>
      <c r="G23" s="624" t="s">
        <v>5201</v>
      </c>
      <c r="H23" s="625">
        <v>0.184</v>
      </c>
      <c r="I23" s="624" t="s">
        <v>5202</v>
      </c>
      <c r="J23" s="626">
        <f>ROUND(F23*H23,0)</f>
        <v>0</v>
      </c>
      <c r="K23" s="66" t="s">
        <v>5229</v>
      </c>
      <c r="L23" s="71"/>
    </row>
    <row r="24" spans="1:12" s="3" customFormat="1" ht="13" x14ac:dyDescent="0.2">
      <c r="A24" s="71"/>
      <c r="B24" s="229"/>
      <c r="C24" s="286"/>
      <c r="D24" s="621" t="s">
        <v>5204</v>
      </c>
      <c r="E24" s="632" t="s">
        <v>5205</v>
      </c>
      <c r="F24" s="630" t="b">
        <f>IF(総括表!$B$4=総括表!$Q$5,基礎データ貼付用シート!E2383+基礎データ貼付用シート!E2384)</f>
        <v>0</v>
      </c>
      <c r="G24" s="624" t="s">
        <v>5201</v>
      </c>
      <c r="H24" s="627">
        <v>0.14499999999999999</v>
      </c>
      <c r="I24" s="628" t="s">
        <v>5202</v>
      </c>
      <c r="J24" s="629">
        <f>ROUND(F24*H24,0)</f>
        <v>0</v>
      </c>
      <c r="K24" s="66" t="s">
        <v>5230</v>
      </c>
      <c r="L24" s="71"/>
    </row>
    <row r="25" spans="1:12" s="3" customFormat="1" ht="13" x14ac:dyDescent="0.2">
      <c r="A25" s="71"/>
      <c r="B25" s="620">
        <f t="shared" ref="B25" si="2">B23+1</f>
        <v>10</v>
      </c>
      <c r="C25" s="63" t="s">
        <v>5225</v>
      </c>
      <c r="D25" s="621" t="s">
        <v>5199</v>
      </c>
      <c r="E25" s="632" t="s">
        <v>5200</v>
      </c>
      <c r="F25" s="630">
        <f>IF(総括表!$B$4=総括表!$Q$4,基礎データ貼付用シート!E2385+基礎データ貼付用シート!E2386)</f>
        <v>0</v>
      </c>
      <c r="G25" s="624" t="s">
        <v>5201</v>
      </c>
      <c r="H25" s="625">
        <v>0.11799999999999999</v>
      </c>
      <c r="I25" s="624" t="s">
        <v>5202</v>
      </c>
      <c r="J25" s="626">
        <f>ROUND(F25*H25,0)</f>
        <v>0</v>
      </c>
      <c r="K25" s="66" t="s">
        <v>5232</v>
      </c>
      <c r="L25" s="71"/>
    </row>
    <row r="26" spans="1:12" s="3" customFormat="1" ht="13" x14ac:dyDescent="0.2">
      <c r="A26" s="71"/>
      <c r="B26" s="229"/>
      <c r="C26" s="286"/>
      <c r="D26" s="621" t="s">
        <v>5204</v>
      </c>
      <c r="E26" s="632" t="s">
        <v>5205</v>
      </c>
      <c r="F26" s="630" t="b">
        <f>IF(総括表!$B$4=総括表!$Q$5,基礎データ貼付用シート!E2385+基礎データ貼付用シート!E2386)</f>
        <v>0</v>
      </c>
      <c r="G26" s="624" t="s">
        <v>5201</v>
      </c>
      <c r="H26" s="627">
        <v>0.16400000000000001</v>
      </c>
      <c r="I26" s="628" t="s">
        <v>5202</v>
      </c>
      <c r="J26" s="629">
        <f>ROUND(F26*H26,0)</f>
        <v>0</v>
      </c>
      <c r="K26" s="66" t="s">
        <v>5233</v>
      </c>
      <c r="L26" s="71"/>
    </row>
    <row r="27" spans="1:12" s="3" customFormat="1" ht="13" x14ac:dyDescent="0.2">
      <c r="A27" s="71"/>
      <c r="B27" s="620">
        <f t="shared" ref="B27" si="3">B25+1</f>
        <v>11</v>
      </c>
      <c r="C27" s="63" t="s">
        <v>5228</v>
      </c>
      <c r="D27" s="621" t="s">
        <v>5199</v>
      </c>
      <c r="E27" s="632" t="s">
        <v>5200</v>
      </c>
      <c r="F27" s="630">
        <f>IF(総括表!$B$4=総括表!$Q$4,基礎データ貼付用シート!E2387+基礎データ貼付用シート!E2388)</f>
        <v>0</v>
      </c>
      <c r="G27" s="624" t="s">
        <v>5201</v>
      </c>
      <c r="H27" s="625">
        <v>0.21099999999999999</v>
      </c>
      <c r="I27" s="624" t="s">
        <v>5202</v>
      </c>
      <c r="J27" s="626">
        <f t="shared" si="0"/>
        <v>0</v>
      </c>
      <c r="K27" s="66" t="s">
        <v>5235</v>
      </c>
      <c r="L27" s="71"/>
    </row>
    <row r="28" spans="1:12" s="3" customFormat="1" ht="13" x14ac:dyDescent="0.2">
      <c r="A28" s="71"/>
      <c r="B28" s="229"/>
      <c r="C28" s="286"/>
      <c r="D28" s="621" t="s">
        <v>5204</v>
      </c>
      <c r="E28" s="632" t="s">
        <v>5205</v>
      </c>
      <c r="F28" s="630" t="b">
        <f>IF(総括表!$B$4=総括表!$Q$5,基礎データ貼付用シート!E2387+基礎データ貼付用シート!E2388)</f>
        <v>0</v>
      </c>
      <c r="G28" s="624" t="s">
        <v>5201</v>
      </c>
      <c r="H28" s="627">
        <v>0.182</v>
      </c>
      <c r="I28" s="628" t="s">
        <v>5202</v>
      </c>
      <c r="J28" s="629">
        <f t="shared" si="0"/>
        <v>0</v>
      </c>
      <c r="K28" s="66" t="s">
        <v>5236</v>
      </c>
      <c r="L28" s="71"/>
    </row>
    <row r="29" spans="1:12" s="3" customFormat="1" ht="13" x14ac:dyDescent="0.2">
      <c r="A29" s="71"/>
      <c r="B29" s="620">
        <f t="shared" ref="B29" si="4">B27+1</f>
        <v>12</v>
      </c>
      <c r="C29" s="63" t="s">
        <v>5231</v>
      </c>
      <c r="D29" s="621" t="s">
        <v>5199</v>
      </c>
      <c r="E29" s="632" t="s">
        <v>5200</v>
      </c>
      <c r="F29" s="630">
        <f>IF(総括表!$B$4=総括表!$Q$4,基礎データ貼付用シート!E2389+基礎データ貼付用シート!E2390)</f>
        <v>0</v>
      </c>
      <c r="G29" s="624" t="s">
        <v>5201</v>
      </c>
      <c r="H29" s="625">
        <v>0.22500000000000001</v>
      </c>
      <c r="I29" s="624" t="s">
        <v>5202</v>
      </c>
      <c r="J29" s="626">
        <f t="shared" si="0"/>
        <v>0</v>
      </c>
      <c r="K29" s="66" t="s">
        <v>5238</v>
      </c>
      <c r="L29" s="71"/>
    </row>
    <row r="30" spans="1:12" s="3" customFormat="1" ht="13" x14ac:dyDescent="0.2">
      <c r="A30" s="71"/>
      <c r="B30" s="229"/>
      <c r="C30" s="286"/>
      <c r="D30" s="621" t="s">
        <v>5204</v>
      </c>
      <c r="E30" s="632" t="s">
        <v>5205</v>
      </c>
      <c r="F30" s="630" t="b">
        <f>IF(総括表!$B$4=総括表!$Q$5,基礎データ貼付用シート!E2389+基礎データ貼付用シート!E2390)</f>
        <v>0</v>
      </c>
      <c r="G30" s="624" t="s">
        <v>5201</v>
      </c>
      <c r="H30" s="627">
        <v>0.19900000000000001</v>
      </c>
      <c r="I30" s="628" t="s">
        <v>5202</v>
      </c>
      <c r="J30" s="629">
        <f t="shared" si="0"/>
        <v>0</v>
      </c>
      <c r="K30" s="66" t="s">
        <v>5239</v>
      </c>
      <c r="L30" s="71"/>
    </row>
    <row r="31" spans="1:12" s="3" customFormat="1" ht="13" x14ac:dyDescent="0.2">
      <c r="A31" s="71"/>
      <c r="B31" s="620">
        <f t="shared" ref="B31" si="5">B29+1</f>
        <v>13</v>
      </c>
      <c r="C31" s="63" t="s">
        <v>5234</v>
      </c>
      <c r="D31" s="621" t="s">
        <v>5199</v>
      </c>
      <c r="E31" s="632" t="s">
        <v>5200</v>
      </c>
      <c r="F31" s="630">
        <f>IF(総括表!$B$4=総括表!$Q$4,基礎データ貼付用シート!E2391+基礎データ貼付用シート!E2392)</f>
        <v>0</v>
      </c>
      <c r="G31" s="624" t="s">
        <v>5201</v>
      </c>
      <c r="H31" s="625">
        <v>0.23899999999999999</v>
      </c>
      <c r="I31" s="624" t="s">
        <v>5202</v>
      </c>
      <c r="J31" s="626">
        <f t="shared" si="0"/>
        <v>0</v>
      </c>
      <c r="K31" s="66" t="s">
        <v>5241</v>
      </c>
      <c r="L31" s="71"/>
    </row>
    <row r="32" spans="1:12" s="3" customFormat="1" ht="13" x14ac:dyDescent="0.2">
      <c r="A32" s="71"/>
      <c r="B32" s="229"/>
      <c r="C32" s="286"/>
      <c r="D32" s="621" t="s">
        <v>5204</v>
      </c>
      <c r="E32" s="632" t="s">
        <v>5205</v>
      </c>
      <c r="F32" s="630" t="b">
        <f>IF(総括表!$B$4=総括表!$Q$5,基礎データ貼付用シート!E2391+基礎データ貼付用シート!E2392)</f>
        <v>0</v>
      </c>
      <c r="G32" s="624" t="s">
        <v>5201</v>
      </c>
      <c r="H32" s="627">
        <v>0.217</v>
      </c>
      <c r="I32" s="628" t="s">
        <v>5202</v>
      </c>
      <c r="J32" s="629">
        <f t="shared" si="0"/>
        <v>0</v>
      </c>
      <c r="K32" s="66" t="s">
        <v>5242</v>
      </c>
      <c r="L32" s="71"/>
    </row>
    <row r="33" spans="1:12" s="3" customFormat="1" ht="13" x14ac:dyDescent="0.2">
      <c r="A33" s="71"/>
      <c r="B33" s="620">
        <f t="shared" ref="B33" si="6">B31+1</f>
        <v>14</v>
      </c>
      <c r="C33" s="63" t="s">
        <v>5237</v>
      </c>
      <c r="D33" s="621" t="s">
        <v>5199</v>
      </c>
      <c r="E33" s="632" t="s">
        <v>5200</v>
      </c>
      <c r="F33" s="630">
        <f>IF(総括表!$B$4=総括表!$Q$4,基礎データ貼付用シート!E2393+基礎データ貼付用シート!E2394)</f>
        <v>0</v>
      </c>
      <c r="G33" s="624" t="s">
        <v>5201</v>
      </c>
      <c r="H33" s="625">
        <v>0.252</v>
      </c>
      <c r="I33" s="624" t="s">
        <v>5202</v>
      </c>
      <c r="J33" s="626">
        <f t="shared" si="0"/>
        <v>0</v>
      </c>
      <c r="K33" s="66" t="s">
        <v>5244</v>
      </c>
      <c r="L33" s="71"/>
    </row>
    <row r="34" spans="1:12" s="3" customFormat="1" ht="13" x14ac:dyDescent="0.2">
      <c r="A34" s="71"/>
      <c r="B34" s="229"/>
      <c r="C34" s="286"/>
      <c r="D34" s="621" t="s">
        <v>5204</v>
      </c>
      <c r="E34" s="632" t="s">
        <v>5205</v>
      </c>
      <c r="F34" s="630" t="b">
        <f>IF(総括表!$B$4=総括表!$Q$5,基礎データ貼付用シート!E2393+基礎データ貼付用シート!E2394)</f>
        <v>0</v>
      </c>
      <c r="G34" s="624" t="s">
        <v>5201</v>
      </c>
      <c r="H34" s="627">
        <v>0.23499999999999999</v>
      </c>
      <c r="I34" s="628" t="s">
        <v>5202</v>
      </c>
      <c r="J34" s="629">
        <f t="shared" si="0"/>
        <v>0</v>
      </c>
      <c r="K34" s="66" t="s">
        <v>5245</v>
      </c>
      <c r="L34" s="71"/>
    </row>
    <row r="35" spans="1:12" s="3" customFormat="1" ht="13" x14ac:dyDescent="0.2">
      <c r="A35" s="71"/>
      <c r="B35" s="620">
        <f t="shared" ref="B35" si="7">B33+1</f>
        <v>15</v>
      </c>
      <c r="C35" s="63" t="s">
        <v>5240</v>
      </c>
      <c r="D35" s="621" t="s">
        <v>5199</v>
      </c>
      <c r="E35" s="632" t="s">
        <v>5200</v>
      </c>
      <c r="F35" s="630">
        <f>IF(総括表!$B$4=総括表!$Q$4,基礎データ貼付用シート!E2395+基礎データ貼付用シート!E2396)</f>
        <v>0</v>
      </c>
      <c r="G35" s="624" t="s">
        <v>5201</v>
      </c>
      <c r="H35" s="625">
        <v>0.26600000000000001</v>
      </c>
      <c r="I35" s="624" t="s">
        <v>5202</v>
      </c>
      <c r="J35" s="626">
        <f t="shared" si="0"/>
        <v>0</v>
      </c>
      <c r="K35" s="66" t="s">
        <v>5247</v>
      </c>
      <c r="L35" s="71"/>
    </row>
    <row r="36" spans="1:12" s="3" customFormat="1" ht="13" x14ac:dyDescent="0.2">
      <c r="A36" s="71"/>
      <c r="B36" s="229"/>
      <c r="C36" s="286"/>
      <c r="D36" s="621" t="s">
        <v>5204</v>
      </c>
      <c r="E36" s="632" t="s">
        <v>5205</v>
      </c>
      <c r="F36" s="630" t="b">
        <f>IF(総括表!$B$4=総括表!$Q$5,基礎データ貼付用シート!E2395+基礎データ貼付用シート!E2396)</f>
        <v>0</v>
      </c>
      <c r="G36" s="624" t="s">
        <v>5201</v>
      </c>
      <c r="H36" s="627">
        <v>0.253</v>
      </c>
      <c r="I36" s="628" t="s">
        <v>5202</v>
      </c>
      <c r="J36" s="629">
        <f t="shared" si="0"/>
        <v>0</v>
      </c>
      <c r="K36" s="66" t="s">
        <v>5248</v>
      </c>
      <c r="L36" s="71"/>
    </row>
    <row r="37" spans="1:12" s="3" customFormat="1" ht="13" x14ac:dyDescent="0.2">
      <c r="A37" s="71"/>
      <c r="B37" s="620">
        <f t="shared" ref="B37" si="8">B35+1</f>
        <v>16</v>
      </c>
      <c r="C37" s="63" t="s">
        <v>5735</v>
      </c>
      <c r="D37" s="621" t="s">
        <v>5199</v>
      </c>
      <c r="E37" s="632" t="s">
        <v>5200</v>
      </c>
      <c r="F37" s="630">
        <f>IF(総括表!$B$4=総括表!$Q$4,基礎データ貼付用シート!E2397+基礎データ貼付用シート!E2398)</f>
        <v>0</v>
      </c>
      <c r="G37" s="624" t="s">
        <v>5201</v>
      </c>
      <c r="H37" s="625">
        <v>0.28000000000000003</v>
      </c>
      <c r="I37" s="624" t="s">
        <v>5202</v>
      </c>
      <c r="J37" s="626">
        <f t="shared" si="0"/>
        <v>0</v>
      </c>
      <c r="K37" s="66" t="s">
        <v>5250</v>
      </c>
      <c r="L37" s="71"/>
    </row>
    <row r="38" spans="1:12" s="3" customFormat="1" ht="13" x14ac:dyDescent="0.2">
      <c r="A38" s="71"/>
      <c r="B38" s="229"/>
      <c r="C38" s="286"/>
      <c r="D38" s="621" t="s">
        <v>5204</v>
      </c>
      <c r="E38" s="632" t="s">
        <v>5205</v>
      </c>
      <c r="F38" s="630" t="b">
        <f>IF(総括表!$B$4=総括表!$Q$5,基礎データ貼付用シート!E2397+基礎データ貼付用シート!E2398)</f>
        <v>0</v>
      </c>
      <c r="G38" s="624" t="s">
        <v>5201</v>
      </c>
      <c r="H38" s="627">
        <v>0.27100000000000002</v>
      </c>
      <c r="I38" s="628" t="s">
        <v>5202</v>
      </c>
      <c r="J38" s="629">
        <f t="shared" si="0"/>
        <v>0</v>
      </c>
      <c r="K38" s="66" t="s">
        <v>5251</v>
      </c>
      <c r="L38" s="71"/>
    </row>
    <row r="39" spans="1:12" s="3" customFormat="1" ht="13" x14ac:dyDescent="0.2">
      <c r="A39" s="71"/>
      <c r="B39" s="620">
        <f t="shared" ref="B39" si="9">B37+1</f>
        <v>17</v>
      </c>
      <c r="C39" s="63" t="s">
        <v>5307</v>
      </c>
      <c r="D39" s="621" t="s">
        <v>5199</v>
      </c>
      <c r="E39" s="632" t="s">
        <v>5200</v>
      </c>
      <c r="F39" s="630">
        <f>IF(総括表!$B$4=総括表!$Q$4,基礎データ貼付用シート!E2399+基礎データ貼付用シート!E2400)</f>
        <v>0</v>
      </c>
      <c r="G39" s="624" t="s">
        <v>5201</v>
      </c>
      <c r="H39" s="625">
        <v>0.28999999999999998</v>
      </c>
      <c r="I39" s="624" t="s">
        <v>5202</v>
      </c>
      <c r="J39" s="626">
        <f t="shared" si="0"/>
        <v>0</v>
      </c>
      <c r="K39" s="66" t="s">
        <v>5253</v>
      </c>
      <c r="L39" s="71"/>
    </row>
    <row r="40" spans="1:12" s="3" customFormat="1" ht="13" x14ac:dyDescent="0.2">
      <c r="A40" s="71"/>
      <c r="B40" s="229"/>
      <c r="C40" s="286"/>
      <c r="D40" s="621" t="s">
        <v>5204</v>
      </c>
      <c r="E40" s="632" t="s">
        <v>5205</v>
      </c>
      <c r="F40" s="630" t="b">
        <f>IF(総括表!$B$4=総括表!$Q$5,基礎データ貼付用シート!E2399+基礎データ貼付用シート!E2400)</f>
        <v>0</v>
      </c>
      <c r="G40" s="624" t="s">
        <v>5201</v>
      </c>
      <c r="H40" s="627">
        <v>0.28499999999999998</v>
      </c>
      <c r="I40" s="628" t="s">
        <v>5202</v>
      </c>
      <c r="J40" s="629">
        <f t="shared" si="0"/>
        <v>0</v>
      </c>
      <c r="K40" s="66" t="s">
        <v>5254</v>
      </c>
      <c r="L40" s="71"/>
    </row>
    <row r="41" spans="1:12" s="3" customFormat="1" ht="13" x14ac:dyDescent="0.2">
      <c r="A41" s="71"/>
      <c r="B41" s="620">
        <f t="shared" ref="B41" si="10">B39+1</f>
        <v>18</v>
      </c>
      <c r="C41" s="63" t="s">
        <v>5308</v>
      </c>
      <c r="D41" s="621" t="s">
        <v>5199</v>
      </c>
      <c r="E41" s="632" t="s">
        <v>5200</v>
      </c>
      <c r="F41" s="630">
        <f>IF(総括表!$B$4=総括表!$Q$4,基礎データ貼付用シート!E2401+基礎データ貼付用シート!E2402)</f>
        <v>0</v>
      </c>
      <c r="G41" s="624" t="s">
        <v>5201</v>
      </c>
      <c r="H41" s="625">
        <v>0.3</v>
      </c>
      <c r="I41" s="624" t="s">
        <v>5202</v>
      </c>
      <c r="J41" s="626">
        <f t="shared" si="0"/>
        <v>0</v>
      </c>
      <c r="K41" s="66" t="s">
        <v>5256</v>
      </c>
      <c r="L41" s="71"/>
    </row>
    <row r="42" spans="1:12" s="3" customFormat="1" ht="13" x14ac:dyDescent="0.2">
      <c r="A42" s="71"/>
      <c r="B42" s="229"/>
      <c r="C42" s="286"/>
      <c r="D42" s="621" t="s">
        <v>5204</v>
      </c>
      <c r="E42" s="632" t="s">
        <v>5205</v>
      </c>
      <c r="F42" s="630" t="b">
        <f>IF(総括表!$B$4=総括表!$Q$5,基礎データ貼付用シート!E2401+基礎データ貼付用シート!E2402)</f>
        <v>0</v>
      </c>
      <c r="G42" s="624" t="s">
        <v>5201</v>
      </c>
      <c r="H42" s="627">
        <v>0.3</v>
      </c>
      <c r="I42" s="628" t="s">
        <v>5202</v>
      </c>
      <c r="J42" s="629">
        <f t="shared" si="0"/>
        <v>0</v>
      </c>
      <c r="K42" s="66" t="s">
        <v>5257</v>
      </c>
      <c r="L42" s="71"/>
    </row>
    <row r="43" spans="1:12" s="3" customFormat="1" ht="13" x14ac:dyDescent="0.2">
      <c r="A43" s="71"/>
      <c r="B43" s="620">
        <f t="shared" ref="B43" si="11">B41+1</f>
        <v>19</v>
      </c>
      <c r="C43" s="63" t="s">
        <v>5309</v>
      </c>
      <c r="D43" s="621" t="s">
        <v>5199</v>
      </c>
      <c r="E43" s="632" t="s">
        <v>5200</v>
      </c>
      <c r="F43" s="630">
        <f>IF(総括表!$B$4=総括表!$Q$4,基礎データ貼付用シート!E2403+基礎データ貼付用シート!E2404)</f>
        <v>0</v>
      </c>
      <c r="G43" s="624" t="s">
        <v>5201</v>
      </c>
      <c r="H43" s="625">
        <v>0.3</v>
      </c>
      <c r="I43" s="624" t="s">
        <v>5202</v>
      </c>
      <c r="J43" s="626">
        <f t="shared" si="0"/>
        <v>0</v>
      </c>
      <c r="K43" s="66" t="s">
        <v>5475</v>
      </c>
      <c r="L43" s="71"/>
    </row>
    <row r="44" spans="1:12" s="3" customFormat="1" ht="13" x14ac:dyDescent="0.2">
      <c r="A44" s="71"/>
      <c r="B44" s="229"/>
      <c r="C44" s="286"/>
      <c r="D44" s="621" t="s">
        <v>5204</v>
      </c>
      <c r="E44" s="632" t="s">
        <v>5205</v>
      </c>
      <c r="F44" s="630" t="b">
        <f>IF(総括表!$B$4=総括表!$Q$5,基礎データ貼付用シート!E2403+基礎データ貼付用シート!E2404)</f>
        <v>0</v>
      </c>
      <c r="G44" s="624" t="s">
        <v>5201</v>
      </c>
      <c r="H44" s="627">
        <v>0.3</v>
      </c>
      <c r="I44" s="628" t="s">
        <v>5202</v>
      </c>
      <c r="J44" s="629">
        <f t="shared" si="0"/>
        <v>0</v>
      </c>
      <c r="K44" s="66" t="s">
        <v>5523</v>
      </c>
      <c r="L44" s="71"/>
    </row>
    <row r="45" spans="1:12" s="3" customFormat="1" ht="13" x14ac:dyDescent="0.2">
      <c r="A45" s="71"/>
      <c r="B45" s="620">
        <f t="shared" ref="B45" si="12">B43+1</f>
        <v>20</v>
      </c>
      <c r="C45" s="63" t="s">
        <v>5310</v>
      </c>
      <c r="D45" s="621" t="s">
        <v>5199</v>
      </c>
      <c r="E45" s="632" t="s">
        <v>5200</v>
      </c>
      <c r="F45" s="630">
        <f>IF(総括表!$B$4=総括表!$Q$4,基礎データ貼付用シート!E2405+基礎データ貼付用シート!E2406)</f>
        <v>0</v>
      </c>
      <c r="G45" s="624" t="s">
        <v>5201</v>
      </c>
      <c r="H45" s="625">
        <v>0.3</v>
      </c>
      <c r="I45" s="624" t="s">
        <v>5202</v>
      </c>
      <c r="J45" s="626">
        <f t="shared" si="0"/>
        <v>0</v>
      </c>
      <c r="K45" s="66" t="s">
        <v>5524</v>
      </c>
      <c r="L45" s="71"/>
    </row>
    <row r="46" spans="1:12" s="3" customFormat="1" ht="13" x14ac:dyDescent="0.2">
      <c r="A46" s="71"/>
      <c r="B46" s="229"/>
      <c r="C46" s="286"/>
      <c r="D46" s="621" t="s">
        <v>5204</v>
      </c>
      <c r="E46" s="632" t="s">
        <v>5205</v>
      </c>
      <c r="F46" s="630" t="b">
        <f>IF(総括表!$B$4=総括表!$Q$5,基礎データ貼付用シート!E2405+基礎データ貼付用シート!E2406)</f>
        <v>0</v>
      </c>
      <c r="G46" s="624" t="s">
        <v>5201</v>
      </c>
      <c r="H46" s="627">
        <v>0.3</v>
      </c>
      <c r="I46" s="628" t="s">
        <v>5202</v>
      </c>
      <c r="J46" s="629">
        <f t="shared" si="0"/>
        <v>0</v>
      </c>
      <c r="K46" s="66" t="s">
        <v>5525</v>
      </c>
      <c r="L46" s="71"/>
    </row>
    <row r="47" spans="1:12" s="3" customFormat="1" ht="13" x14ac:dyDescent="0.2">
      <c r="A47" s="71"/>
      <c r="B47" s="620">
        <f t="shared" ref="B47" si="13">B45+1</f>
        <v>21</v>
      </c>
      <c r="C47" s="63" t="s">
        <v>5476</v>
      </c>
      <c r="D47" s="621" t="s">
        <v>5199</v>
      </c>
      <c r="E47" s="632" t="s">
        <v>5200</v>
      </c>
      <c r="F47" s="630">
        <f>IF(総括表!$B$4=総括表!$Q$4,基礎データ貼付用シート!E2407+基礎データ貼付用シート!E2408)</f>
        <v>0</v>
      </c>
      <c r="G47" s="624" t="s">
        <v>5201</v>
      </c>
      <c r="H47" s="625">
        <v>0.3</v>
      </c>
      <c r="I47" s="624" t="s">
        <v>5202</v>
      </c>
      <c r="J47" s="626">
        <f t="shared" si="0"/>
        <v>0</v>
      </c>
      <c r="K47" s="66" t="s">
        <v>5526</v>
      </c>
      <c r="L47" s="71"/>
    </row>
    <row r="48" spans="1:12" s="3" customFormat="1" ht="13.5" thickBot="1" x14ac:dyDescent="0.25">
      <c r="A48" s="71"/>
      <c r="B48" s="229"/>
      <c r="C48" s="286"/>
      <c r="D48" s="621" t="s">
        <v>5204</v>
      </c>
      <c r="E48" s="632" t="s">
        <v>5205</v>
      </c>
      <c r="F48" s="630" t="b">
        <f>IF(総括表!$B$4=総括表!$Q$5,基礎データ貼付用シート!E2407+基礎データ貼付用シート!E2408)</f>
        <v>0</v>
      </c>
      <c r="G48" s="624" t="s">
        <v>5201</v>
      </c>
      <c r="H48" s="627">
        <v>0.3</v>
      </c>
      <c r="I48" s="628" t="s">
        <v>5202</v>
      </c>
      <c r="J48" s="629">
        <f t="shared" si="0"/>
        <v>0</v>
      </c>
      <c r="K48" s="66" t="s">
        <v>5527</v>
      </c>
      <c r="L48" s="71"/>
    </row>
    <row r="49" spans="1:12" s="3" customFormat="1" ht="13" x14ac:dyDescent="0.2">
      <c r="A49" s="71"/>
      <c r="B49" s="66"/>
      <c r="C49" s="68"/>
      <c r="D49" s="66"/>
      <c r="E49" s="66"/>
      <c r="F49" s="29"/>
      <c r="G49" s="68"/>
      <c r="H49" s="985" t="s">
        <v>6921</v>
      </c>
      <c r="I49" s="986"/>
      <c r="J49" s="657"/>
      <c r="K49" s="66"/>
      <c r="L49" s="71"/>
    </row>
    <row r="50" spans="1:12" s="3" customFormat="1" ht="13.5" thickBot="1" x14ac:dyDescent="0.25">
      <c r="A50" s="71"/>
      <c r="B50" s="66"/>
      <c r="C50" s="66"/>
      <c r="D50" s="66"/>
      <c r="E50" s="66"/>
      <c r="F50" s="29"/>
      <c r="G50" s="66"/>
      <c r="H50" s="983" t="s">
        <v>5259</v>
      </c>
      <c r="I50" s="984"/>
      <c r="J50" s="7">
        <f>SUM(J7:J48)</f>
        <v>0</v>
      </c>
      <c r="K50" s="66" t="s">
        <v>5260</v>
      </c>
      <c r="L50" s="3" t="s">
        <v>5201</v>
      </c>
    </row>
    <row r="51" spans="1:12" s="3" customFormat="1" ht="13" x14ac:dyDescent="0.2">
      <c r="A51" s="71"/>
      <c r="B51" s="71"/>
      <c r="C51" s="71"/>
      <c r="D51" s="71"/>
      <c r="E51" s="71"/>
      <c r="F51" s="90"/>
      <c r="G51" s="71"/>
      <c r="H51" s="71"/>
      <c r="I51" s="71"/>
      <c r="J51" s="90"/>
      <c r="K51" s="71"/>
      <c r="L51" s="71"/>
    </row>
    <row r="52" spans="1:12" x14ac:dyDescent="0.2">
      <c r="A52" s="77" t="s">
        <v>22</v>
      </c>
      <c r="B52" s="71" t="s">
        <v>6533</v>
      </c>
      <c r="C52" s="76"/>
      <c r="D52" s="76"/>
      <c r="E52" s="76"/>
      <c r="F52" s="89"/>
      <c r="G52" s="76"/>
      <c r="H52" s="76"/>
      <c r="I52" s="76"/>
      <c r="J52" s="89"/>
      <c r="K52" s="76"/>
      <c r="L52" s="76"/>
    </row>
    <row r="53" spans="1:12" x14ac:dyDescent="0.2">
      <c r="A53" s="78"/>
      <c r="B53" s="76"/>
      <c r="C53" s="76"/>
      <c r="D53" s="76"/>
      <c r="E53" s="76"/>
      <c r="F53" s="89"/>
      <c r="G53" s="76"/>
      <c r="H53" s="76"/>
      <c r="I53" s="76"/>
      <c r="J53" s="89"/>
      <c r="K53" s="76"/>
      <c r="L53" s="76"/>
    </row>
    <row r="54" spans="1:12" x14ac:dyDescent="0.2">
      <c r="A54" s="78"/>
      <c r="B54" s="991" t="s">
        <v>5193</v>
      </c>
      <c r="C54" s="992"/>
      <c r="D54" s="991" t="s">
        <v>5194</v>
      </c>
      <c r="E54" s="992"/>
      <c r="F54" s="127" t="s">
        <v>5195</v>
      </c>
      <c r="G54" s="213"/>
      <c r="H54" s="213" t="s">
        <v>5196</v>
      </c>
      <c r="I54" s="213"/>
      <c r="J54" s="127" t="s">
        <v>17</v>
      </c>
      <c r="K54" s="66"/>
      <c r="L54" s="76"/>
    </row>
    <row r="55" spans="1:12" x14ac:dyDescent="0.2">
      <c r="A55" s="78"/>
      <c r="B55" s="294"/>
      <c r="C55" s="289"/>
      <c r="D55" s="229"/>
      <c r="E55" s="286"/>
      <c r="F55" s="168"/>
      <c r="G55" s="143"/>
      <c r="H55" s="143"/>
      <c r="I55" s="143"/>
      <c r="J55" s="92" t="s">
        <v>5197</v>
      </c>
      <c r="K55" s="66"/>
      <c r="L55" s="76"/>
    </row>
    <row r="56" spans="1:12" s="3" customFormat="1" ht="13" x14ac:dyDescent="0.2">
      <c r="A56" s="71"/>
      <c r="B56" s="620">
        <v>1</v>
      </c>
      <c r="C56" s="63" t="s">
        <v>5265</v>
      </c>
      <c r="D56" s="621" t="s">
        <v>5199</v>
      </c>
      <c r="E56" s="632" t="s">
        <v>5200</v>
      </c>
      <c r="F56" s="630">
        <f>IF(総括表!$B$4=総括表!$Q$4,基礎データ貼付用シート!E2411)</f>
        <v>0</v>
      </c>
      <c r="G56" s="624" t="s">
        <v>5201</v>
      </c>
      <c r="H56" s="625">
        <v>0.20399999999999999</v>
      </c>
      <c r="I56" s="624" t="s">
        <v>5202</v>
      </c>
      <c r="J56" s="626">
        <f t="shared" ref="J56:J95" si="14">ROUND(F56*H56,0)</f>
        <v>0</v>
      </c>
      <c r="K56" s="66" t="s">
        <v>5203</v>
      </c>
      <c r="L56" s="71"/>
    </row>
    <row r="57" spans="1:12" s="3" customFormat="1" ht="13" x14ac:dyDescent="0.2">
      <c r="A57" s="71"/>
      <c r="B57" s="67"/>
      <c r="C57" s="286"/>
      <c r="D57" s="621" t="s">
        <v>5204</v>
      </c>
      <c r="E57" s="632" t="s">
        <v>5205</v>
      </c>
      <c r="F57" s="630" t="b">
        <f>IF(総括表!$B$4=総括表!$Q$5,基礎データ貼付用シート!E2411)</f>
        <v>0</v>
      </c>
      <c r="G57" s="624" t="s">
        <v>5201</v>
      </c>
      <c r="H57" s="627">
        <v>0</v>
      </c>
      <c r="I57" s="628" t="s">
        <v>5202</v>
      </c>
      <c r="J57" s="629">
        <f t="shared" si="14"/>
        <v>0</v>
      </c>
      <c r="K57" s="66" t="s">
        <v>5206</v>
      </c>
      <c r="L57" s="71"/>
    </row>
    <row r="58" spans="1:12" s="3" customFormat="1" ht="13" x14ac:dyDescent="0.2">
      <c r="A58" s="71"/>
      <c r="B58" s="620">
        <f>B56+1</f>
        <v>2</v>
      </c>
      <c r="C58" s="63" t="s">
        <v>5198</v>
      </c>
      <c r="D58" s="621" t="s">
        <v>5199</v>
      </c>
      <c r="E58" s="632" t="s">
        <v>5200</v>
      </c>
      <c r="F58" s="630">
        <f>IF(総括表!$B$4=総括表!$Q$4,基礎データ貼付用シート!E2412)</f>
        <v>0</v>
      </c>
      <c r="G58" s="624" t="s">
        <v>5201</v>
      </c>
      <c r="H58" s="625">
        <v>0.223</v>
      </c>
      <c r="I58" s="624" t="s">
        <v>5202</v>
      </c>
      <c r="J58" s="626">
        <f t="shared" si="14"/>
        <v>0</v>
      </c>
      <c r="K58" s="66" t="s">
        <v>5208</v>
      </c>
      <c r="L58" s="71"/>
    </row>
    <row r="59" spans="1:12" s="3" customFormat="1" ht="13" x14ac:dyDescent="0.2">
      <c r="A59" s="71"/>
      <c r="B59" s="67"/>
      <c r="C59" s="286"/>
      <c r="D59" s="621" t="s">
        <v>5204</v>
      </c>
      <c r="E59" s="632" t="s">
        <v>5205</v>
      </c>
      <c r="F59" s="630" t="b">
        <f>IF(総括表!$B$4=総括表!$Q$5,基礎データ貼付用シート!E2412)</f>
        <v>0</v>
      </c>
      <c r="G59" s="624" t="s">
        <v>5201</v>
      </c>
      <c r="H59" s="627">
        <v>0</v>
      </c>
      <c r="I59" s="628" t="s">
        <v>5202</v>
      </c>
      <c r="J59" s="629">
        <f t="shared" si="14"/>
        <v>0</v>
      </c>
      <c r="K59" s="66" t="s">
        <v>5209</v>
      </c>
      <c r="L59" s="71"/>
    </row>
    <row r="60" spans="1:12" s="3" customFormat="1" ht="13" x14ac:dyDescent="0.2">
      <c r="A60" s="71"/>
      <c r="B60" s="620">
        <f t="shared" ref="B60" si="15">B58+1</f>
        <v>3</v>
      </c>
      <c r="C60" s="63" t="s">
        <v>5207</v>
      </c>
      <c r="D60" s="621" t="s">
        <v>5199</v>
      </c>
      <c r="E60" s="632" t="s">
        <v>5200</v>
      </c>
      <c r="F60" s="630">
        <f>IF(総括表!$B$4=総括表!$Q$4,基礎データ貼付用シート!E2413)</f>
        <v>0</v>
      </c>
      <c r="G60" s="624" t="s">
        <v>5201</v>
      </c>
      <c r="H60" s="625">
        <v>0.24099999999999999</v>
      </c>
      <c r="I60" s="624" t="s">
        <v>5202</v>
      </c>
      <c r="J60" s="626">
        <f t="shared" si="14"/>
        <v>0</v>
      </c>
      <c r="K60" s="66" t="s">
        <v>5211</v>
      </c>
      <c r="L60" s="71"/>
    </row>
    <row r="61" spans="1:12" s="3" customFormat="1" ht="13" x14ac:dyDescent="0.2">
      <c r="A61" s="71"/>
      <c r="B61" s="67"/>
      <c r="C61" s="286"/>
      <c r="D61" s="621" t="s">
        <v>5204</v>
      </c>
      <c r="E61" s="632" t="s">
        <v>5205</v>
      </c>
      <c r="F61" s="630" t="b">
        <f>IF(総括表!$B$4=総括表!$Q$5,基礎データ貼付用シート!E2413)</f>
        <v>0</v>
      </c>
      <c r="G61" s="624" t="s">
        <v>5201</v>
      </c>
      <c r="H61" s="627">
        <v>0</v>
      </c>
      <c r="I61" s="628" t="s">
        <v>5202</v>
      </c>
      <c r="J61" s="629">
        <f t="shared" si="14"/>
        <v>0</v>
      </c>
      <c r="K61" s="66" t="s">
        <v>5212</v>
      </c>
      <c r="L61" s="71"/>
    </row>
    <row r="62" spans="1:12" s="3" customFormat="1" ht="13" x14ac:dyDescent="0.2">
      <c r="A62" s="71"/>
      <c r="B62" s="620">
        <f t="shared" ref="B62" si="16">B60+1</f>
        <v>4</v>
      </c>
      <c r="C62" s="63" t="s">
        <v>5210</v>
      </c>
      <c r="D62" s="621" t="s">
        <v>5199</v>
      </c>
      <c r="E62" s="632" t="s">
        <v>5200</v>
      </c>
      <c r="F62" s="630">
        <f>IF(総括表!$B$4=総括表!$Q$4,基礎データ貼付用シート!E2414)</f>
        <v>0</v>
      </c>
      <c r="G62" s="624" t="s">
        <v>5201</v>
      </c>
      <c r="H62" s="625">
        <v>0.23100000000000001</v>
      </c>
      <c r="I62" s="624" t="s">
        <v>5202</v>
      </c>
      <c r="J62" s="626">
        <f>ROUND(F62*H62,0)</f>
        <v>0</v>
      </c>
      <c r="K62" s="66" t="s">
        <v>5214</v>
      </c>
      <c r="L62" s="71"/>
    </row>
    <row r="63" spans="1:12" s="3" customFormat="1" ht="13" x14ac:dyDescent="0.2">
      <c r="A63" s="71"/>
      <c r="B63" s="67"/>
      <c r="C63" s="286"/>
      <c r="D63" s="621" t="s">
        <v>5204</v>
      </c>
      <c r="E63" s="632" t="s">
        <v>5205</v>
      </c>
      <c r="F63" s="630" t="b">
        <f>IF(総括表!$B$4=総括表!$Q$5,基礎データ貼付用シート!E2414)</f>
        <v>0</v>
      </c>
      <c r="G63" s="624" t="s">
        <v>5201</v>
      </c>
      <c r="H63" s="627">
        <v>0.11799999999999999</v>
      </c>
      <c r="I63" s="628" t="s">
        <v>5202</v>
      </c>
      <c r="J63" s="629">
        <f>ROUND(F63*H63,0)</f>
        <v>0</v>
      </c>
      <c r="K63" s="66" t="s">
        <v>5215</v>
      </c>
      <c r="L63" s="71"/>
    </row>
    <row r="64" spans="1:12" s="3" customFormat="1" ht="13" x14ac:dyDescent="0.2">
      <c r="A64" s="71"/>
      <c r="B64" s="620">
        <f t="shared" ref="B64" si="17">B62+1</f>
        <v>5</v>
      </c>
      <c r="C64" s="63" t="s">
        <v>5213</v>
      </c>
      <c r="D64" s="621" t="s">
        <v>5199</v>
      </c>
      <c r="E64" s="632" t="s">
        <v>5200</v>
      </c>
      <c r="F64" s="630">
        <f>IF(総括表!$B$4=総括表!$Q$4,基礎データ貼付用シート!E2415)</f>
        <v>0</v>
      </c>
      <c r="G64" s="624" t="s">
        <v>5201</v>
      </c>
      <c r="H64" s="625">
        <v>0.24</v>
      </c>
      <c r="I64" s="624" t="s">
        <v>5202</v>
      </c>
      <c r="J64" s="626">
        <f>ROUND(F64*H64,0)</f>
        <v>0</v>
      </c>
      <c r="K64" s="66" t="s">
        <v>5217</v>
      </c>
      <c r="L64" s="71"/>
    </row>
    <row r="65" spans="1:12" s="3" customFormat="1" ht="13" x14ac:dyDescent="0.2">
      <c r="A65" s="71"/>
      <c r="B65" s="67"/>
      <c r="C65" s="286"/>
      <c r="D65" s="621" t="s">
        <v>5204</v>
      </c>
      <c r="E65" s="632" t="s">
        <v>5205</v>
      </c>
      <c r="F65" s="630" t="b">
        <f>IF(総括表!$B$4=総括表!$Q$5,基礎データ貼付用シート!E2415)</f>
        <v>0</v>
      </c>
      <c r="G65" s="624" t="s">
        <v>5201</v>
      </c>
      <c r="H65" s="627">
        <v>0.153</v>
      </c>
      <c r="I65" s="628" t="s">
        <v>5202</v>
      </c>
      <c r="J65" s="629">
        <f>ROUND(F65*H65,0)</f>
        <v>0</v>
      </c>
      <c r="K65" s="66" t="s">
        <v>5218</v>
      </c>
      <c r="L65" s="71"/>
    </row>
    <row r="66" spans="1:12" s="3" customFormat="1" ht="13" x14ac:dyDescent="0.2">
      <c r="A66" s="71"/>
      <c r="B66" s="620">
        <f t="shared" ref="B66" si="18">B64+1</f>
        <v>6</v>
      </c>
      <c r="C66" s="63" t="s">
        <v>5216</v>
      </c>
      <c r="D66" s="621" t="s">
        <v>5199</v>
      </c>
      <c r="E66" s="632" t="s">
        <v>5200</v>
      </c>
      <c r="F66" s="630">
        <f>IF(総括表!$B$4=総括表!$Q$4,基礎データ貼付用シート!E2416)</f>
        <v>0</v>
      </c>
      <c r="G66" s="624" t="s">
        <v>5201</v>
      </c>
      <c r="H66" s="625">
        <v>0.26100000000000001</v>
      </c>
      <c r="I66" s="624" t="s">
        <v>5202</v>
      </c>
      <c r="J66" s="626">
        <f t="shared" si="14"/>
        <v>0</v>
      </c>
      <c r="K66" s="66" t="s">
        <v>5220</v>
      </c>
      <c r="L66" s="71"/>
    </row>
    <row r="67" spans="1:12" s="3" customFormat="1" ht="13" x14ac:dyDescent="0.2">
      <c r="A67" s="71"/>
      <c r="B67" s="67"/>
      <c r="C67" s="286"/>
      <c r="D67" s="621" t="s">
        <v>5204</v>
      </c>
      <c r="E67" s="632" t="s">
        <v>5205</v>
      </c>
      <c r="F67" s="630" t="b">
        <f>IF(総括表!$B$4=総括表!$Q$5,基礎データ貼付用シート!E2416)</f>
        <v>0</v>
      </c>
      <c r="G67" s="624" t="s">
        <v>5201</v>
      </c>
      <c r="H67" s="627">
        <v>0.184</v>
      </c>
      <c r="I67" s="628" t="s">
        <v>5202</v>
      </c>
      <c r="J67" s="629">
        <f t="shared" si="14"/>
        <v>0</v>
      </c>
      <c r="K67" s="66" t="s">
        <v>5221</v>
      </c>
      <c r="L67" s="71"/>
    </row>
    <row r="68" spans="1:12" s="3" customFormat="1" ht="13" x14ac:dyDescent="0.2">
      <c r="A68" s="71"/>
      <c r="B68" s="620">
        <f t="shared" ref="B68" si="19">B66+1</f>
        <v>7</v>
      </c>
      <c r="C68" s="63" t="s">
        <v>5219</v>
      </c>
      <c r="D68" s="621" t="s">
        <v>5199</v>
      </c>
      <c r="E68" s="632" t="s">
        <v>5200</v>
      </c>
      <c r="F68" s="630">
        <f>IF(総括表!$B$4=総括表!$Q$4,基礎データ貼付用シート!E2417)</f>
        <v>0</v>
      </c>
      <c r="G68" s="624" t="s">
        <v>5201</v>
      </c>
      <c r="H68" s="625">
        <v>0.28399999999999997</v>
      </c>
      <c r="I68" s="624" t="s">
        <v>5202</v>
      </c>
      <c r="J68" s="626">
        <f t="shared" si="14"/>
        <v>0</v>
      </c>
      <c r="K68" s="66" t="s">
        <v>5223</v>
      </c>
      <c r="L68" s="71"/>
    </row>
    <row r="69" spans="1:12" s="3" customFormat="1" ht="13" x14ac:dyDescent="0.2">
      <c r="A69" s="71"/>
      <c r="B69" s="67"/>
      <c r="C69" s="286"/>
      <c r="D69" s="621" t="s">
        <v>5204</v>
      </c>
      <c r="E69" s="632" t="s">
        <v>5205</v>
      </c>
      <c r="F69" s="630" t="b">
        <f>IF(総括表!$B$4=総括表!$Q$5,基礎データ貼付用シート!E2417)</f>
        <v>0</v>
      </c>
      <c r="G69" s="624" t="s">
        <v>5201</v>
      </c>
      <c r="H69" s="627">
        <v>0.21299999999999999</v>
      </c>
      <c r="I69" s="628" t="s">
        <v>5202</v>
      </c>
      <c r="J69" s="629">
        <f t="shared" si="14"/>
        <v>0</v>
      </c>
      <c r="K69" s="66" t="s">
        <v>5224</v>
      </c>
      <c r="L69" s="71"/>
    </row>
    <row r="70" spans="1:12" s="3" customFormat="1" ht="13" x14ac:dyDescent="0.2">
      <c r="A70" s="71"/>
      <c r="B70" s="620">
        <f t="shared" ref="B70" si="20">B68+1</f>
        <v>8</v>
      </c>
      <c r="C70" s="63" t="s">
        <v>5222</v>
      </c>
      <c r="D70" s="621" t="s">
        <v>5199</v>
      </c>
      <c r="E70" s="632" t="s">
        <v>5200</v>
      </c>
      <c r="F70" s="630">
        <f>IF(総括表!$B$4=総括表!$Q$4,基礎データ貼付用シート!E2418)</f>
        <v>0</v>
      </c>
      <c r="G70" s="624" t="s">
        <v>5201</v>
      </c>
      <c r="H70" s="625">
        <v>0.307</v>
      </c>
      <c r="I70" s="624" t="s">
        <v>5202</v>
      </c>
      <c r="J70" s="626">
        <f t="shared" si="14"/>
        <v>0</v>
      </c>
      <c r="K70" s="66" t="s">
        <v>5226</v>
      </c>
      <c r="L70" s="71"/>
    </row>
    <row r="71" spans="1:12" s="3" customFormat="1" ht="13" x14ac:dyDescent="0.2">
      <c r="A71" s="71"/>
      <c r="B71" s="67"/>
      <c r="C71" s="286"/>
      <c r="D71" s="621" t="s">
        <v>5204</v>
      </c>
      <c r="E71" s="632" t="s">
        <v>5205</v>
      </c>
      <c r="F71" s="630" t="b">
        <f>IF(総括表!$B$4=総括表!$Q$5,基礎データ貼付用シート!E2418)</f>
        <v>0</v>
      </c>
      <c r="G71" s="624" t="s">
        <v>5201</v>
      </c>
      <c r="H71" s="627">
        <v>0.24199999999999999</v>
      </c>
      <c r="I71" s="628" t="s">
        <v>5202</v>
      </c>
      <c r="J71" s="629">
        <f t="shared" si="14"/>
        <v>0</v>
      </c>
      <c r="K71" s="66" t="s">
        <v>5227</v>
      </c>
      <c r="L71" s="71"/>
    </row>
    <row r="72" spans="1:12" s="3" customFormat="1" ht="13" x14ac:dyDescent="0.2">
      <c r="A72" s="71"/>
      <c r="B72" s="620">
        <f t="shared" ref="B72" si="21">B70+1</f>
        <v>9</v>
      </c>
      <c r="C72" s="63" t="s">
        <v>5225</v>
      </c>
      <c r="D72" s="621" t="s">
        <v>5199</v>
      </c>
      <c r="E72" s="632" t="s">
        <v>5200</v>
      </c>
      <c r="F72" s="630">
        <f>IF(総括表!$B$4=総括表!$Q$4,基礎データ貼付用シート!E2419)</f>
        <v>0</v>
      </c>
      <c r="G72" s="624" t="s">
        <v>5201</v>
      </c>
      <c r="H72" s="625">
        <v>0.33</v>
      </c>
      <c r="I72" s="624" t="s">
        <v>5202</v>
      </c>
      <c r="J72" s="626">
        <f>ROUND(F72*H72,0)</f>
        <v>0</v>
      </c>
      <c r="K72" s="66" t="s">
        <v>5229</v>
      </c>
      <c r="L72" s="71"/>
    </row>
    <row r="73" spans="1:12" s="3" customFormat="1" ht="13" x14ac:dyDescent="0.2">
      <c r="A73" s="71"/>
      <c r="B73" s="67"/>
      <c r="C73" s="286"/>
      <c r="D73" s="621" t="s">
        <v>5204</v>
      </c>
      <c r="E73" s="632" t="s">
        <v>5205</v>
      </c>
      <c r="F73" s="630" t="b">
        <f>IF(総括表!$B$4=総括表!$Q$5,基礎データ貼付用シート!E2419)</f>
        <v>0</v>
      </c>
      <c r="G73" s="624" t="s">
        <v>5201</v>
      </c>
      <c r="H73" s="627">
        <v>0.27300000000000002</v>
      </c>
      <c r="I73" s="628" t="s">
        <v>5202</v>
      </c>
      <c r="J73" s="629">
        <f>ROUND(F73*H73,0)</f>
        <v>0</v>
      </c>
      <c r="K73" s="66" t="s">
        <v>5230</v>
      </c>
      <c r="L73" s="71"/>
    </row>
    <row r="74" spans="1:12" s="3" customFormat="1" ht="13" x14ac:dyDescent="0.2">
      <c r="A74" s="71"/>
      <c r="B74" s="620">
        <f t="shared" ref="B74" si="22">B72+1</f>
        <v>10</v>
      </c>
      <c r="C74" s="63" t="s">
        <v>5228</v>
      </c>
      <c r="D74" s="621" t="s">
        <v>5199</v>
      </c>
      <c r="E74" s="632" t="s">
        <v>5200</v>
      </c>
      <c r="F74" s="630">
        <f>IF(総括表!$B$4=総括表!$Q$4,基礎データ貼付用シート!E2420)</f>
        <v>0</v>
      </c>
      <c r="G74" s="624" t="s">
        <v>5201</v>
      </c>
      <c r="H74" s="625">
        <v>0.35199999999999998</v>
      </c>
      <c r="I74" s="624" t="s">
        <v>5202</v>
      </c>
      <c r="J74" s="626">
        <f t="shared" si="14"/>
        <v>0</v>
      </c>
      <c r="K74" s="66" t="s">
        <v>5232</v>
      </c>
      <c r="L74" s="71"/>
    </row>
    <row r="75" spans="1:12" s="3" customFormat="1" ht="13" x14ac:dyDescent="0.2">
      <c r="A75" s="71"/>
      <c r="B75" s="67"/>
      <c r="C75" s="286"/>
      <c r="D75" s="621" t="s">
        <v>5204</v>
      </c>
      <c r="E75" s="632" t="s">
        <v>5205</v>
      </c>
      <c r="F75" s="630" t="b">
        <f>IF(総括表!$B$4=総括表!$Q$5,基礎データ貼付用シート!E2420)</f>
        <v>0</v>
      </c>
      <c r="G75" s="624" t="s">
        <v>5201</v>
      </c>
      <c r="H75" s="627">
        <v>0.30299999999999999</v>
      </c>
      <c r="I75" s="628" t="s">
        <v>5202</v>
      </c>
      <c r="J75" s="629">
        <f t="shared" si="14"/>
        <v>0</v>
      </c>
      <c r="K75" s="66" t="s">
        <v>5233</v>
      </c>
      <c r="L75" s="71"/>
    </row>
    <row r="76" spans="1:12" s="3" customFormat="1" ht="13" x14ac:dyDescent="0.2">
      <c r="A76" s="71"/>
      <c r="B76" s="620">
        <f t="shared" ref="B76" si="23">B74+1</f>
        <v>11</v>
      </c>
      <c r="C76" s="63" t="s">
        <v>5231</v>
      </c>
      <c r="D76" s="621" t="s">
        <v>5199</v>
      </c>
      <c r="E76" s="632" t="s">
        <v>5200</v>
      </c>
      <c r="F76" s="630">
        <f>IF(総括表!$B$4=総括表!$Q$4,基礎データ貼付用シート!E2421)</f>
        <v>0</v>
      </c>
      <c r="G76" s="624" t="s">
        <v>5201</v>
      </c>
      <c r="H76" s="625">
        <v>0.374</v>
      </c>
      <c r="I76" s="624" t="s">
        <v>5202</v>
      </c>
      <c r="J76" s="626">
        <f t="shared" si="14"/>
        <v>0</v>
      </c>
      <c r="K76" s="66" t="s">
        <v>5235</v>
      </c>
      <c r="L76" s="71"/>
    </row>
    <row r="77" spans="1:12" s="3" customFormat="1" ht="13" x14ac:dyDescent="0.2">
      <c r="A77" s="71"/>
      <c r="B77" s="67"/>
      <c r="C77" s="286"/>
      <c r="D77" s="621" t="s">
        <v>5204</v>
      </c>
      <c r="E77" s="632" t="s">
        <v>5205</v>
      </c>
      <c r="F77" s="630" t="b">
        <f>IF(総括表!$B$4=総括表!$Q$5,基礎データ貼付用シート!E2421)</f>
        <v>0</v>
      </c>
      <c r="G77" s="624" t="s">
        <v>5201</v>
      </c>
      <c r="H77" s="627">
        <v>0.33200000000000002</v>
      </c>
      <c r="I77" s="628" t="s">
        <v>5202</v>
      </c>
      <c r="J77" s="629">
        <f t="shared" si="14"/>
        <v>0</v>
      </c>
      <c r="K77" s="66" t="s">
        <v>5236</v>
      </c>
      <c r="L77" s="71"/>
    </row>
    <row r="78" spans="1:12" s="3" customFormat="1" ht="13" x14ac:dyDescent="0.2">
      <c r="A78" s="71"/>
      <c r="B78" s="620">
        <f t="shared" ref="B78" si="24">B76+1</f>
        <v>12</v>
      </c>
      <c r="C78" s="63" t="s">
        <v>5234</v>
      </c>
      <c r="D78" s="621" t="s">
        <v>5199</v>
      </c>
      <c r="E78" s="632" t="s">
        <v>5200</v>
      </c>
      <c r="F78" s="630">
        <f>IF(総括表!$B$4=総括表!$Q$4,基礎データ貼付用シート!E2422)</f>
        <v>0</v>
      </c>
      <c r="G78" s="624" t="s">
        <v>5201</v>
      </c>
      <c r="H78" s="625">
        <v>0.39800000000000002</v>
      </c>
      <c r="I78" s="624" t="s">
        <v>5202</v>
      </c>
      <c r="J78" s="626">
        <f t="shared" si="14"/>
        <v>0</v>
      </c>
      <c r="K78" s="66" t="s">
        <v>5238</v>
      </c>
      <c r="L78" s="71"/>
    </row>
    <row r="79" spans="1:12" s="3" customFormat="1" ht="13" x14ac:dyDescent="0.2">
      <c r="A79" s="71"/>
      <c r="B79" s="67"/>
      <c r="C79" s="286"/>
      <c r="D79" s="621" t="s">
        <v>5204</v>
      </c>
      <c r="E79" s="632" t="s">
        <v>5205</v>
      </c>
      <c r="F79" s="630" t="b">
        <f>IF(総括表!$B$4=総括表!$Q$5,基礎データ貼付用シート!E2422)</f>
        <v>0</v>
      </c>
      <c r="G79" s="624" t="s">
        <v>5201</v>
      </c>
      <c r="H79" s="627">
        <v>0.36099999999999999</v>
      </c>
      <c r="I79" s="628" t="s">
        <v>5202</v>
      </c>
      <c r="J79" s="629">
        <f t="shared" si="14"/>
        <v>0</v>
      </c>
      <c r="K79" s="66" t="s">
        <v>5239</v>
      </c>
      <c r="L79" s="71"/>
    </row>
    <row r="80" spans="1:12" s="3" customFormat="1" ht="13" x14ac:dyDescent="0.2">
      <c r="A80" s="71"/>
      <c r="B80" s="620">
        <f t="shared" ref="B80" si="25">B78+1</f>
        <v>13</v>
      </c>
      <c r="C80" s="63" t="s">
        <v>5237</v>
      </c>
      <c r="D80" s="621" t="s">
        <v>5199</v>
      </c>
      <c r="E80" s="632" t="s">
        <v>5200</v>
      </c>
      <c r="F80" s="630">
        <f>IF(総括表!$B$4=総括表!$Q$4,基礎データ貼付用シート!E2423)</f>
        <v>0</v>
      </c>
      <c r="G80" s="624" t="s">
        <v>5201</v>
      </c>
      <c r="H80" s="625">
        <v>0.42</v>
      </c>
      <c r="I80" s="624" t="s">
        <v>5202</v>
      </c>
      <c r="J80" s="626">
        <f t="shared" si="14"/>
        <v>0</v>
      </c>
      <c r="K80" s="66" t="s">
        <v>5241</v>
      </c>
      <c r="L80" s="71"/>
    </row>
    <row r="81" spans="1:12" s="3" customFormat="1" ht="13" x14ac:dyDescent="0.2">
      <c r="A81" s="71"/>
      <c r="B81" s="67"/>
      <c r="C81" s="286"/>
      <c r="D81" s="621" t="s">
        <v>5204</v>
      </c>
      <c r="E81" s="632" t="s">
        <v>5205</v>
      </c>
      <c r="F81" s="630" t="b">
        <f>IF(総括表!$B$4=総括表!$Q$5,基礎データ貼付用シート!E2423)</f>
        <v>0</v>
      </c>
      <c r="G81" s="624" t="s">
        <v>5201</v>
      </c>
      <c r="H81" s="627">
        <v>0.39200000000000002</v>
      </c>
      <c r="I81" s="628" t="s">
        <v>5202</v>
      </c>
      <c r="J81" s="629">
        <f t="shared" si="14"/>
        <v>0</v>
      </c>
      <c r="K81" s="66" t="s">
        <v>5242</v>
      </c>
      <c r="L81" s="71"/>
    </row>
    <row r="82" spans="1:12" s="3" customFormat="1" ht="13" x14ac:dyDescent="0.2">
      <c r="A82" s="71"/>
      <c r="B82" s="620">
        <f t="shared" ref="B82" si="26">B80+1</f>
        <v>14</v>
      </c>
      <c r="C82" s="63" t="s">
        <v>5240</v>
      </c>
      <c r="D82" s="621" t="s">
        <v>5199</v>
      </c>
      <c r="E82" s="632" t="s">
        <v>5200</v>
      </c>
      <c r="F82" s="630">
        <f>IF(総括表!$B$4=総括表!$Q$4,基礎データ貼付用シート!E2424)</f>
        <v>0</v>
      </c>
      <c r="G82" s="624" t="s">
        <v>5201</v>
      </c>
      <c r="H82" s="625">
        <v>0.443</v>
      </c>
      <c r="I82" s="624" t="s">
        <v>5202</v>
      </c>
      <c r="J82" s="626">
        <f t="shared" si="14"/>
        <v>0</v>
      </c>
      <c r="K82" s="66" t="s">
        <v>5244</v>
      </c>
      <c r="L82" s="71"/>
    </row>
    <row r="83" spans="1:12" s="3" customFormat="1" ht="13" x14ac:dyDescent="0.2">
      <c r="A83" s="71"/>
      <c r="B83" s="67"/>
      <c r="C83" s="286"/>
      <c r="D83" s="621" t="s">
        <v>5204</v>
      </c>
      <c r="E83" s="632" t="s">
        <v>5205</v>
      </c>
      <c r="F83" s="630" t="b">
        <f>IF(総括表!$B$4=総括表!$Q$5,基礎データ貼付用シート!E2424)</f>
        <v>0</v>
      </c>
      <c r="G83" s="624" t="s">
        <v>5201</v>
      </c>
      <c r="H83" s="627">
        <v>0.42099999999999999</v>
      </c>
      <c r="I83" s="628" t="s">
        <v>5202</v>
      </c>
      <c r="J83" s="629">
        <f t="shared" si="14"/>
        <v>0</v>
      </c>
      <c r="K83" s="66" t="s">
        <v>5245</v>
      </c>
      <c r="L83" s="71"/>
    </row>
    <row r="84" spans="1:12" s="3" customFormat="1" ht="13" x14ac:dyDescent="0.2">
      <c r="A84" s="71"/>
      <c r="B84" s="620">
        <f t="shared" ref="B84" si="27">B82+1</f>
        <v>15</v>
      </c>
      <c r="C84" s="63" t="s">
        <v>5735</v>
      </c>
      <c r="D84" s="621" t="s">
        <v>5199</v>
      </c>
      <c r="E84" s="632" t="s">
        <v>5200</v>
      </c>
      <c r="F84" s="630">
        <f>IF(総括表!$B$4=総括表!$Q$4,基礎データ貼付用シート!E2425)</f>
        <v>0</v>
      </c>
      <c r="G84" s="624" t="s">
        <v>5201</v>
      </c>
      <c r="H84" s="625">
        <v>0.46600000000000003</v>
      </c>
      <c r="I84" s="624" t="s">
        <v>5202</v>
      </c>
      <c r="J84" s="626">
        <f t="shared" si="14"/>
        <v>0</v>
      </c>
      <c r="K84" s="66" t="s">
        <v>5247</v>
      </c>
      <c r="L84" s="71"/>
    </row>
    <row r="85" spans="1:12" s="3" customFormat="1" ht="13" x14ac:dyDescent="0.2">
      <c r="A85" s="71"/>
      <c r="B85" s="67"/>
      <c r="C85" s="286"/>
      <c r="D85" s="621" t="s">
        <v>5204</v>
      </c>
      <c r="E85" s="632" t="s">
        <v>5205</v>
      </c>
      <c r="F85" s="630" t="b">
        <f>IF(総括表!$B$4=総括表!$Q$5,基礎データ貼付用シート!E2425)</f>
        <v>0</v>
      </c>
      <c r="G85" s="624" t="s">
        <v>5201</v>
      </c>
      <c r="H85" s="627">
        <v>0.45100000000000001</v>
      </c>
      <c r="I85" s="628" t="s">
        <v>5202</v>
      </c>
      <c r="J85" s="629">
        <f t="shared" si="14"/>
        <v>0</v>
      </c>
      <c r="K85" s="66" t="s">
        <v>5248</v>
      </c>
      <c r="L85" s="71"/>
    </row>
    <row r="86" spans="1:12" s="3" customFormat="1" ht="13" x14ac:dyDescent="0.2">
      <c r="A86" s="71"/>
      <c r="B86" s="620">
        <f t="shared" ref="B86" si="28">B84+1</f>
        <v>16</v>
      </c>
      <c r="C86" s="63" t="s">
        <v>5307</v>
      </c>
      <c r="D86" s="621" t="s">
        <v>5199</v>
      </c>
      <c r="E86" s="632" t="s">
        <v>5200</v>
      </c>
      <c r="F86" s="630">
        <f>IF(総括表!$B$4=総括表!$Q$4,基礎データ貼付用シート!E2426)</f>
        <v>0</v>
      </c>
      <c r="G86" s="624" t="s">
        <v>5201</v>
      </c>
      <c r="H86" s="625">
        <v>0.48399999999999999</v>
      </c>
      <c r="I86" s="624" t="s">
        <v>5202</v>
      </c>
      <c r="J86" s="626">
        <f t="shared" si="14"/>
        <v>0</v>
      </c>
      <c r="K86" s="66" t="s">
        <v>5250</v>
      </c>
      <c r="L86" s="71"/>
    </row>
    <row r="87" spans="1:12" s="3" customFormat="1" ht="13" x14ac:dyDescent="0.2">
      <c r="A87" s="71"/>
      <c r="B87" s="67"/>
      <c r="C87" s="286"/>
      <c r="D87" s="621" t="s">
        <v>5204</v>
      </c>
      <c r="E87" s="632" t="s">
        <v>5205</v>
      </c>
      <c r="F87" s="630" t="b">
        <f>IF(総括表!$B$4=総括表!$Q$5,基礎データ貼付用シート!E2426)</f>
        <v>0</v>
      </c>
      <c r="G87" s="624" t="s">
        <v>5201</v>
      </c>
      <c r="H87" s="627">
        <v>0.47499999999999998</v>
      </c>
      <c r="I87" s="628" t="s">
        <v>5202</v>
      </c>
      <c r="J87" s="629">
        <f t="shared" si="14"/>
        <v>0</v>
      </c>
      <c r="K87" s="66" t="s">
        <v>5251</v>
      </c>
      <c r="L87" s="71"/>
    </row>
    <row r="88" spans="1:12" s="3" customFormat="1" ht="13" x14ac:dyDescent="0.2">
      <c r="A88" s="71"/>
      <c r="B88" s="620">
        <f t="shared" ref="B88" si="29">B86+1</f>
        <v>17</v>
      </c>
      <c r="C88" s="63" t="s">
        <v>5308</v>
      </c>
      <c r="D88" s="621" t="s">
        <v>5199</v>
      </c>
      <c r="E88" s="632" t="s">
        <v>5200</v>
      </c>
      <c r="F88" s="630">
        <f>IF(総括表!$B$4=総括表!$Q$4,基礎データ貼付用シート!E2427)</f>
        <v>0</v>
      </c>
      <c r="G88" s="624" t="s">
        <v>5201</v>
      </c>
      <c r="H88" s="625">
        <v>0.5</v>
      </c>
      <c r="I88" s="624" t="s">
        <v>5202</v>
      </c>
      <c r="J88" s="626">
        <f t="shared" si="14"/>
        <v>0</v>
      </c>
      <c r="K88" s="66" t="s">
        <v>5253</v>
      </c>
      <c r="L88" s="71"/>
    </row>
    <row r="89" spans="1:12" s="3" customFormat="1" ht="13" x14ac:dyDescent="0.2">
      <c r="A89" s="71"/>
      <c r="B89" s="67"/>
      <c r="C89" s="286"/>
      <c r="D89" s="621" t="s">
        <v>5204</v>
      </c>
      <c r="E89" s="632" t="s">
        <v>5205</v>
      </c>
      <c r="F89" s="630" t="b">
        <f>IF(総括表!$B$4=総括表!$Q$5,基礎データ貼付用シート!E2427)</f>
        <v>0</v>
      </c>
      <c r="G89" s="624" t="s">
        <v>5201</v>
      </c>
      <c r="H89" s="627">
        <v>0.5</v>
      </c>
      <c r="I89" s="628" t="s">
        <v>5202</v>
      </c>
      <c r="J89" s="629">
        <f t="shared" si="14"/>
        <v>0</v>
      </c>
      <c r="K89" s="66" t="s">
        <v>5254</v>
      </c>
      <c r="L89" s="71"/>
    </row>
    <row r="90" spans="1:12" s="3" customFormat="1" ht="13" x14ac:dyDescent="0.2">
      <c r="A90" s="71"/>
      <c r="B90" s="620">
        <f t="shared" ref="B90" si="30">B88+1</f>
        <v>18</v>
      </c>
      <c r="C90" s="63" t="s">
        <v>5309</v>
      </c>
      <c r="D90" s="621" t="s">
        <v>5199</v>
      </c>
      <c r="E90" s="632" t="s">
        <v>5200</v>
      </c>
      <c r="F90" s="630">
        <f>IF(総括表!$B$4=総括表!$Q$4,基礎データ貼付用シート!E2428)</f>
        <v>0</v>
      </c>
      <c r="G90" s="624" t="s">
        <v>5201</v>
      </c>
      <c r="H90" s="625">
        <v>0.5</v>
      </c>
      <c r="I90" s="624" t="s">
        <v>5202</v>
      </c>
      <c r="J90" s="626">
        <f t="shared" si="14"/>
        <v>0</v>
      </c>
      <c r="K90" s="66" t="s">
        <v>5256</v>
      </c>
      <c r="L90" s="71"/>
    </row>
    <row r="91" spans="1:12" s="3" customFormat="1" ht="13" x14ac:dyDescent="0.2">
      <c r="A91" s="71"/>
      <c r="B91" s="67"/>
      <c r="C91" s="286"/>
      <c r="D91" s="621" t="s">
        <v>5204</v>
      </c>
      <c r="E91" s="632" t="s">
        <v>5205</v>
      </c>
      <c r="F91" s="630" t="b">
        <f>IF(総括表!$B$4=総括表!$Q$5,基礎データ貼付用シート!E2428)</f>
        <v>0</v>
      </c>
      <c r="G91" s="624" t="s">
        <v>5201</v>
      </c>
      <c r="H91" s="627">
        <v>0.5</v>
      </c>
      <c r="I91" s="628" t="s">
        <v>5202</v>
      </c>
      <c r="J91" s="629">
        <f t="shared" si="14"/>
        <v>0</v>
      </c>
      <c r="K91" s="66" t="s">
        <v>5257</v>
      </c>
      <c r="L91" s="71"/>
    </row>
    <row r="92" spans="1:12" s="3" customFormat="1" ht="13" x14ac:dyDescent="0.2">
      <c r="A92" s="71"/>
      <c r="B92" s="620">
        <f t="shared" ref="B92" si="31">B90+1</f>
        <v>19</v>
      </c>
      <c r="C92" s="63" t="s">
        <v>5310</v>
      </c>
      <c r="D92" s="621" t="s">
        <v>5199</v>
      </c>
      <c r="E92" s="632" t="s">
        <v>5200</v>
      </c>
      <c r="F92" s="623">
        <f>IF(総括表!$B$4=総括表!$Q$4,基礎データ貼付用シート!E2429)</f>
        <v>0</v>
      </c>
      <c r="G92" s="624" t="s">
        <v>5201</v>
      </c>
      <c r="H92" s="625">
        <v>0.5</v>
      </c>
      <c r="I92" s="624" t="s">
        <v>5202</v>
      </c>
      <c r="J92" s="626">
        <f t="shared" si="14"/>
        <v>0</v>
      </c>
      <c r="K92" s="66" t="s">
        <v>5475</v>
      </c>
      <c r="L92" s="71"/>
    </row>
    <row r="93" spans="1:12" s="3" customFormat="1" ht="13" x14ac:dyDescent="0.2">
      <c r="A93" s="71"/>
      <c r="B93" s="67"/>
      <c r="C93" s="286"/>
      <c r="D93" s="621" t="s">
        <v>5204</v>
      </c>
      <c r="E93" s="632" t="s">
        <v>5205</v>
      </c>
      <c r="F93" s="623" t="b">
        <f>IF(総括表!$B$4=総括表!$Q$5,基礎データ貼付用シート!E2429)</f>
        <v>0</v>
      </c>
      <c r="G93" s="624" t="s">
        <v>5201</v>
      </c>
      <c r="H93" s="627">
        <v>0.5</v>
      </c>
      <c r="I93" s="628" t="s">
        <v>5202</v>
      </c>
      <c r="J93" s="629">
        <f t="shared" si="14"/>
        <v>0</v>
      </c>
      <c r="K93" s="66" t="s">
        <v>5523</v>
      </c>
      <c r="L93" s="71"/>
    </row>
    <row r="94" spans="1:12" s="3" customFormat="1" ht="13" x14ac:dyDescent="0.2">
      <c r="A94" s="71"/>
      <c r="B94" s="620">
        <f t="shared" ref="B94" si="32">B92+1</f>
        <v>20</v>
      </c>
      <c r="C94" s="63" t="s">
        <v>5476</v>
      </c>
      <c r="D94" s="621" t="s">
        <v>5199</v>
      </c>
      <c r="E94" s="632" t="s">
        <v>5200</v>
      </c>
      <c r="F94" s="623">
        <f>IF(総括表!$B$4=総括表!$Q$4,基礎データ貼付用シート!E2430)</f>
        <v>0</v>
      </c>
      <c r="G94" s="624" t="s">
        <v>5201</v>
      </c>
      <c r="H94" s="625">
        <v>0.5</v>
      </c>
      <c r="I94" s="624" t="s">
        <v>5202</v>
      </c>
      <c r="J94" s="626">
        <f t="shared" si="14"/>
        <v>0</v>
      </c>
      <c r="K94" s="66" t="s">
        <v>5524</v>
      </c>
      <c r="L94" s="71"/>
    </row>
    <row r="95" spans="1:12" s="3" customFormat="1" ht="13.5" thickBot="1" x14ac:dyDescent="0.25">
      <c r="A95" s="71"/>
      <c r="B95" s="67"/>
      <c r="C95" s="286"/>
      <c r="D95" s="621" t="s">
        <v>5204</v>
      </c>
      <c r="E95" s="632" t="s">
        <v>5205</v>
      </c>
      <c r="F95" s="623" t="b">
        <f>IF(総括表!$B$4=総括表!$Q$5,基礎データ貼付用シート!E2430)</f>
        <v>0</v>
      </c>
      <c r="G95" s="624" t="s">
        <v>5201</v>
      </c>
      <c r="H95" s="627">
        <v>0.5</v>
      </c>
      <c r="I95" s="628" t="s">
        <v>5202</v>
      </c>
      <c r="J95" s="629">
        <f t="shared" si="14"/>
        <v>0</v>
      </c>
      <c r="K95" s="66" t="s">
        <v>5525</v>
      </c>
      <c r="L95" s="71"/>
    </row>
    <row r="96" spans="1:12" s="3" customFormat="1" ht="13" x14ac:dyDescent="0.2">
      <c r="A96" s="71"/>
      <c r="B96" s="66"/>
      <c r="C96" s="68"/>
      <c r="D96" s="66"/>
      <c r="E96" s="66"/>
      <c r="F96" s="29"/>
      <c r="G96" s="68"/>
      <c r="H96" s="985" t="s">
        <v>5362</v>
      </c>
      <c r="I96" s="986"/>
      <c r="J96" s="657"/>
      <c r="K96" s="66"/>
      <c r="L96" s="71"/>
    </row>
    <row r="97" spans="1:14" s="3" customFormat="1" ht="13.5" thickBot="1" x14ac:dyDescent="0.25">
      <c r="A97" s="71"/>
      <c r="B97" s="66"/>
      <c r="C97" s="66"/>
      <c r="D97" s="66"/>
      <c r="E97" s="66"/>
      <c r="F97" s="29"/>
      <c r="G97" s="66"/>
      <c r="H97" s="983" t="s">
        <v>5259</v>
      </c>
      <c r="I97" s="984"/>
      <c r="J97" s="7">
        <f>SUM(J56:J95)</f>
        <v>0</v>
      </c>
      <c r="K97" s="66" t="s">
        <v>5275</v>
      </c>
      <c r="L97" s="3" t="s">
        <v>5201</v>
      </c>
    </row>
    <row r="98" spans="1:14" s="3" customFormat="1" ht="13" x14ac:dyDescent="0.2">
      <c r="A98" s="71"/>
      <c r="B98" s="66"/>
      <c r="C98" s="66"/>
      <c r="D98" s="66"/>
      <c r="E98" s="66"/>
      <c r="F98" s="29"/>
      <c r="G98" s="66"/>
      <c r="H98" s="68"/>
      <c r="I98" s="68"/>
      <c r="J98" s="68"/>
      <c r="K98" s="66"/>
    </row>
    <row r="99" spans="1:14" x14ac:dyDescent="0.2">
      <c r="A99" s="77" t="s">
        <v>26</v>
      </c>
      <c r="B99" s="71" t="s">
        <v>6534</v>
      </c>
      <c r="C99" s="76"/>
      <c r="D99" s="76"/>
      <c r="E99" s="76"/>
      <c r="F99" s="89"/>
      <c r="G99" s="76"/>
      <c r="H99" s="76"/>
      <c r="I99" s="76"/>
      <c r="J99" s="89"/>
      <c r="K99" s="76"/>
      <c r="L99" s="76"/>
    </row>
    <row r="100" spans="1:14" x14ac:dyDescent="0.2">
      <c r="A100" s="78"/>
      <c r="B100" s="76"/>
      <c r="C100" s="76"/>
      <c r="D100" s="76"/>
      <c r="E100" s="76"/>
      <c r="F100" s="89"/>
      <c r="G100" s="76"/>
      <c r="H100" s="76"/>
      <c r="I100" s="76"/>
      <c r="J100" s="89"/>
      <c r="K100" s="76"/>
      <c r="L100" s="76"/>
    </row>
    <row r="101" spans="1:14" x14ac:dyDescent="0.2">
      <c r="A101" s="78"/>
      <c r="B101" s="1212" t="s">
        <v>5193</v>
      </c>
      <c r="C101" s="992"/>
      <c r="D101" s="1212" t="s">
        <v>5194</v>
      </c>
      <c r="E101" s="992"/>
      <c r="F101" s="618" t="s">
        <v>5195</v>
      </c>
      <c r="G101" s="619"/>
      <c r="H101" s="619" t="s">
        <v>5196</v>
      </c>
      <c r="I101" s="619"/>
      <c r="J101" s="618" t="s">
        <v>17</v>
      </c>
      <c r="K101" s="66"/>
      <c r="L101" s="76"/>
    </row>
    <row r="102" spans="1:14" x14ac:dyDescent="0.2">
      <c r="A102" s="78"/>
      <c r="B102" s="294"/>
      <c r="C102" s="289"/>
      <c r="D102" s="229"/>
      <c r="E102" s="286"/>
      <c r="F102" s="168"/>
      <c r="G102" s="143"/>
      <c r="H102" s="143"/>
      <c r="I102" s="143"/>
      <c r="J102" s="92" t="s">
        <v>5197</v>
      </c>
      <c r="K102" s="66"/>
      <c r="L102" s="76"/>
    </row>
    <row r="103" spans="1:14" s="3" customFormat="1" ht="13" x14ac:dyDescent="0.2">
      <c r="A103" s="71"/>
      <c r="B103" s="620">
        <v>1</v>
      </c>
      <c r="C103" s="63" t="s">
        <v>5265</v>
      </c>
      <c r="D103" s="621" t="s">
        <v>5199</v>
      </c>
      <c r="E103" s="632" t="s">
        <v>5200</v>
      </c>
      <c r="F103" s="630">
        <f>IF(総括表!$B$4=総括表!$Q$4,基礎データ貼付用シート!E2363)</f>
        <v>0</v>
      </c>
      <c r="G103" s="624" t="s">
        <v>5201</v>
      </c>
      <c r="H103" s="625">
        <v>0.122</v>
      </c>
      <c r="I103" s="624" t="s">
        <v>5202</v>
      </c>
      <c r="J103" s="626">
        <f t="shared" ref="J103:J108" si="33">ROUND(F103*H103,0)</f>
        <v>0</v>
      </c>
      <c r="K103" s="66" t="s">
        <v>5264</v>
      </c>
      <c r="L103" s="71"/>
    </row>
    <row r="104" spans="1:14" s="3" customFormat="1" ht="13" x14ac:dyDescent="0.2">
      <c r="A104" s="71"/>
      <c r="B104" s="67"/>
      <c r="C104" s="286"/>
      <c r="D104" s="621" t="s">
        <v>5204</v>
      </c>
      <c r="E104" s="632" t="s">
        <v>5205</v>
      </c>
      <c r="F104" s="630" t="b">
        <f>IF(総括表!$B$4=総括表!$Q$5,基礎データ貼付用シート!E2363)</f>
        <v>0</v>
      </c>
      <c r="G104" s="624" t="s">
        <v>5201</v>
      </c>
      <c r="H104" s="627">
        <v>0</v>
      </c>
      <c r="I104" s="628" t="s">
        <v>5202</v>
      </c>
      <c r="J104" s="629">
        <f t="shared" si="33"/>
        <v>0</v>
      </c>
      <c r="K104" s="66" t="s">
        <v>5266</v>
      </c>
      <c r="L104" s="71"/>
    </row>
    <row r="105" spans="1:14" s="3" customFormat="1" ht="13" x14ac:dyDescent="0.2">
      <c r="A105" s="71"/>
      <c r="B105" s="620">
        <f>B103+1</f>
        <v>2</v>
      </c>
      <c r="C105" s="63" t="s">
        <v>5198</v>
      </c>
      <c r="D105" s="621" t="s">
        <v>5199</v>
      </c>
      <c r="E105" s="632" t="s">
        <v>5200</v>
      </c>
      <c r="F105" s="630">
        <f>IF(総括表!$B$4=総括表!$Q$4,基礎データ貼付用シート!E2364)</f>
        <v>0</v>
      </c>
      <c r="G105" s="624" t="s">
        <v>5201</v>
      </c>
      <c r="H105" s="625">
        <v>0.13400000000000001</v>
      </c>
      <c r="I105" s="624" t="s">
        <v>5202</v>
      </c>
      <c r="J105" s="626">
        <f t="shared" si="33"/>
        <v>0</v>
      </c>
      <c r="K105" s="66" t="s">
        <v>5267</v>
      </c>
      <c r="L105" s="71"/>
    </row>
    <row r="106" spans="1:14" s="3" customFormat="1" ht="13" x14ac:dyDescent="0.2">
      <c r="A106" s="71"/>
      <c r="B106" s="67"/>
      <c r="C106" s="286"/>
      <c r="D106" s="621" t="s">
        <v>5204</v>
      </c>
      <c r="E106" s="632" t="s">
        <v>5205</v>
      </c>
      <c r="F106" s="630" t="b">
        <f>IF(総括表!$B$4=総括表!$Q$5,基礎データ貼付用シート!E2364)</f>
        <v>0</v>
      </c>
      <c r="G106" s="624" t="s">
        <v>5201</v>
      </c>
      <c r="H106" s="627">
        <v>0</v>
      </c>
      <c r="I106" s="628" t="s">
        <v>5202</v>
      </c>
      <c r="J106" s="629">
        <f t="shared" si="33"/>
        <v>0</v>
      </c>
      <c r="K106" s="66" t="s">
        <v>5268</v>
      </c>
      <c r="L106" s="71"/>
    </row>
    <row r="107" spans="1:14" s="3" customFormat="1" ht="13" x14ac:dyDescent="0.2">
      <c r="A107" s="71"/>
      <c r="B107" s="620">
        <f>B105+1</f>
        <v>3</v>
      </c>
      <c r="C107" s="63" t="s">
        <v>5207</v>
      </c>
      <c r="D107" s="621" t="s">
        <v>5199</v>
      </c>
      <c r="E107" s="632" t="s">
        <v>5200</v>
      </c>
      <c r="F107" s="630">
        <f>IF(総括表!$B$4=総括表!$Q$4,基礎データ貼付用シート!E2365)</f>
        <v>0</v>
      </c>
      <c r="G107" s="624" t="s">
        <v>5201</v>
      </c>
      <c r="H107" s="625">
        <v>0.14499999999999999</v>
      </c>
      <c r="I107" s="624" t="s">
        <v>5202</v>
      </c>
      <c r="J107" s="626">
        <f t="shared" si="33"/>
        <v>0</v>
      </c>
      <c r="K107" s="66" t="s">
        <v>5269</v>
      </c>
      <c r="L107" s="71"/>
    </row>
    <row r="108" spans="1:14" s="3" customFormat="1" ht="13" x14ac:dyDescent="0.2">
      <c r="A108" s="71"/>
      <c r="B108" s="67"/>
      <c r="C108" s="286"/>
      <c r="D108" s="621" t="s">
        <v>5204</v>
      </c>
      <c r="E108" s="632" t="s">
        <v>5205</v>
      </c>
      <c r="F108" s="630" t="b">
        <f>IF(総括表!$B$4=総括表!$Q$5,基礎データ貼付用シート!E2365)</f>
        <v>0</v>
      </c>
      <c r="G108" s="624" t="s">
        <v>5201</v>
      </c>
      <c r="H108" s="627">
        <v>0</v>
      </c>
      <c r="I108" s="628" t="s">
        <v>5202</v>
      </c>
      <c r="J108" s="629">
        <f t="shared" si="33"/>
        <v>0</v>
      </c>
      <c r="K108" s="66" t="s">
        <v>5270</v>
      </c>
      <c r="L108" s="71"/>
    </row>
    <row r="109" spans="1:14" s="3" customFormat="1" ht="13.5" thickBot="1" x14ac:dyDescent="0.25">
      <c r="A109" s="71"/>
      <c r="B109" s="1213" t="s">
        <v>5479</v>
      </c>
      <c r="C109" s="1214"/>
      <c r="D109" s="1010"/>
      <c r="E109" s="1011"/>
      <c r="F109" s="220"/>
      <c r="G109" s="231"/>
      <c r="H109" s="232"/>
      <c r="I109" s="231"/>
      <c r="J109" s="629">
        <f>SUM(J103:J108)</f>
        <v>0</v>
      </c>
      <c r="K109" s="66" t="s">
        <v>5271</v>
      </c>
      <c r="L109" s="71"/>
    </row>
    <row r="110" spans="1:14" s="3" customFormat="1" ht="13" x14ac:dyDescent="0.2">
      <c r="A110" s="71"/>
      <c r="B110" s="1017"/>
      <c r="C110" s="1019"/>
      <c r="D110" s="1017"/>
      <c r="E110" s="1019"/>
      <c r="F110" s="697" t="s">
        <v>6922</v>
      </c>
      <c r="G110" s="619"/>
      <c r="H110" s="865" t="s">
        <v>6923</v>
      </c>
      <c r="I110" s="746"/>
      <c r="J110" s="657"/>
      <c r="K110" s="66"/>
      <c r="L110" s="71"/>
      <c r="N110" s="2"/>
    </row>
    <row r="111" spans="1:14" s="3" customFormat="1" ht="13" x14ac:dyDescent="0.2">
      <c r="A111" s="71"/>
      <c r="B111" s="1056"/>
      <c r="C111" s="1057"/>
      <c r="D111" s="1056"/>
      <c r="E111" s="1057"/>
      <c r="F111" s="698">
        <f>J109</f>
        <v>0</v>
      </c>
      <c r="G111" s="699" t="s">
        <v>5201</v>
      </c>
      <c r="H111" s="700" t="e">
        <f>財政力附表!S28</f>
        <v>#DIV/0!</v>
      </c>
      <c r="I111" s="294" t="s">
        <v>5202</v>
      </c>
      <c r="J111" s="233">
        <f>IFERROR(ROUND(F111*H111,0),0)</f>
        <v>0</v>
      </c>
      <c r="K111" s="66" t="s">
        <v>5277</v>
      </c>
      <c r="L111" s="3" t="s">
        <v>5201</v>
      </c>
      <c r="N111" s="2"/>
    </row>
    <row r="112" spans="1:14" s="3" customFormat="1" ht="13.5" thickBot="1" x14ac:dyDescent="0.25">
      <c r="A112" s="71"/>
      <c r="B112" s="1020"/>
      <c r="C112" s="1022"/>
      <c r="D112" s="1020"/>
      <c r="E112" s="1022"/>
      <c r="F112" s="227"/>
      <c r="G112" s="143"/>
      <c r="H112" s="228" t="s">
        <v>6535</v>
      </c>
      <c r="I112" s="229"/>
      <c r="J112" s="230"/>
      <c r="K112" s="66"/>
      <c r="L112" s="71"/>
      <c r="N112" s="2"/>
    </row>
    <row r="113" spans="1:19" s="3" customFormat="1" ht="13" x14ac:dyDescent="0.2">
      <c r="A113" s="71"/>
      <c r="B113" s="66"/>
      <c r="C113" s="66"/>
      <c r="D113" s="66"/>
      <c r="E113" s="66"/>
      <c r="F113" s="29"/>
      <c r="G113" s="66"/>
      <c r="H113" s="68"/>
      <c r="I113" s="68"/>
      <c r="J113" s="29"/>
      <c r="K113" s="66"/>
      <c r="L113" s="71"/>
    </row>
    <row r="114" spans="1:19" x14ac:dyDescent="0.2">
      <c r="A114" s="77" t="s">
        <v>32</v>
      </c>
      <c r="B114" s="71" t="s">
        <v>6536</v>
      </c>
      <c r="C114" s="76"/>
      <c r="D114" s="76"/>
      <c r="E114" s="76"/>
      <c r="F114" s="89"/>
      <c r="G114" s="76"/>
      <c r="H114" s="76"/>
      <c r="I114" s="76"/>
      <c r="J114" s="89"/>
      <c r="K114" s="76"/>
      <c r="L114" s="76"/>
    </row>
    <row r="115" spans="1:19" x14ac:dyDescent="0.2">
      <c r="A115" s="78"/>
      <c r="B115" s="76"/>
      <c r="C115" s="76"/>
      <c r="D115" s="76"/>
      <c r="E115" s="76"/>
      <c r="F115" s="89"/>
      <c r="G115" s="76"/>
      <c r="H115" s="76"/>
      <c r="I115" s="76"/>
      <c r="J115" s="89"/>
      <c r="K115" s="76"/>
      <c r="L115" s="76"/>
    </row>
    <row r="116" spans="1:19" x14ac:dyDescent="0.2">
      <c r="A116" s="78"/>
      <c r="B116" s="1212" t="s">
        <v>5193</v>
      </c>
      <c r="C116" s="992"/>
      <c r="D116" s="1212" t="s">
        <v>5194</v>
      </c>
      <c r="E116" s="992"/>
      <c r="F116" s="618" t="s">
        <v>5195</v>
      </c>
      <c r="G116" s="619"/>
      <c r="H116" s="619" t="s">
        <v>5196</v>
      </c>
      <c r="I116" s="619"/>
      <c r="J116" s="618" t="s">
        <v>17</v>
      </c>
      <c r="K116" s="66"/>
      <c r="L116" s="76"/>
    </row>
    <row r="117" spans="1:19" x14ac:dyDescent="0.2">
      <c r="A117" s="78"/>
      <c r="B117" s="294"/>
      <c r="C117" s="289"/>
      <c r="D117" s="229"/>
      <c r="E117" s="286"/>
      <c r="F117" s="168"/>
      <c r="G117" s="143"/>
      <c r="H117" s="143"/>
      <c r="I117" s="143"/>
      <c r="J117" s="92" t="s">
        <v>5197</v>
      </c>
      <c r="K117" s="66"/>
      <c r="L117" s="76"/>
    </row>
    <row r="118" spans="1:19" s="3" customFormat="1" ht="13" x14ac:dyDescent="0.2">
      <c r="A118" s="71"/>
      <c r="B118" s="620">
        <v>1</v>
      </c>
      <c r="C118" s="63" t="s">
        <v>5265</v>
      </c>
      <c r="D118" s="621" t="s">
        <v>5199</v>
      </c>
      <c r="E118" s="632" t="s">
        <v>5200</v>
      </c>
      <c r="F118" s="630">
        <f>IF(総括表!$B$4=総括表!$Q$4,基礎データ貼付用シート!E2368)</f>
        <v>0</v>
      </c>
      <c r="G118" s="624" t="s">
        <v>5201</v>
      </c>
      <c r="H118" s="625">
        <v>0.40799999999999997</v>
      </c>
      <c r="I118" s="624" t="s">
        <v>5202</v>
      </c>
      <c r="J118" s="626">
        <f t="shared" ref="J118:J122" si="34">ROUND(F118*H118,0)</f>
        <v>0</v>
      </c>
      <c r="K118" s="66" t="s">
        <v>5264</v>
      </c>
      <c r="L118" s="71"/>
    </row>
    <row r="119" spans="1:19" s="3" customFormat="1" ht="13" x14ac:dyDescent="0.2">
      <c r="A119" s="71"/>
      <c r="B119" s="67"/>
      <c r="C119" s="286"/>
      <c r="D119" s="621" t="s">
        <v>5204</v>
      </c>
      <c r="E119" s="632" t="s">
        <v>5205</v>
      </c>
      <c r="F119" s="630" t="b">
        <f>IF(総括表!$B$4=総括表!$Q$5,基礎データ貼付用シート!E2368)</f>
        <v>0</v>
      </c>
      <c r="G119" s="624" t="s">
        <v>5201</v>
      </c>
      <c r="H119" s="627">
        <v>0</v>
      </c>
      <c r="I119" s="628" t="s">
        <v>5202</v>
      </c>
      <c r="J119" s="629">
        <f t="shared" si="34"/>
        <v>0</v>
      </c>
      <c r="K119" s="66" t="s">
        <v>5266</v>
      </c>
      <c r="L119" s="71"/>
    </row>
    <row r="120" spans="1:19" s="3" customFormat="1" ht="13" x14ac:dyDescent="0.2">
      <c r="A120" s="71"/>
      <c r="B120" s="620">
        <f>B118+1</f>
        <v>2</v>
      </c>
      <c r="C120" s="63" t="s">
        <v>5198</v>
      </c>
      <c r="D120" s="621" t="s">
        <v>5199</v>
      </c>
      <c r="E120" s="632" t="s">
        <v>5200</v>
      </c>
      <c r="F120" s="630">
        <f>IF(総括表!$B$4=総括表!$Q$4,基礎データ貼付用シート!E2369)</f>
        <v>0</v>
      </c>
      <c r="G120" s="624" t="s">
        <v>5201</v>
      </c>
      <c r="H120" s="625">
        <v>0.44500000000000001</v>
      </c>
      <c r="I120" s="624" t="s">
        <v>5202</v>
      </c>
      <c r="J120" s="626">
        <f t="shared" si="34"/>
        <v>0</v>
      </c>
      <c r="K120" s="66" t="s">
        <v>5267</v>
      </c>
      <c r="L120" s="71"/>
    </row>
    <row r="121" spans="1:19" s="3" customFormat="1" ht="13" x14ac:dyDescent="0.2">
      <c r="A121" s="71"/>
      <c r="B121" s="67"/>
      <c r="C121" s="286"/>
      <c r="D121" s="621" t="s">
        <v>5204</v>
      </c>
      <c r="E121" s="632" t="s">
        <v>5205</v>
      </c>
      <c r="F121" s="630" t="b">
        <f>IF(総括表!$B$4=総括表!$Q$5,基礎データ貼付用シート!E2369)</f>
        <v>0</v>
      </c>
      <c r="G121" s="624" t="s">
        <v>5201</v>
      </c>
      <c r="H121" s="627">
        <v>0</v>
      </c>
      <c r="I121" s="628" t="s">
        <v>5202</v>
      </c>
      <c r="J121" s="629">
        <f t="shared" si="34"/>
        <v>0</v>
      </c>
      <c r="K121" s="66" t="s">
        <v>5268</v>
      </c>
      <c r="L121" s="71"/>
    </row>
    <row r="122" spans="1:19" s="3" customFormat="1" ht="13" x14ac:dyDescent="0.2">
      <c r="A122" s="71"/>
      <c r="B122" s="620">
        <f>B120+1</f>
        <v>3</v>
      </c>
      <c r="C122" s="63" t="s">
        <v>5207</v>
      </c>
      <c r="D122" s="621" t="s">
        <v>5199</v>
      </c>
      <c r="E122" s="632" t="s">
        <v>5200</v>
      </c>
      <c r="F122" s="630">
        <f>IF(総括表!$B$4=総括表!$Q$4,基礎データ貼付用シート!E2370)</f>
        <v>0</v>
      </c>
      <c r="G122" s="624" t="s">
        <v>5201</v>
      </c>
      <c r="H122" s="625">
        <v>0.48199999999999998</v>
      </c>
      <c r="I122" s="624" t="s">
        <v>5202</v>
      </c>
      <c r="J122" s="626">
        <f t="shared" si="34"/>
        <v>0</v>
      </c>
      <c r="K122" s="66" t="s">
        <v>5269</v>
      </c>
      <c r="L122" s="71"/>
    </row>
    <row r="123" spans="1:19" s="3" customFormat="1" ht="13.5" thickBot="1" x14ac:dyDescent="0.25">
      <c r="A123" s="71"/>
      <c r="B123" s="67"/>
      <c r="C123" s="286"/>
      <c r="D123" s="621" t="s">
        <v>5204</v>
      </c>
      <c r="E123" s="632" t="s">
        <v>5205</v>
      </c>
      <c r="F123" s="630" t="b">
        <f>IF(総括表!$B$4=総括表!$Q$5,基礎データ貼付用シート!E2370)</f>
        <v>0</v>
      </c>
      <c r="G123" s="624" t="s">
        <v>5201</v>
      </c>
      <c r="H123" s="627">
        <v>0</v>
      </c>
      <c r="I123" s="628" t="s">
        <v>5202</v>
      </c>
      <c r="J123" s="629">
        <f>ROUND(F123*H123,0)</f>
        <v>0</v>
      </c>
      <c r="K123" s="66" t="s">
        <v>5270</v>
      </c>
      <c r="L123" s="71"/>
    </row>
    <row r="124" spans="1:19" s="3" customFormat="1" ht="13" x14ac:dyDescent="0.2">
      <c r="A124" s="71"/>
      <c r="B124" s="66"/>
      <c r="C124" s="68"/>
      <c r="D124" s="66"/>
      <c r="E124" s="66"/>
      <c r="F124" s="29"/>
      <c r="G124" s="68"/>
      <c r="H124" s="985" t="s">
        <v>6553</v>
      </c>
      <c r="I124" s="986"/>
      <c r="J124" s="657"/>
      <c r="K124" s="66"/>
      <c r="L124" s="71"/>
    </row>
    <row r="125" spans="1:19" s="3" customFormat="1" ht="13.5" thickBot="1" x14ac:dyDescent="0.25">
      <c r="A125" s="71"/>
      <c r="B125" s="66"/>
      <c r="C125" s="66"/>
      <c r="D125" s="66"/>
      <c r="E125" s="66"/>
      <c r="F125" s="29"/>
      <c r="G125" s="66"/>
      <c r="H125" s="983" t="s">
        <v>5259</v>
      </c>
      <c r="I125" s="984"/>
      <c r="J125" s="7">
        <f>SUM(J118:J123)</f>
        <v>0</v>
      </c>
      <c r="K125" s="66" t="s">
        <v>5279</v>
      </c>
      <c r="L125" s="3" t="s">
        <v>5201</v>
      </c>
    </row>
    <row r="126" spans="1:19" s="3" customFormat="1" ht="13" x14ac:dyDescent="0.2">
      <c r="A126" s="71"/>
      <c r="B126" s="71"/>
      <c r="C126" s="71"/>
      <c r="D126" s="71"/>
      <c r="E126" s="71"/>
      <c r="F126" s="90"/>
      <c r="G126" s="71"/>
      <c r="H126" s="71"/>
      <c r="I126" s="71"/>
      <c r="J126" s="90"/>
      <c r="K126" s="71"/>
      <c r="L126" s="71"/>
    </row>
    <row r="127" spans="1:19" x14ac:dyDescent="0.2">
      <c r="A127" s="77" t="s">
        <v>36</v>
      </c>
      <c r="B127" s="71" t="s">
        <v>6537</v>
      </c>
      <c r="C127" s="76"/>
      <c r="D127" s="76"/>
      <c r="E127" s="76"/>
      <c r="F127" s="89"/>
      <c r="G127" s="76"/>
      <c r="H127" s="76"/>
      <c r="I127" s="76"/>
      <c r="J127" s="89"/>
      <c r="K127" s="76"/>
      <c r="L127" s="76"/>
      <c r="M127" s="3"/>
      <c r="N127" s="3"/>
      <c r="O127" s="3"/>
      <c r="P127" s="3"/>
      <c r="Q127" s="3"/>
      <c r="R127" s="3"/>
      <c r="S127" s="3"/>
    </row>
    <row r="128" spans="1:19" x14ac:dyDescent="0.2">
      <c r="A128" s="78"/>
      <c r="B128" s="76"/>
      <c r="C128" s="76"/>
      <c r="D128" s="76"/>
      <c r="E128" s="76"/>
      <c r="F128" s="89"/>
      <c r="G128" s="76"/>
      <c r="H128" s="76"/>
      <c r="I128" s="76"/>
      <c r="J128" s="89"/>
      <c r="K128" s="76"/>
      <c r="L128" s="76"/>
    </row>
    <row r="129" spans="1:23" x14ac:dyDescent="0.2">
      <c r="A129" s="78"/>
      <c r="B129" s="1212" t="s">
        <v>5193</v>
      </c>
      <c r="C129" s="992"/>
      <c r="D129" s="1212" t="s">
        <v>5194</v>
      </c>
      <c r="E129" s="992"/>
      <c r="F129" s="618" t="s">
        <v>5195</v>
      </c>
      <c r="G129" s="619"/>
      <c r="H129" s="619" t="s">
        <v>5196</v>
      </c>
      <c r="I129" s="619"/>
      <c r="J129" s="618" t="s">
        <v>17</v>
      </c>
      <c r="K129" s="66"/>
      <c r="L129" s="76"/>
    </row>
    <row r="130" spans="1:23" x14ac:dyDescent="0.2">
      <c r="A130" s="78"/>
      <c r="B130" s="294"/>
      <c r="C130" s="289"/>
      <c r="D130" s="229"/>
      <c r="E130" s="286"/>
      <c r="F130" s="168"/>
      <c r="G130" s="143"/>
      <c r="H130" s="143"/>
      <c r="I130" s="143"/>
      <c r="J130" s="92" t="s">
        <v>5197</v>
      </c>
      <c r="K130" s="66"/>
      <c r="L130" s="76"/>
    </row>
    <row r="131" spans="1:23" s="3" customFormat="1" ht="13" x14ac:dyDescent="0.2">
      <c r="A131" s="71"/>
      <c r="B131" s="620">
        <v>1</v>
      </c>
      <c r="C131" s="63" t="s">
        <v>5265</v>
      </c>
      <c r="D131" s="621" t="s">
        <v>5199</v>
      </c>
      <c r="E131" s="632" t="s">
        <v>5200</v>
      </c>
      <c r="F131" s="630">
        <f>IF(総括表!$B$4=総括表!$Q$4,基礎データ貼付用シート!E2433)</f>
        <v>0</v>
      </c>
      <c r="G131" s="624" t="s">
        <v>5201</v>
      </c>
      <c r="H131" s="625">
        <v>0.122</v>
      </c>
      <c r="I131" s="624" t="s">
        <v>5202</v>
      </c>
      <c r="J131" s="626">
        <f t="shared" ref="J131:J170" si="35">ROUND(F131*H131,0)</f>
        <v>0</v>
      </c>
      <c r="K131" s="66" t="s">
        <v>5203</v>
      </c>
      <c r="L131" s="71"/>
    </row>
    <row r="132" spans="1:23" x14ac:dyDescent="0.2">
      <c r="A132" s="71"/>
      <c r="B132" s="67"/>
      <c r="C132" s="286"/>
      <c r="D132" s="621" t="s">
        <v>5204</v>
      </c>
      <c r="E132" s="632" t="s">
        <v>5205</v>
      </c>
      <c r="F132" s="630" t="b">
        <f>IF(総括表!$B$4=総括表!$Q$5,基礎データ貼付用シート!E2433)</f>
        <v>0</v>
      </c>
      <c r="G132" s="624" t="s">
        <v>5201</v>
      </c>
      <c r="H132" s="627">
        <v>0</v>
      </c>
      <c r="I132" s="628" t="s">
        <v>5202</v>
      </c>
      <c r="J132" s="629">
        <f t="shared" si="35"/>
        <v>0</v>
      </c>
      <c r="K132" s="66" t="s">
        <v>5206</v>
      </c>
      <c r="L132" s="71"/>
      <c r="M132" s="3"/>
      <c r="N132" s="3"/>
      <c r="O132" s="3"/>
      <c r="P132" s="3"/>
      <c r="Q132" s="3"/>
      <c r="R132" s="3"/>
      <c r="S132" s="3"/>
      <c r="T132" s="3"/>
      <c r="U132" s="3"/>
      <c r="V132" s="3"/>
      <c r="W132" s="3"/>
    </row>
    <row r="133" spans="1:23" x14ac:dyDescent="0.2">
      <c r="A133" s="71"/>
      <c r="B133" s="620">
        <f>B131+1</f>
        <v>2</v>
      </c>
      <c r="C133" s="63" t="s">
        <v>5198</v>
      </c>
      <c r="D133" s="621" t="s">
        <v>5199</v>
      </c>
      <c r="E133" s="632" t="s">
        <v>5200</v>
      </c>
      <c r="F133" s="630">
        <f>IF(総括表!$B$4=総括表!$Q$4,基礎データ貼付用シート!E2434)</f>
        <v>0</v>
      </c>
      <c r="G133" s="624" t="s">
        <v>5201</v>
      </c>
      <c r="H133" s="625">
        <v>0.13400000000000001</v>
      </c>
      <c r="I133" s="624" t="s">
        <v>5202</v>
      </c>
      <c r="J133" s="626">
        <f t="shared" si="35"/>
        <v>0</v>
      </c>
      <c r="K133" s="66" t="s">
        <v>5208</v>
      </c>
      <c r="L133" s="71"/>
      <c r="M133" s="3"/>
      <c r="N133" s="3"/>
      <c r="O133" s="3"/>
      <c r="P133" s="3"/>
      <c r="Q133" s="3"/>
      <c r="R133" s="3"/>
      <c r="S133" s="3"/>
      <c r="T133" s="3"/>
      <c r="U133" s="3"/>
      <c r="V133" s="3"/>
      <c r="W133" s="3"/>
    </row>
    <row r="134" spans="1:23" x14ac:dyDescent="0.2">
      <c r="A134" s="71"/>
      <c r="B134" s="67"/>
      <c r="C134" s="286"/>
      <c r="D134" s="621" t="s">
        <v>5204</v>
      </c>
      <c r="E134" s="632" t="s">
        <v>5205</v>
      </c>
      <c r="F134" s="630" t="b">
        <f>IF(総括表!$B$4=総括表!$Q$5,基礎データ貼付用シート!E2434)</f>
        <v>0</v>
      </c>
      <c r="G134" s="624" t="s">
        <v>5201</v>
      </c>
      <c r="H134" s="627">
        <v>0</v>
      </c>
      <c r="I134" s="628" t="s">
        <v>5202</v>
      </c>
      <c r="J134" s="629">
        <f t="shared" si="35"/>
        <v>0</v>
      </c>
      <c r="K134" s="66" t="s">
        <v>5209</v>
      </c>
      <c r="L134" s="71"/>
      <c r="M134" s="3"/>
      <c r="N134" s="3"/>
      <c r="O134" s="3"/>
      <c r="P134" s="3"/>
      <c r="Q134" s="3"/>
      <c r="R134" s="3"/>
      <c r="S134" s="3"/>
      <c r="T134" s="3"/>
      <c r="U134" s="3"/>
      <c r="V134" s="3"/>
      <c r="W134" s="3"/>
    </row>
    <row r="135" spans="1:23" x14ac:dyDescent="0.2">
      <c r="A135" s="71"/>
      <c r="B135" s="620">
        <f>B133+1</f>
        <v>3</v>
      </c>
      <c r="C135" s="63" t="s">
        <v>5207</v>
      </c>
      <c r="D135" s="621" t="s">
        <v>5199</v>
      </c>
      <c r="E135" s="632" t="s">
        <v>5200</v>
      </c>
      <c r="F135" s="630">
        <f>IF(総括表!$B$4=総括表!$Q$4,基礎データ貼付用シート!E2435)</f>
        <v>0</v>
      </c>
      <c r="G135" s="624" t="s">
        <v>5201</v>
      </c>
      <c r="H135" s="625">
        <v>0.14499999999999999</v>
      </c>
      <c r="I135" s="624" t="s">
        <v>5202</v>
      </c>
      <c r="J135" s="626">
        <f t="shared" si="35"/>
        <v>0</v>
      </c>
      <c r="K135" s="66" t="s">
        <v>5211</v>
      </c>
      <c r="L135" s="71"/>
      <c r="M135" s="3"/>
      <c r="N135" s="3"/>
      <c r="O135" s="3"/>
      <c r="P135" s="3"/>
      <c r="Q135" s="3"/>
      <c r="R135" s="3"/>
      <c r="S135" s="3"/>
      <c r="T135" s="3"/>
      <c r="U135" s="3"/>
      <c r="V135" s="3"/>
      <c r="W135" s="3"/>
    </row>
    <row r="136" spans="1:23" s="3" customFormat="1" ht="13" x14ac:dyDescent="0.2">
      <c r="A136" s="71"/>
      <c r="B136" s="67"/>
      <c r="C136" s="286"/>
      <c r="D136" s="621" t="s">
        <v>5204</v>
      </c>
      <c r="E136" s="632" t="s">
        <v>5205</v>
      </c>
      <c r="F136" s="630" t="b">
        <f>IF(総括表!$B$4=総括表!$Q$5,基礎データ貼付用シート!E2435)</f>
        <v>0</v>
      </c>
      <c r="G136" s="624" t="s">
        <v>5201</v>
      </c>
      <c r="H136" s="627">
        <v>0</v>
      </c>
      <c r="I136" s="628" t="s">
        <v>5202</v>
      </c>
      <c r="J136" s="629">
        <f t="shared" si="35"/>
        <v>0</v>
      </c>
      <c r="K136" s="66" t="s">
        <v>5212</v>
      </c>
      <c r="L136" s="71"/>
    </row>
    <row r="137" spans="1:23" s="3" customFormat="1" ht="13" x14ac:dyDescent="0.2">
      <c r="A137" s="71"/>
      <c r="B137" s="620">
        <f>B135+1</f>
        <v>4</v>
      </c>
      <c r="C137" s="63" t="s">
        <v>5210</v>
      </c>
      <c r="D137" s="621" t="s">
        <v>5199</v>
      </c>
      <c r="E137" s="632" t="s">
        <v>5200</v>
      </c>
      <c r="F137" s="630">
        <f>IF(総括表!$B$4=総括表!$Q$4,基礎データ貼付用シート!E2436)</f>
        <v>0</v>
      </c>
      <c r="G137" s="624" t="s">
        <v>5201</v>
      </c>
      <c r="H137" s="625">
        <v>0.13900000000000001</v>
      </c>
      <c r="I137" s="624" t="s">
        <v>5202</v>
      </c>
      <c r="J137" s="626">
        <f>ROUND(F137*H137,0)</f>
        <v>0</v>
      </c>
      <c r="K137" s="66" t="s">
        <v>5214</v>
      </c>
      <c r="L137" s="71"/>
    </row>
    <row r="138" spans="1:23" s="3" customFormat="1" ht="13" x14ac:dyDescent="0.2">
      <c r="A138" s="71"/>
      <c r="B138" s="67"/>
      <c r="C138" s="286"/>
      <c r="D138" s="621" t="s">
        <v>5204</v>
      </c>
      <c r="E138" s="632" t="s">
        <v>5205</v>
      </c>
      <c r="F138" s="630" t="b">
        <f>IF(総括表!$B$4=総括表!$Q$5,基礎データ貼付用シート!E2436)</f>
        <v>0</v>
      </c>
      <c r="G138" s="624" t="s">
        <v>5201</v>
      </c>
      <c r="H138" s="627">
        <v>7.0999999999999994E-2</v>
      </c>
      <c r="I138" s="628" t="s">
        <v>5202</v>
      </c>
      <c r="J138" s="629">
        <f>ROUND(F138*H138,0)</f>
        <v>0</v>
      </c>
      <c r="K138" s="66" t="s">
        <v>5215</v>
      </c>
      <c r="L138" s="71"/>
    </row>
    <row r="139" spans="1:23" s="3" customFormat="1" ht="13" x14ac:dyDescent="0.2">
      <c r="A139" s="71"/>
      <c r="B139" s="620">
        <f>B137+1</f>
        <v>5</v>
      </c>
      <c r="C139" s="63" t="s">
        <v>5213</v>
      </c>
      <c r="D139" s="621" t="s">
        <v>5199</v>
      </c>
      <c r="E139" s="632" t="s">
        <v>5200</v>
      </c>
      <c r="F139" s="630">
        <f>IF(総括表!$B$4=総括表!$Q$4,基礎データ貼付用シート!E2437)</f>
        <v>0</v>
      </c>
      <c r="G139" s="624" t="s">
        <v>5201</v>
      </c>
      <c r="H139" s="625">
        <v>0.14399999999999999</v>
      </c>
      <c r="I139" s="624" t="s">
        <v>5202</v>
      </c>
      <c r="J139" s="626">
        <f t="shared" si="35"/>
        <v>0</v>
      </c>
      <c r="K139" s="66" t="s">
        <v>5217</v>
      </c>
      <c r="L139" s="71"/>
    </row>
    <row r="140" spans="1:23" s="3" customFormat="1" ht="13" x14ac:dyDescent="0.2">
      <c r="A140" s="71"/>
      <c r="B140" s="67"/>
      <c r="C140" s="286"/>
      <c r="D140" s="621" t="s">
        <v>5204</v>
      </c>
      <c r="E140" s="632" t="s">
        <v>5205</v>
      </c>
      <c r="F140" s="630" t="b">
        <f>IF(総括表!$B$4=総括表!$Q$5,基礎データ貼付用シート!E2437)</f>
        <v>0</v>
      </c>
      <c r="G140" s="624" t="s">
        <v>5201</v>
      </c>
      <c r="H140" s="627">
        <v>9.1999999999999998E-2</v>
      </c>
      <c r="I140" s="628" t="s">
        <v>5202</v>
      </c>
      <c r="J140" s="629">
        <f t="shared" si="35"/>
        <v>0</v>
      </c>
      <c r="K140" s="66" t="s">
        <v>5330</v>
      </c>
      <c r="L140" s="71"/>
    </row>
    <row r="141" spans="1:23" s="3" customFormat="1" ht="13" x14ac:dyDescent="0.2">
      <c r="A141" s="71"/>
      <c r="B141" s="620">
        <f>B139+1</f>
        <v>6</v>
      </c>
      <c r="C141" s="63" t="s">
        <v>5216</v>
      </c>
      <c r="D141" s="621" t="s">
        <v>5199</v>
      </c>
      <c r="E141" s="632" t="s">
        <v>5200</v>
      </c>
      <c r="F141" s="630">
        <f>IF(総括表!$B$4=総括表!$Q$4,基礎データ貼付用シート!E2438)</f>
        <v>0</v>
      </c>
      <c r="G141" s="624" t="s">
        <v>5201</v>
      </c>
      <c r="H141" s="625">
        <v>0.157</v>
      </c>
      <c r="I141" s="624" t="s">
        <v>5202</v>
      </c>
      <c r="J141" s="626">
        <f t="shared" si="35"/>
        <v>0</v>
      </c>
      <c r="K141" s="66" t="s">
        <v>5220</v>
      </c>
      <c r="L141" s="71"/>
    </row>
    <row r="142" spans="1:23" s="3" customFormat="1" ht="13" x14ac:dyDescent="0.2">
      <c r="A142" s="71"/>
      <c r="B142" s="67"/>
      <c r="C142" s="286"/>
      <c r="D142" s="621" t="s">
        <v>5204</v>
      </c>
      <c r="E142" s="632" t="s">
        <v>5205</v>
      </c>
      <c r="F142" s="630" t="b">
        <f>IF(総括表!$B$4=総括表!$Q$5,基礎データ貼付用シート!E2438)</f>
        <v>0</v>
      </c>
      <c r="G142" s="624" t="s">
        <v>5201</v>
      </c>
      <c r="H142" s="627">
        <v>0.11</v>
      </c>
      <c r="I142" s="628" t="s">
        <v>5202</v>
      </c>
      <c r="J142" s="629">
        <f t="shared" si="35"/>
        <v>0</v>
      </c>
      <c r="K142" s="66" t="s">
        <v>5332</v>
      </c>
      <c r="L142" s="71"/>
    </row>
    <row r="143" spans="1:23" s="3" customFormat="1" ht="13" x14ac:dyDescent="0.2">
      <c r="A143" s="71"/>
      <c r="B143" s="620">
        <f>B141+1</f>
        <v>7</v>
      </c>
      <c r="C143" s="63" t="s">
        <v>5219</v>
      </c>
      <c r="D143" s="621" t="s">
        <v>5199</v>
      </c>
      <c r="E143" s="632" t="s">
        <v>5200</v>
      </c>
      <c r="F143" s="630">
        <f>IF(総括表!$B$4=総括表!$Q$4,基礎データ貼付用シート!E2439)</f>
        <v>0</v>
      </c>
      <c r="G143" s="624" t="s">
        <v>5201</v>
      </c>
      <c r="H143" s="625">
        <v>0.17100000000000001</v>
      </c>
      <c r="I143" s="624" t="s">
        <v>5202</v>
      </c>
      <c r="J143" s="626">
        <f t="shared" si="35"/>
        <v>0</v>
      </c>
      <c r="K143" s="66" t="s">
        <v>5223</v>
      </c>
      <c r="L143" s="71"/>
    </row>
    <row r="144" spans="1:23" s="3" customFormat="1" ht="13" x14ac:dyDescent="0.2">
      <c r="A144" s="71"/>
      <c r="B144" s="1029"/>
      <c r="C144" s="1030"/>
      <c r="D144" s="621" t="s">
        <v>5204</v>
      </c>
      <c r="E144" s="632" t="s">
        <v>5205</v>
      </c>
      <c r="F144" s="630" t="b">
        <f>IF(総括表!$B$4=総括表!$Q$5,基礎データ貼付用シート!E2439)</f>
        <v>0</v>
      </c>
      <c r="G144" s="624" t="s">
        <v>5201</v>
      </c>
      <c r="H144" s="627">
        <v>0.128</v>
      </c>
      <c r="I144" s="628" t="s">
        <v>5202</v>
      </c>
      <c r="J144" s="629">
        <f t="shared" si="35"/>
        <v>0</v>
      </c>
      <c r="K144" s="66" t="s">
        <v>5224</v>
      </c>
      <c r="L144" s="71"/>
    </row>
    <row r="145" spans="1:12" s="3" customFormat="1" ht="13" x14ac:dyDescent="0.2">
      <c r="A145" s="71"/>
      <c r="B145" s="620">
        <f>B143+1</f>
        <v>8</v>
      </c>
      <c r="C145" s="63" t="s">
        <v>5222</v>
      </c>
      <c r="D145" s="621" t="s">
        <v>5199</v>
      </c>
      <c r="E145" s="632" t="s">
        <v>5200</v>
      </c>
      <c r="F145" s="630">
        <f>IF(総括表!$B$4=総括表!$Q$4,基礎データ貼付用シート!E2440)</f>
        <v>0</v>
      </c>
      <c r="G145" s="624" t="s">
        <v>5201</v>
      </c>
      <c r="H145" s="625">
        <v>0.184</v>
      </c>
      <c r="I145" s="624" t="s">
        <v>5202</v>
      </c>
      <c r="J145" s="626">
        <f t="shared" si="35"/>
        <v>0</v>
      </c>
      <c r="K145" s="66" t="s">
        <v>5226</v>
      </c>
      <c r="L145" s="71"/>
    </row>
    <row r="146" spans="1:12" s="3" customFormat="1" ht="13" x14ac:dyDescent="0.2">
      <c r="A146" s="71"/>
      <c r="B146" s="1029"/>
      <c r="C146" s="1030"/>
      <c r="D146" s="621" t="s">
        <v>5204</v>
      </c>
      <c r="E146" s="632" t="s">
        <v>5205</v>
      </c>
      <c r="F146" s="630" t="b">
        <f>IF(総括表!$B$4=総括表!$Q$5,基礎データ貼付用シート!E2440)</f>
        <v>0</v>
      </c>
      <c r="G146" s="624" t="s">
        <v>5201</v>
      </c>
      <c r="H146" s="627">
        <v>0.14499999999999999</v>
      </c>
      <c r="I146" s="628" t="s">
        <v>5202</v>
      </c>
      <c r="J146" s="629">
        <f t="shared" si="35"/>
        <v>0</v>
      </c>
      <c r="K146" s="66" t="s">
        <v>5227</v>
      </c>
      <c r="L146" s="71"/>
    </row>
    <row r="147" spans="1:12" s="3" customFormat="1" ht="13" x14ac:dyDescent="0.2">
      <c r="A147" s="71"/>
      <c r="B147" s="620">
        <f>B145+1</f>
        <v>9</v>
      </c>
      <c r="C147" s="63" t="s">
        <v>5225</v>
      </c>
      <c r="D147" s="621" t="s">
        <v>5199</v>
      </c>
      <c r="E147" s="632" t="s">
        <v>5200</v>
      </c>
      <c r="F147" s="630">
        <f>IF(総括表!$B$4=総括表!$Q$4,基礎データ貼付用シート!E2441)</f>
        <v>0</v>
      </c>
      <c r="G147" s="624" t="s">
        <v>5201</v>
      </c>
      <c r="H147" s="625">
        <v>0.11799999999999999</v>
      </c>
      <c r="I147" s="624" t="s">
        <v>5202</v>
      </c>
      <c r="J147" s="626">
        <f>ROUND(F147*H147,0)</f>
        <v>0</v>
      </c>
      <c r="K147" s="66" t="s">
        <v>5229</v>
      </c>
      <c r="L147" s="71"/>
    </row>
    <row r="148" spans="1:12" s="3" customFormat="1" ht="13" x14ac:dyDescent="0.2">
      <c r="A148" s="71"/>
      <c r="B148" s="1029"/>
      <c r="C148" s="1030"/>
      <c r="D148" s="621" t="s">
        <v>5204</v>
      </c>
      <c r="E148" s="632" t="s">
        <v>5205</v>
      </c>
      <c r="F148" s="630" t="b">
        <f>IF(総括表!$B$4=総括表!$Q$5,基礎データ貼付用シート!E2441)</f>
        <v>0</v>
      </c>
      <c r="G148" s="624" t="s">
        <v>5201</v>
      </c>
      <c r="H148" s="627">
        <v>0.16400000000000001</v>
      </c>
      <c r="I148" s="628" t="s">
        <v>5202</v>
      </c>
      <c r="J148" s="629">
        <f>ROUND(F148*H148,0)</f>
        <v>0</v>
      </c>
      <c r="K148" s="66" t="s">
        <v>5230</v>
      </c>
      <c r="L148" s="71"/>
    </row>
    <row r="149" spans="1:12" s="3" customFormat="1" ht="13" x14ac:dyDescent="0.2">
      <c r="A149" s="71"/>
      <c r="B149" s="620">
        <f>B147+1</f>
        <v>10</v>
      </c>
      <c r="C149" s="63" t="s">
        <v>5228</v>
      </c>
      <c r="D149" s="621" t="s">
        <v>5199</v>
      </c>
      <c r="E149" s="632" t="s">
        <v>5200</v>
      </c>
      <c r="F149" s="630">
        <f>IF(総括表!$B$4=総括表!$Q$4,基礎データ貼付用シート!E2442)</f>
        <v>0</v>
      </c>
      <c r="G149" s="624" t="s">
        <v>5201</v>
      </c>
      <c r="H149" s="625">
        <v>0.21099999999999999</v>
      </c>
      <c r="I149" s="624" t="s">
        <v>5202</v>
      </c>
      <c r="J149" s="626">
        <f t="shared" si="35"/>
        <v>0</v>
      </c>
      <c r="K149" s="66" t="s">
        <v>5232</v>
      </c>
      <c r="L149" s="71"/>
    </row>
    <row r="150" spans="1:12" s="3" customFormat="1" ht="13" x14ac:dyDescent="0.2">
      <c r="A150" s="71"/>
      <c r="B150" s="1029"/>
      <c r="C150" s="1030"/>
      <c r="D150" s="621" t="s">
        <v>5204</v>
      </c>
      <c r="E150" s="632" t="s">
        <v>5205</v>
      </c>
      <c r="F150" s="630" t="b">
        <f>IF(総括表!$B$4=総括表!$Q$5,基礎データ貼付用シート!E2442)</f>
        <v>0</v>
      </c>
      <c r="G150" s="624" t="s">
        <v>5201</v>
      </c>
      <c r="H150" s="627">
        <v>0.182</v>
      </c>
      <c r="I150" s="628" t="s">
        <v>5202</v>
      </c>
      <c r="J150" s="629">
        <f t="shared" si="35"/>
        <v>0</v>
      </c>
      <c r="K150" s="66" t="s">
        <v>5233</v>
      </c>
      <c r="L150" s="71"/>
    </row>
    <row r="151" spans="1:12" s="3" customFormat="1" ht="13" x14ac:dyDescent="0.2">
      <c r="A151" s="71"/>
      <c r="B151" s="620">
        <f>B149+1</f>
        <v>11</v>
      </c>
      <c r="C151" s="63" t="s">
        <v>5231</v>
      </c>
      <c r="D151" s="621" t="s">
        <v>5199</v>
      </c>
      <c r="E151" s="632" t="s">
        <v>5200</v>
      </c>
      <c r="F151" s="630">
        <f>IF(総括表!$B$4=総括表!$Q$4,基礎データ貼付用シート!E2443)</f>
        <v>0</v>
      </c>
      <c r="G151" s="624" t="s">
        <v>5201</v>
      </c>
      <c r="H151" s="625">
        <v>0.22500000000000001</v>
      </c>
      <c r="I151" s="624" t="s">
        <v>5202</v>
      </c>
      <c r="J151" s="626">
        <f t="shared" si="35"/>
        <v>0</v>
      </c>
      <c r="K151" s="66" t="s">
        <v>5235</v>
      </c>
      <c r="L151" s="71"/>
    </row>
    <row r="152" spans="1:12" s="3" customFormat="1" ht="13" x14ac:dyDescent="0.2">
      <c r="A152" s="71"/>
      <c r="B152" s="1029"/>
      <c r="C152" s="1030"/>
      <c r="D152" s="621" t="s">
        <v>5204</v>
      </c>
      <c r="E152" s="632" t="s">
        <v>5205</v>
      </c>
      <c r="F152" s="630" t="b">
        <f>IF(総括表!$B$4=総括表!$Q$5,基礎データ貼付用シート!E2443)</f>
        <v>0</v>
      </c>
      <c r="G152" s="624" t="s">
        <v>5201</v>
      </c>
      <c r="H152" s="627">
        <v>0.19900000000000001</v>
      </c>
      <c r="I152" s="628" t="s">
        <v>5202</v>
      </c>
      <c r="J152" s="629">
        <f t="shared" si="35"/>
        <v>0</v>
      </c>
      <c r="K152" s="66" t="s">
        <v>5236</v>
      </c>
      <c r="L152" s="71"/>
    </row>
    <row r="153" spans="1:12" s="3" customFormat="1" ht="13" x14ac:dyDescent="0.2">
      <c r="A153" s="71"/>
      <c r="B153" s="620">
        <f>B151+1</f>
        <v>12</v>
      </c>
      <c r="C153" s="63" t="s">
        <v>5234</v>
      </c>
      <c r="D153" s="621" t="s">
        <v>5199</v>
      </c>
      <c r="E153" s="632" t="s">
        <v>5200</v>
      </c>
      <c r="F153" s="630">
        <f>IF(総括表!$B$4=総括表!$Q$4,基礎データ貼付用シート!E2444)</f>
        <v>0</v>
      </c>
      <c r="G153" s="624" t="s">
        <v>5201</v>
      </c>
      <c r="H153" s="625">
        <v>0.23899999999999999</v>
      </c>
      <c r="I153" s="624" t="s">
        <v>5202</v>
      </c>
      <c r="J153" s="626">
        <f t="shared" si="35"/>
        <v>0</v>
      </c>
      <c r="K153" s="66" t="s">
        <v>5238</v>
      </c>
      <c r="L153" s="71"/>
    </row>
    <row r="154" spans="1:12" s="3" customFormat="1" ht="13" x14ac:dyDescent="0.2">
      <c r="A154" s="71"/>
      <c r="B154" s="1029"/>
      <c r="C154" s="1030"/>
      <c r="D154" s="621" t="s">
        <v>5204</v>
      </c>
      <c r="E154" s="632" t="s">
        <v>5205</v>
      </c>
      <c r="F154" s="630" t="b">
        <f>IF(総括表!$B$4=総括表!$Q$5,基礎データ貼付用シート!E2444)</f>
        <v>0</v>
      </c>
      <c r="G154" s="624" t="s">
        <v>5201</v>
      </c>
      <c r="H154" s="627">
        <v>0.217</v>
      </c>
      <c r="I154" s="628" t="s">
        <v>5202</v>
      </c>
      <c r="J154" s="629">
        <f t="shared" si="35"/>
        <v>0</v>
      </c>
      <c r="K154" s="66" t="s">
        <v>5239</v>
      </c>
      <c r="L154" s="71"/>
    </row>
    <row r="155" spans="1:12" s="3" customFormat="1" ht="13" x14ac:dyDescent="0.2">
      <c r="A155" s="71"/>
      <c r="B155" s="620">
        <f>B153+1</f>
        <v>13</v>
      </c>
      <c r="C155" s="63" t="s">
        <v>5237</v>
      </c>
      <c r="D155" s="621" t="s">
        <v>5199</v>
      </c>
      <c r="E155" s="632" t="s">
        <v>5200</v>
      </c>
      <c r="F155" s="630">
        <f>IF(総括表!$B$4=総括表!$Q$4,基礎データ貼付用シート!E2445)</f>
        <v>0</v>
      </c>
      <c r="G155" s="624" t="s">
        <v>5201</v>
      </c>
      <c r="H155" s="625">
        <v>0.252</v>
      </c>
      <c r="I155" s="624" t="s">
        <v>5202</v>
      </c>
      <c r="J155" s="626">
        <f t="shared" si="35"/>
        <v>0</v>
      </c>
      <c r="K155" s="66" t="s">
        <v>5241</v>
      </c>
      <c r="L155" s="71"/>
    </row>
    <row r="156" spans="1:12" s="3" customFormat="1" ht="13" x14ac:dyDescent="0.2">
      <c r="A156" s="71"/>
      <c r="B156" s="1029"/>
      <c r="C156" s="1030"/>
      <c r="D156" s="621" t="s">
        <v>5204</v>
      </c>
      <c r="E156" s="632" t="s">
        <v>5205</v>
      </c>
      <c r="F156" s="630" t="b">
        <f>IF(総括表!$B$4=総括表!$Q$5,基礎データ貼付用シート!E2445)</f>
        <v>0</v>
      </c>
      <c r="G156" s="624" t="s">
        <v>5201</v>
      </c>
      <c r="H156" s="627">
        <v>0.23499999999999999</v>
      </c>
      <c r="I156" s="628" t="s">
        <v>5202</v>
      </c>
      <c r="J156" s="629">
        <f t="shared" si="35"/>
        <v>0</v>
      </c>
      <c r="K156" s="66" t="s">
        <v>5242</v>
      </c>
      <c r="L156" s="71"/>
    </row>
    <row r="157" spans="1:12" s="3" customFormat="1" ht="13" x14ac:dyDescent="0.2">
      <c r="A157" s="71"/>
      <c r="B157" s="620">
        <f>B155+1</f>
        <v>14</v>
      </c>
      <c r="C157" s="63" t="s">
        <v>5240</v>
      </c>
      <c r="D157" s="621" t="s">
        <v>5199</v>
      </c>
      <c r="E157" s="632" t="s">
        <v>5200</v>
      </c>
      <c r="F157" s="630">
        <f>IF(総括表!$B$4=総括表!$Q$4,基礎データ貼付用シート!E2446)</f>
        <v>0</v>
      </c>
      <c r="G157" s="624" t="s">
        <v>5201</v>
      </c>
      <c r="H157" s="625">
        <v>0.26600000000000001</v>
      </c>
      <c r="I157" s="624" t="s">
        <v>5202</v>
      </c>
      <c r="J157" s="626">
        <f t="shared" si="35"/>
        <v>0</v>
      </c>
      <c r="K157" s="66" t="s">
        <v>5244</v>
      </c>
      <c r="L157" s="71"/>
    </row>
    <row r="158" spans="1:12" s="3" customFormat="1" ht="13" x14ac:dyDescent="0.2">
      <c r="A158" s="71"/>
      <c r="B158" s="1029"/>
      <c r="C158" s="1030"/>
      <c r="D158" s="621" t="s">
        <v>5204</v>
      </c>
      <c r="E158" s="632" t="s">
        <v>5205</v>
      </c>
      <c r="F158" s="630" t="b">
        <f>IF(総括表!$B$4=総括表!$Q$5,基礎データ貼付用シート!E2446)</f>
        <v>0</v>
      </c>
      <c r="G158" s="624" t="s">
        <v>5201</v>
      </c>
      <c r="H158" s="627">
        <v>0.253</v>
      </c>
      <c r="I158" s="628" t="s">
        <v>5202</v>
      </c>
      <c r="J158" s="629">
        <f t="shared" si="35"/>
        <v>0</v>
      </c>
      <c r="K158" s="66" t="s">
        <v>5245</v>
      </c>
      <c r="L158" s="71"/>
    </row>
    <row r="159" spans="1:12" s="3" customFormat="1" ht="13" x14ac:dyDescent="0.2">
      <c r="A159" s="71"/>
      <c r="B159" s="620">
        <f>B157+1</f>
        <v>15</v>
      </c>
      <c r="C159" s="63" t="s">
        <v>5735</v>
      </c>
      <c r="D159" s="621" t="s">
        <v>5199</v>
      </c>
      <c r="E159" s="632" t="s">
        <v>5200</v>
      </c>
      <c r="F159" s="630">
        <f>IF(総括表!$B$4=総括表!$Q$4,基礎データ貼付用シート!E2447)</f>
        <v>0</v>
      </c>
      <c r="G159" s="624" t="s">
        <v>5201</v>
      </c>
      <c r="H159" s="625">
        <v>0.28000000000000003</v>
      </c>
      <c r="I159" s="624" t="s">
        <v>5202</v>
      </c>
      <c r="J159" s="626">
        <f t="shared" si="35"/>
        <v>0</v>
      </c>
      <c r="K159" s="66" t="s">
        <v>5247</v>
      </c>
      <c r="L159" s="71"/>
    </row>
    <row r="160" spans="1:12" s="3" customFormat="1" ht="13" x14ac:dyDescent="0.2">
      <c r="A160" s="71"/>
      <c r="B160" s="229"/>
      <c r="C160" s="286"/>
      <c r="D160" s="621" t="s">
        <v>5204</v>
      </c>
      <c r="E160" s="632" t="s">
        <v>5205</v>
      </c>
      <c r="F160" s="630" t="b">
        <f>IF(総括表!$B$4=総括表!$Q$5,基礎データ貼付用シート!E2447)</f>
        <v>0</v>
      </c>
      <c r="G160" s="624" t="s">
        <v>5201</v>
      </c>
      <c r="H160" s="627">
        <v>0.27100000000000002</v>
      </c>
      <c r="I160" s="628" t="s">
        <v>5202</v>
      </c>
      <c r="J160" s="629">
        <f t="shared" si="35"/>
        <v>0</v>
      </c>
      <c r="K160" s="66" t="s">
        <v>5248</v>
      </c>
      <c r="L160" s="71"/>
    </row>
    <row r="161" spans="1:23" s="3" customFormat="1" ht="13" x14ac:dyDescent="0.2">
      <c r="A161" s="71"/>
      <c r="B161" s="620">
        <f>B159+1</f>
        <v>16</v>
      </c>
      <c r="C161" s="63" t="s">
        <v>5307</v>
      </c>
      <c r="D161" s="621" t="s">
        <v>5199</v>
      </c>
      <c r="E161" s="632" t="s">
        <v>5200</v>
      </c>
      <c r="F161" s="630">
        <f>IF(総括表!$B$4=総括表!$Q$4,基礎データ貼付用シート!E2448)</f>
        <v>0</v>
      </c>
      <c r="G161" s="624" t="s">
        <v>5201</v>
      </c>
      <c r="H161" s="625">
        <v>0.28999999999999998</v>
      </c>
      <c r="I161" s="624" t="s">
        <v>5202</v>
      </c>
      <c r="J161" s="626">
        <f t="shared" si="35"/>
        <v>0</v>
      </c>
      <c r="K161" s="66" t="s">
        <v>5250</v>
      </c>
      <c r="L161" s="71"/>
    </row>
    <row r="162" spans="1:23" s="3" customFormat="1" ht="13" x14ac:dyDescent="0.2">
      <c r="A162" s="71"/>
      <c r="B162" s="229"/>
      <c r="C162" s="286"/>
      <c r="D162" s="621" t="s">
        <v>5204</v>
      </c>
      <c r="E162" s="632" t="s">
        <v>5205</v>
      </c>
      <c r="F162" s="630" t="b">
        <f>IF(総括表!$B$4=総括表!$Q$5,基礎データ貼付用シート!E2448)</f>
        <v>0</v>
      </c>
      <c r="G162" s="624" t="s">
        <v>5201</v>
      </c>
      <c r="H162" s="627">
        <v>0.28499999999999998</v>
      </c>
      <c r="I162" s="628" t="s">
        <v>5202</v>
      </c>
      <c r="J162" s="629">
        <f t="shared" si="35"/>
        <v>0</v>
      </c>
      <c r="K162" s="66" t="s">
        <v>5251</v>
      </c>
      <c r="L162" s="71"/>
    </row>
    <row r="163" spans="1:23" s="3" customFormat="1" ht="13" x14ac:dyDescent="0.2">
      <c r="A163" s="71"/>
      <c r="B163" s="620">
        <f>B161+1</f>
        <v>17</v>
      </c>
      <c r="C163" s="63" t="s">
        <v>5308</v>
      </c>
      <c r="D163" s="621" t="s">
        <v>5199</v>
      </c>
      <c r="E163" s="632" t="s">
        <v>5200</v>
      </c>
      <c r="F163" s="630">
        <f>IF(総括表!$B$4=総括表!$Q$4,基礎データ貼付用シート!E2449)</f>
        <v>0</v>
      </c>
      <c r="G163" s="624" t="s">
        <v>5201</v>
      </c>
      <c r="H163" s="625">
        <v>0.3</v>
      </c>
      <c r="I163" s="624" t="s">
        <v>5202</v>
      </c>
      <c r="J163" s="626">
        <f t="shared" si="35"/>
        <v>0</v>
      </c>
      <c r="K163" s="66" t="s">
        <v>5253</v>
      </c>
      <c r="L163" s="71"/>
    </row>
    <row r="164" spans="1:23" s="3" customFormat="1" ht="13" x14ac:dyDescent="0.2">
      <c r="A164" s="71"/>
      <c r="B164" s="229"/>
      <c r="C164" s="286"/>
      <c r="D164" s="621" t="s">
        <v>5204</v>
      </c>
      <c r="E164" s="632" t="s">
        <v>5205</v>
      </c>
      <c r="F164" s="630" t="b">
        <f>IF(総括表!$B$4=総括表!$Q$5,基礎データ貼付用シート!E2449)</f>
        <v>0</v>
      </c>
      <c r="G164" s="624" t="s">
        <v>5201</v>
      </c>
      <c r="H164" s="627">
        <v>0.3</v>
      </c>
      <c r="I164" s="628" t="s">
        <v>5202</v>
      </c>
      <c r="J164" s="629">
        <f t="shared" si="35"/>
        <v>0</v>
      </c>
      <c r="K164" s="66" t="s">
        <v>5254</v>
      </c>
      <c r="L164" s="71"/>
    </row>
    <row r="165" spans="1:23" s="3" customFormat="1" ht="13" x14ac:dyDescent="0.2">
      <c r="A165" s="71"/>
      <c r="B165" s="620">
        <f>B163+1</f>
        <v>18</v>
      </c>
      <c r="C165" s="63" t="s">
        <v>5309</v>
      </c>
      <c r="D165" s="621" t="s">
        <v>5199</v>
      </c>
      <c r="E165" s="632" t="s">
        <v>5200</v>
      </c>
      <c r="F165" s="630">
        <f>IF(総括表!$B$4=総括表!$Q$4,基礎データ貼付用シート!E2450)</f>
        <v>0</v>
      </c>
      <c r="G165" s="624" t="s">
        <v>5201</v>
      </c>
      <c r="H165" s="625">
        <v>0.3</v>
      </c>
      <c r="I165" s="624" t="s">
        <v>5202</v>
      </c>
      <c r="J165" s="626">
        <f t="shared" si="35"/>
        <v>0</v>
      </c>
      <c r="K165" s="66" t="s">
        <v>5256</v>
      </c>
      <c r="L165" s="71"/>
    </row>
    <row r="166" spans="1:23" s="3" customFormat="1" ht="13" x14ac:dyDescent="0.2">
      <c r="A166" s="71"/>
      <c r="B166" s="229"/>
      <c r="C166" s="286"/>
      <c r="D166" s="621" t="s">
        <v>5204</v>
      </c>
      <c r="E166" s="632" t="s">
        <v>5205</v>
      </c>
      <c r="F166" s="630" t="b">
        <f>IF(総括表!$B$4=総括表!$Q$5,基礎データ貼付用シート!E2450)</f>
        <v>0</v>
      </c>
      <c r="G166" s="624" t="s">
        <v>5201</v>
      </c>
      <c r="H166" s="627">
        <v>0.3</v>
      </c>
      <c r="I166" s="628" t="s">
        <v>5202</v>
      </c>
      <c r="J166" s="629">
        <f t="shared" si="35"/>
        <v>0</v>
      </c>
      <c r="K166" s="66" t="s">
        <v>5257</v>
      </c>
      <c r="L166" s="71"/>
    </row>
    <row r="167" spans="1:23" s="3" customFormat="1" ht="13" x14ac:dyDescent="0.2">
      <c r="A167" s="71"/>
      <c r="B167" s="620">
        <f>B165+1</f>
        <v>19</v>
      </c>
      <c r="C167" s="63" t="s">
        <v>5310</v>
      </c>
      <c r="D167" s="621" t="s">
        <v>5199</v>
      </c>
      <c r="E167" s="632" t="s">
        <v>5200</v>
      </c>
      <c r="F167" s="623">
        <f>IF(総括表!$B$4=総括表!$Q$4,基礎データ貼付用シート!E2451)</f>
        <v>0</v>
      </c>
      <c r="G167" s="624" t="s">
        <v>5201</v>
      </c>
      <c r="H167" s="625">
        <v>0.3</v>
      </c>
      <c r="I167" s="624" t="s">
        <v>5202</v>
      </c>
      <c r="J167" s="626">
        <f t="shared" si="35"/>
        <v>0</v>
      </c>
      <c r="K167" s="66" t="s">
        <v>5475</v>
      </c>
      <c r="L167" s="71"/>
    </row>
    <row r="168" spans="1:23" s="3" customFormat="1" ht="13" x14ac:dyDescent="0.2">
      <c r="A168" s="71"/>
      <c r="B168" s="229"/>
      <c r="C168" s="286"/>
      <c r="D168" s="621" t="s">
        <v>5204</v>
      </c>
      <c r="E168" s="632" t="s">
        <v>5205</v>
      </c>
      <c r="F168" s="623" t="b">
        <f>IF(総括表!$B$4=総括表!$Q$5,基礎データ貼付用シート!E2451)</f>
        <v>0</v>
      </c>
      <c r="G168" s="624" t="s">
        <v>5201</v>
      </c>
      <c r="H168" s="627">
        <v>0.3</v>
      </c>
      <c r="I168" s="628" t="s">
        <v>5202</v>
      </c>
      <c r="J168" s="629">
        <f t="shared" si="35"/>
        <v>0</v>
      </c>
      <c r="K168" s="66" t="s">
        <v>5523</v>
      </c>
      <c r="L168" s="71"/>
    </row>
    <row r="169" spans="1:23" s="3" customFormat="1" ht="13" x14ac:dyDescent="0.2">
      <c r="A169" s="71"/>
      <c r="B169" s="620">
        <f>B167+1</f>
        <v>20</v>
      </c>
      <c r="C169" s="63" t="s">
        <v>5476</v>
      </c>
      <c r="D169" s="621" t="s">
        <v>5199</v>
      </c>
      <c r="E169" s="632" t="s">
        <v>5200</v>
      </c>
      <c r="F169" s="623">
        <f>IF(総括表!$B$4=総括表!$Q$4,基礎データ貼付用シート!E2452)</f>
        <v>0</v>
      </c>
      <c r="G169" s="624" t="s">
        <v>5201</v>
      </c>
      <c r="H169" s="625">
        <v>0.3</v>
      </c>
      <c r="I169" s="624" t="s">
        <v>5202</v>
      </c>
      <c r="J169" s="626">
        <f t="shared" si="35"/>
        <v>0</v>
      </c>
      <c r="K169" s="66" t="s">
        <v>5524</v>
      </c>
      <c r="L169" s="71"/>
    </row>
    <row r="170" spans="1:23" s="3" customFormat="1" ht="13.5" thickBot="1" x14ac:dyDescent="0.25">
      <c r="A170" s="71"/>
      <c r="B170" s="229"/>
      <c r="C170" s="286"/>
      <c r="D170" s="621" t="s">
        <v>5204</v>
      </c>
      <c r="E170" s="632" t="s">
        <v>5205</v>
      </c>
      <c r="F170" s="623" t="b">
        <f>IF(総括表!$B$4=総括表!$Q$5,基礎データ貼付用シート!E2452)</f>
        <v>0</v>
      </c>
      <c r="G170" s="624" t="s">
        <v>5201</v>
      </c>
      <c r="H170" s="627">
        <v>0.3</v>
      </c>
      <c r="I170" s="628" t="s">
        <v>5202</v>
      </c>
      <c r="J170" s="629">
        <f t="shared" si="35"/>
        <v>0</v>
      </c>
      <c r="K170" s="66" t="s">
        <v>5525</v>
      </c>
      <c r="L170" s="71"/>
    </row>
    <row r="171" spans="1:23" s="3" customFormat="1" ht="13" x14ac:dyDescent="0.2">
      <c r="A171" s="71"/>
      <c r="D171" s="66"/>
      <c r="E171" s="66"/>
      <c r="F171" s="29"/>
      <c r="G171" s="68"/>
      <c r="H171" s="985" t="s">
        <v>5362</v>
      </c>
      <c r="I171" s="986"/>
      <c r="J171" s="657"/>
      <c r="K171" s="66"/>
      <c r="L171" s="71"/>
    </row>
    <row r="172" spans="1:23" s="3" customFormat="1" ht="13.5" thickBot="1" x14ac:dyDescent="0.25">
      <c r="A172" s="71"/>
      <c r="D172" s="66"/>
      <c r="E172" s="66"/>
      <c r="F172" s="29"/>
      <c r="G172" s="66"/>
      <c r="H172" s="983" t="s">
        <v>5259</v>
      </c>
      <c r="I172" s="984"/>
      <c r="J172" s="7">
        <f>SUM(J131:J170)</f>
        <v>0</v>
      </c>
      <c r="K172" s="66" t="s">
        <v>5285</v>
      </c>
      <c r="L172" s="3" t="s">
        <v>5201</v>
      </c>
    </row>
    <row r="173" spans="1:23" s="3" customFormat="1" ht="13" x14ac:dyDescent="0.2">
      <c r="A173" s="71"/>
      <c r="B173" s="71"/>
      <c r="C173" s="71"/>
      <c r="D173" s="71"/>
      <c r="E173" s="71"/>
      <c r="F173" s="90"/>
      <c r="G173" s="71"/>
      <c r="H173" s="71"/>
      <c r="I173" s="71"/>
      <c r="J173" s="90"/>
      <c r="K173" s="71"/>
      <c r="L173" s="71"/>
    </row>
    <row r="174" spans="1:23" x14ac:dyDescent="0.2">
      <c r="A174" s="77" t="s">
        <v>39</v>
      </c>
      <c r="B174" s="71" t="s">
        <v>6538</v>
      </c>
      <c r="C174" s="76"/>
      <c r="D174" s="76"/>
      <c r="E174" s="76"/>
      <c r="F174" s="89"/>
      <c r="G174" s="76"/>
      <c r="H174" s="76"/>
      <c r="I174" s="76"/>
      <c r="J174" s="89"/>
      <c r="K174" s="76"/>
      <c r="L174" s="76"/>
      <c r="M174" s="3"/>
      <c r="N174" s="3"/>
      <c r="O174" s="3"/>
      <c r="P174" s="3"/>
      <c r="Q174" s="3"/>
      <c r="R174" s="3"/>
      <c r="S174" s="3"/>
      <c r="T174" s="3"/>
      <c r="U174" s="3"/>
      <c r="V174" s="3"/>
      <c r="W174" s="3"/>
    </row>
    <row r="175" spans="1:23" s="3" customFormat="1" x14ac:dyDescent="0.2">
      <c r="A175" s="78"/>
      <c r="B175" s="76"/>
      <c r="C175" s="76"/>
      <c r="D175" s="76"/>
      <c r="E175" s="76"/>
      <c r="F175" s="89"/>
      <c r="G175" s="76"/>
      <c r="H175" s="76"/>
      <c r="I175" s="76"/>
      <c r="J175" s="89"/>
      <c r="K175" s="76"/>
      <c r="L175" s="76"/>
      <c r="M175" s="1"/>
      <c r="N175" s="1"/>
      <c r="O175" s="1"/>
      <c r="P175" s="1"/>
      <c r="Q175" s="1"/>
      <c r="R175" s="1"/>
      <c r="S175" s="1"/>
      <c r="T175" s="1"/>
      <c r="U175" s="1"/>
      <c r="V175" s="1"/>
      <c r="W175" s="1"/>
    </row>
    <row r="176" spans="1:23" s="3" customFormat="1" x14ac:dyDescent="0.2">
      <c r="A176" s="78"/>
      <c r="B176" s="1212" t="s">
        <v>5193</v>
      </c>
      <c r="C176" s="992"/>
      <c r="D176" s="1212" t="s">
        <v>5194</v>
      </c>
      <c r="E176" s="992"/>
      <c r="F176" s="618" t="s">
        <v>5195</v>
      </c>
      <c r="G176" s="619"/>
      <c r="H176" s="619" t="s">
        <v>5196</v>
      </c>
      <c r="I176" s="619"/>
      <c r="J176" s="618" t="s">
        <v>17</v>
      </c>
      <c r="K176" s="66"/>
      <c r="L176" s="76"/>
      <c r="M176" s="1"/>
      <c r="N176" s="1"/>
      <c r="O176" s="1"/>
      <c r="P176" s="1"/>
      <c r="Q176" s="1"/>
      <c r="R176" s="1"/>
      <c r="S176" s="1"/>
      <c r="T176" s="1"/>
      <c r="U176" s="1"/>
      <c r="V176" s="1"/>
      <c r="W176" s="1"/>
    </row>
    <row r="177" spans="1:23" s="3" customFormat="1" x14ac:dyDescent="0.2">
      <c r="A177" s="78"/>
      <c r="B177" s="294"/>
      <c r="C177" s="289"/>
      <c r="D177" s="229"/>
      <c r="E177" s="286"/>
      <c r="F177" s="168"/>
      <c r="G177" s="143"/>
      <c r="H177" s="143"/>
      <c r="I177" s="143"/>
      <c r="J177" s="92" t="s">
        <v>5197</v>
      </c>
      <c r="K177" s="66"/>
      <c r="L177" s="76"/>
      <c r="M177" s="1"/>
      <c r="N177" s="1"/>
      <c r="O177" s="1"/>
      <c r="P177" s="1"/>
      <c r="Q177" s="1"/>
      <c r="R177" s="1"/>
      <c r="S177" s="1"/>
      <c r="T177" s="1"/>
      <c r="U177" s="1"/>
      <c r="V177" s="1"/>
      <c r="W177" s="1"/>
    </row>
    <row r="178" spans="1:23" s="3" customFormat="1" ht="13" x14ac:dyDescent="0.2">
      <c r="A178" s="71"/>
      <c r="B178" s="620">
        <v>1</v>
      </c>
      <c r="C178" s="63" t="s">
        <v>5265</v>
      </c>
      <c r="D178" s="621" t="s">
        <v>5199</v>
      </c>
      <c r="E178" s="632" t="s">
        <v>5200</v>
      </c>
      <c r="F178" s="630">
        <f>IF(総括表!$B$4=総括表!$Q$4,基礎データ貼付用シート!E2457)</f>
        <v>0</v>
      </c>
      <c r="G178" s="624" t="s">
        <v>5201</v>
      </c>
      <c r="H178" s="625">
        <v>0.122</v>
      </c>
      <c r="I178" s="624" t="s">
        <v>5202</v>
      </c>
      <c r="J178" s="626">
        <f t="shared" ref="J178:J189" si="36">ROUND(F178*H178,0)</f>
        <v>0</v>
      </c>
      <c r="K178" s="66" t="s">
        <v>5203</v>
      </c>
      <c r="L178" s="71"/>
    </row>
    <row r="179" spans="1:23" x14ac:dyDescent="0.2">
      <c r="A179" s="71"/>
      <c r="B179" s="67"/>
      <c r="C179" s="286"/>
      <c r="D179" s="621" t="s">
        <v>5204</v>
      </c>
      <c r="E179" s="632" t="s">
        <v>5205</v>
      </c>
      <c r="F179" s="630" t="b">
        <f>IF(総括表!$B$4=総括表!$Q$5,基礎データ貼付用シート!E2457)</f>
        <v>0</v>
      </c>
      <c r="G179" s="624" t="s">
        <v>5201</v>
      </c>
      <c r="H179" s="627">
        <v>0</v>
      </c>
      <c r="I179" s="628" t="s">
        <v>5202</v>
      </c>
      <c r="J179" s="629">
        <f t="shared" si="36"/>
        <v>0</v>
      </c>
      <c r="K179" s="66" t="s">
        <v>5206</v>
      </c>
      <c r="L179" s="71"/>
      <c r="M179" s="3"/>
      <c r="N179" s="3"/>
      <c r="O179" s="3"/>
      <c r="P179" s="3"/>
      <c r="Q179" s="3"/>
      <c r="R179" s="3"/>
      <c r="S179" s="3"/>
      <c r="T179" s="3"/>
      <c r="U179" s="3"/>
      <c r="V179" s="3"/>
      <c r="W179" s="3"/>
    </row>
    <row r="180" spans="1:23" x14ac:dyDescent="0.2">
      <c r="A180" s="71"/>
      <c r="B180" s="620">
        <f>B178+1</f>
        <v>2</v>
      </c>
      <c r="C180" s="63" t="s">
        <v>5198</v>
      </c>
      <c r="D180" s="621" t="s">
        <v>5199</v>
      </c>
      <c r="E180" s="632" t="s">
        <v>5200</v>
      </c>
      <c r="F180" s="630">
        <f>IF(総括表!$B$4=総括表!$Q$4,基礎データ貼付用シート!E2458)</f>
        <v>0</v>
      </c>
      <c r="G180" s="624" t="s">
        <v>5201</v>
      </c>
      <c r="H180" s="625">
        <v>0.13400000000000001</v>
      </c>
      <c r="I180" s="624" t="s">
        <v>5202</v>
      </c>
      <c r="J180" s="626">
        <f t="shared" si="36"/>
        <v>0</v>
      </c>
      <c r="K180" s="66" t="s">
        <v>5208</v>
      </c>
      <c r="L180" s="71"/>
      <c r="M180" s="3"/>
      <c r="N180" s="3"/>
      <c r="O180" s="3"/>
      <c r="P180" s="3"/>
      <c r="Q180" s="3"/>
      <c r="R180" s="3"/>
      <c r="S180" s="3"/>
      <c r="T180" s="3"/>
      <c r="U180" s="3"/>
      <c r="V180" s="3"/>
      <c r="W180" s="3"/>
    </row>
    <row r="181" spans="1:23" x14ac:dyDescent="0.2">
      <c r="A181" s="71"/>
      <c r="B181" s="67"/>
      <c r="C181" s="286"/>
      <c r="D181" s="621" t="s">
        <v>5204</v>
      </c>
      <c r="E181" s="632" t="s">
        <v>5205</v>
      </c>
      <c r="F181" s="630" t="b">
        <f>IF(総括表!$B$4=総括表!$Q$5,基礎データ貼付用シート!E2458)</f>
        <v>0</v>
      </c>
      <c r="G181" s="624" t="s">
        <v>5201</v>
      </c>
      <c r="H181" s="627">
        <v>0</v>
      </c>
      <c r="I181" s="628" t="s">
        <v>5202</v>
      </c>
      <c r="J181" s="629">
        <f t="shared" si="36"/>
        <v>0</v>
      </c>
      <c r="K181" s="66" t="s">
        <v>5209</v>
      </c>
      <c r="L181" s="71"/>
      <c r="M181" s="3"/>
      <c r="N181" s="3"/>
      <c r="O181" s="3"/>
      <c r="P181" s="3"/>
      <c r="Q181" s="3"/>
      <c r="R181" s="3"/>
      <c r="S181" s="3"/>
      <c r="T181" s="3"/>
      <c r="U181" s="3"/>
      <c r="V181" s="3"/>
      <c r="W181" s="3"/>
    </row>
    <row r="182" spans="1:23" x14ac:dyDescent="0.2">
      <c r="A182" s="71"/>
      <c r="B182" s="620">
        <f>B180+1</f>
        <v>3</v>
      </c>
      <c r="C182" s="63" t="s">
        <v>5207</v>
      </c>
      <c r="D182" s="621" t="s">
        <v>5199</v>
      </c>
      <c r="E182" s="632" t="s">
        <v>5200</v>
      </c>
      <c r="F182" s="630">
        <f>IF(総括表!$B$4=総括表!$Q$4,基礎データ貼付用シート!E2459)</f>
        <v>0</v>
      </c>
      <c r="G182" s="624" t="s">
        <v>5201</v>
      </c>
      <c r="H182" s="625">
        <v>0.14499999999999999</v>
      </c>
      <c r="I182" s="624" t="s">
        <v>5202</v>
      </c>
      <c r="J182" s="626">
        <f t="shared" si="36"/>
        <v>0</v>
      </c>
      <c r="K182" s="66" t="s">
        <v>5211</v>
      </c>
      <c r="L182" s="71"/>
      <c r="M182" s="3"/>
      <c r="N182" s="3"/>
      <c r="O182" s="3"/>
      <c r="P182" s="3"/>
      <c r="Q182" s="3"/>
      <c r="R182" s="3"/>
      <c r="S182" s="3"/>
      <c r="T182" s="3"/>
      <c r="U182" s="3"/>
      <c r="V182" s="3"/>
      <c r="W182" s="3"/>
    </row>
    <row r="183" spans="1:23" s="3" customFormat="1" ht="13" x14ac:dyDescent="0.2">
      <c r="A183" s="71"/>
      <c r="B183" s="67"/>
      <c r="C183" s="286"/>
      <c r="D183" s="621" t="s">
        <v>5204</v>
      </c>
      <c r="E183" s="632" t="s">
        <v>5205</v>
      </c>
      <c r="F183" s="630" t="b">
        <f>IF(総括表!$B$4=総括表!$Q$5,基礎データ貼付用シート!E2459)</f>
        <v>0</v>
      </c>
      <c r="G183" s="624" t="s">
        <v>5201</v>
      </c>
      <c r="H183" s="627">
        <v>0</v>
      </c>
      <c r="I183" s="628" t="s">
        <v>5202</v>
      </c>
      <c r="J183" s="629">
        <f t="shared" si="36"/>
        <v>0</v>
      </c>
      <c r="K183" s="66" t="s">
        <v>5212</v>
      </c>
      <c r="L183" s="71"/>
    </row>
    <row r="184" spans="1:23" s="3" customFormat="1" ht="13" x14ac:dyDescent="0.2">
      <c r="A184" s="71"/>
      <c r="B184" s="620">
        <f>B182+1</f>
        <v>4</v>
      </c>
      <c r="C184" s="63" t="s">
        <v>5210</v>
      </c>
      <c r="D184" s="621" t="s">
        <v>5199</v>
      </c>
      <c r="E184" s="632" t="s">
        <v>5200</v>
      </c>
      <c r="F184" s="630">
        <f>IF(総括表!$B$4=総括表!$Q$4,基礎データ貼付用シート!E2460)</f>
        <v>0</v>
      </c>
      <c r="G184" s="624" t="s">
        <v>5201</v>
      </c>
      <c r="H184" s="625">
        <v>0.13900000000000001</v>
      </c>
      <c r="I184" s="624" t="s">
        <v>5202</v>
      </c>
      <c r="J184" s="626">
        <f>ROUND(F184*H184,0)</f>
        <v>0</v>
      </c>
      <c r="K184" s="66" t="s">
        <v>5214</v>
      </c>
      <c r="L184" s="71"/>
    </row>
    <row r="185" spans="1:23" s="3" customFormat="1" ht="13" x14ac:dyDescent="0.2">
      <c r="A185" s="71"/>
      <c r="B185" s="67"/>
      <c r="C185" s="286"/>
      <c r="D185" s="621" t="s">
        <v>5204</v>
      </c>
      <c r="E185" s="632" t="s">
        <v>5205</v>
      </c>
      <c r="F185" s="630" t="b">
        <f>IF(総括表!$B$4=総括表!$Q$5,基礎データ貼付用シート!E2460)</f>
        <v>0</v>
      </c>
      <c r="G185" s="624" t="s">
        <v>5201</v>
      </c>
      <c r="H185" s="627">
        <v>7.0999999999999994E-2</v>
      </c>
      <c r="I185" s="628" t="s">
        <v>5202</v>
      </c>
      <c r="J185" s="629">
        <f>ROUND(F185*H185,0)</f>
        <v>0</v>
      </c>
      <c r="K185" s="66" t="s">
        <v>5215</v>
      </c>
      <c r="L185" s="71"/>
    </row>
    <row r="186" spans="1:23" s="3" customFormat="1" ht="13" x14ac:dyDescent="0.2">
      <c r="A186" s="71"/>
      <c r="B186" s="620">
        <f>B184+1</f>
        <v>5</v>
      </c>
      <c r="C186" s="63" t="s">
        <v>5213</v>
      </c>
      <c r="D186" s="621" t="s">
        <v>5199</v>
      </c>
      <c r="E186" s="632" t="s">
        <v>5200</v>
      </c>
      <c r="F186" s="630">
        <f>IF(総括表!$B$4=総括表!$Q$4,基礎データ貼付用シート!E2461)</f>
        <v>0</v>
      </c>
      <c r="G186" s="624" t="s">
        <v>5201</v>
      </c>
      <c r="H186" s="625">
        <v>0.14399999999999999</v>
      </c>
      <c r="I186" s="624" t="s">
        <v>5202</v>
      </c>
      <c r="J186" s="626">
        <f t="shared" si="36"/>
        <v>0</v>
      </c>
      <c r="K186" s="66" t="s">
        <v>5217</v>
      </c>
      <c r="L186" s="71"/>
    </row>
    <row r="187" spans="1:23" s="3" customFormat="1" ht="13" x14ac:dyDescent="0.2">
      <c r="A187" s="71"/>
      <c r="B187" s="67"/>
      <c r="C187" s="286"/>
      <c r="D187" s="621" t="s">
        <v>5204</v>
      </c>
      <c r="E187" s="632" t="s">
        <v>5205</v>
      </c>
      <c r="F187" s="630" t="b">
        <f>IF(総括表!$B$4=総括表!$Q$5,基礎データ貼付用シート!E2461)</f>
        <v>0</v>
      </c>
      <c r="G187" s="624" t="s">
        <v>5201</v>
      </c>
      <c r="H187" s="627">
        <v>9.1999999999999998E-2</v>
      </c>
      <c r="I187" s="628" t="s">
        <v>5202</v>
      </c>
      <c r="J187" s="629">
        <f t="shared" si="36"/>
        <v>0</v>
      </c>
      <c r="K187" s="66" t="s">
        <v>5330</v>
      </c>
      <c r="L187" s="71"/>
    </row>
    <row r="188" spans="1:23" s="3" customFormat="1" ht="13" x14ac:dyDescent="0.2">
      <c r="A188" s="71"/>
      <c r="B188" s="620">
        <f>B186+1</f>
        <v>6</v>
      </c>
      <c r="C188" s="63" t="s">
        <v>5216</v>
      </c>
      <c r="D188" s="621" t="s">
        <v>5199</v>
      </c>
      <c r="E188" s="632" t="s">
        <v>5200</v>
      </c>
      <c r="F188" s="630">
        <f>IF(総括表!$B$4=総括表!$Q$4,基礎データ貼付用シート!E2462)</f>
        <v>0</v>
      </c>
      <c r="G188" s="624" t="s">
        <v>5201</v>
      </c>
      <c r="H188" s="625">
        <v>0.157</v>
      </c>
      <c r="I188" s="624" t="s">
        <v>5202</v>
      </c>
      <c r="J188" s="626">
        <f t="shared" si="36"/>
        <v>0</v>
      </c>
      <c r="K188" s="66" t="s">
        <v>5220</v>
      </c>
      <c r="L188" s="71"/>
    </row>
    <row r="189" spans="1:23" s="3" customFormat="1" ht="13.5" thickBot="1" x14ac:dyDescent="0.25">
      <c r="A189" s="71"/>
      <c r="B189" s="67"/>
      <c r="C189" s="286"/>
      <c r="D189" s="621" t="s">
        <v>5204</v>
      </c>
      <c r="E189" s="632" t="s">
        <v>5205</v>
      </c>
      <c r="F189" s="630" t="b">
        <f>IF(総括表!$B$4=総括表!$Q$5,基礎データ貼付用シート!E2462)</f>
        <v>0</v>
      </c>
      <c r="G189" s="624" t="s">
        <v>5201</v>
      </c>
      <c r="H189" s="627">
        <v>0.11</v>
      </c>
      <c r="I189" s="628" t="s">
        <v>5202</v>
      </c>
      <c r="J189" s="629">
        <f t="shared" si="36"/>
        <v>0</v>
      </c>
      <c r="K189" s="66" t="s">
        <v>5332</v>
      </c>
      <c r="L189" s="71"/>
    </row>
    <row r="190" spans="1:23" s="3" customFormat="1" ht="13" x14ac:dyDescent="0.2">
      <c r="A190" s="71"/>
      <c r="B190" s="66"/>
      <c r="C190" s="68"/>
      <c r="D190" s="66"/>
      <c r="E190" s="66"/>
      <c r="F190" s="29"/>
      <c r="G190" s="68"/>
      <c r="H190" s="985" t="s">
        <v>6586</v>
      </c>
      <c r="I190" s="986"/>
      <c r="J190" s="657"/>
      <c r="K190" s="66"/>
      <c r="L190" s="71"/>
    </row>
    <row r="191" spans="1:23" s="3" customFormat="1" ht="13.5" thickBot="1" x14ac:dyDescent="0.25">
      <c r="A191" s="71"/>
      <c r="B191" s="66"/>
      <c r="C191" s="66"/>
      <c r="D191" s="66"/>
      <c r="E191" s="66"/>
      <c r="F191" s="29"/>
      <c r="G191" s="66"/>
      <c r="H191" s="983" t="s">
        <v>5259</v>
      </c>
      <c r="I191" s="984"/>
      <c r="J191" s="7">
        <f>SUM(J178:J189)</f>
        <v>0</v>
      </c>
      <c r="K191" s="66" t="s">
        <v>5288</v>
      </c>
      <c r="L191" s="3" t="s">
        <v>5201</v>
      </c>
    </row>
    <row r="192" spans="1:23" s="3" customFormat="1" ht="13" x14ac:dyDescent="0.2">
      <c r="A192" s="71"/>
      <c r="B192" s="71"/>
      <c r="C192" s="71"/>
      <c r="D192" s="71"/>
      <c r="E192" s="71"/>
      <c r="F192" s="90"/>
      <c r="G192" s="71"/>
      <c r="H192" s="71"/>
      <c r="I192" s="71"/>
      <c r="J192" s="90"/>
      <c r="K192" s="71"/>
      <c r="L192" s="71"/>
    </row>
    <row r="193" spans="1:23" s="3" customFormat="1" x14ac:dyDescent="0.2">
      <c r="A193" s="77" t="s">
        <v>6924</v>
      </c>
      <c r="B193" s="71" t="s">
        <v>6540</v>
      </c>
      <c r="C193" s="76"/>
      <c r="D193" s="76"/>
      <c r="E193" s="76"/>
      <c r="F193" s="89"/>
      <c r="G193" s="76"/>
      <c r="H193" s="76"/>
      <c r="I193" s="76"/>
      <c r="J193" s="89"/>
      <c r="K193" s="76"/>
      <c r="L193" s="76"/>
    </row>
    <row r="194" spans="1:23" s="3" customFormat="1" x14ac:dyDescent="0.2">
      <c r="A194" s="78"/>
      <c r="B194" s="76"/>
      <c r="C194" s="76"/>
      <c r="D194" s="76"/>
      <c r="E194" s="76"/>
      <c r="F194" s="89"/>
      <c r="G194" s="76"/>
      <c r="H194" s="76"/>
      <c r="I194" s="76"/>
      <c r="J194" s="89"/>
      <c r="K194" s="76"/>
      <c r="L194" s="76"/>
      <c r="M194" s="1"/>
      <c r="N194" s="1"/>
      <c r="O194" s="1"/>
      <c r="P194" s="1"/>
      <c r="Q194" s="1"/>
      <c r="R194" s="1"/>
      <c r="S194" s="1"/>
      <c r="T194" s="1"/>
      <c r="U194" s="1"/>
      <c r="V194" s="1"/>
      <c r="W194" s="1"/>
    </row>
    <row r="195" spans="1:23" s="3" customFormat="1" x14ac:dyDescent="0.2">
      <c r="A195" s="78"/>
      <c r="B195" s="1212" t="s">
        <v>5193</v>
      </c>
      <c r="C195" s="992"/>
      <c r="D195" s="1212" t="s">
        <v>5194</v>
      </c>
      <c r="E195" s="992"/>
      <c r="F195" s="618" t="s">
        <v>5195</v>
      </c>
      <c r="G195" s="619"/>
      <c r="H195" s="619" t="s">
        <v>5196</v>
      </c>
      <c r="I195" s="619"/>
      <c r="J195" s="618" t="s">
        <v>17</v>
      </c>
      <c r="K195" s="66"/>
      <c r="L195" s="76"/>
      <c r="M195" s="1"/>
      <c r="N195" s="1"/>
      <c r="O195" s="1"/>
      <c r="P195" s="1"/>
      <c r="Q195" s="1"/>
      <c r="R195" s="1"/>
      <c r="S195" s="1"/>
      <c r="T195" s="1"/>
      <c r="U195" s="1"/>
      <c r="V195" s="1"/>
      <c r="W195" s="1"/>
    </row>
    <row r="196" spans="1:23" s="3" customFormat="1" x14ac:dyDescent="0.2">
      <c r="A196" s="78"/>
      <c r="B196" s="294"/>
      <c r="C196" s="289"/>
      <c r="D196" s="229"/>
      <c r="E196" s="286"/>
      <c r="F196" s="168"/>
      <c r="G196" s="143"/>
      <c r="H196" s="143"/>
      <c r="I196" s="143"/>
      <c r="J196" s="92" t="s">
        <v>5197</v>
      </c>
      <c r="K196" s="66"/>
      <c r="L196" s="76"/>
      <c r="M196" s="1"/>
      <c r="N196" s="1"/>
      <c r="O196" s="1"/>
      <c r="P196" s="1"/>
      <c r="Q196" s="1"/>
      <c r="R196" s="1"/>
      <c r="S196" s="1"/>
      <c r="T196" s="1"/>
      <c r="U196" s="1"/>
      <c r="V196" s="1"/>
      <c r="W196" s="1"/>
    </row>
    <row r="197" spans="1:23" s="3" customFormat="1" ht="13" x14ac:dyDescent="0.2">
      <c r="A197" s="71"/>
      <c r="B197" s="620">
        <v>1</v>
      </c>
      <c r="C197" s="63" t="s">
        <v>5265</v>
      </c>
      <c r="D197" s="621" t="s">
        <v>5199</v>
      </c>
      <c r="E197" s="632" t="s">
        <v>5200</v>
      </c>
      <c r="F197" s="630">
        <f>IF(総括表!$B$4=総括表!$Q$4,基礎データ貼付用シート!E2478)</f>
        <v>0</v>
      </c>
      <c r="G197" s="624" t="s">
        <v>5201</v>
      </c>
      <c r="H197" s="625">
        <v>0.20399999999999999</v>
      </c>
      <c r="I197" s="624" t="s">
        <v>5202</v>
      </c>
      <c r="J197" s="626">
        <f t="shared" ref="J197:J236" si="37">ROUND(F197*H197,0)</f>
        <v>0</v>
      </c>
      <c r="K197" s="66" t="s">
        <v>5203</v>
      </c>
      <c r="L197" s="71"/>
    </row>
    <row r="198" spans="1:23" x14ac:dyDescent="0.2">
      <c r="A198" s="71"/>
      <c r="B198" s="67"/>
      <c r="C198" s="286"/>
      <c r="D198" s="621" t="s">
        <v>5204</v>
      </c>
      <c r="E198" s="632" t="s">
        <v>5205</v>
      </c>
      <c r="F198" s="630" t="b">
        <f>IF(総括表!$B$4=総括表!$Q$5,基礎データ貼付用シート!E2478)</f>
        <v>0</v>
      </c>
      <c r="G198" s="624" t="s">
        <v>5201</v>
      </c>
      <c r="H198" s="627">
        <v>0</v>
      </c>
      <c r="I198" s="628" t="s">
        <v>5202</v>
      </c>
      <c r="J198" s="629">
        <f t="shared" si="37"/>
        <v>0</v>
      </c>
      <c r="K198" s="66" t="s">
        <v>5206</v>
      </c>
      <c r="L198" s="71"/>
      <c r="M198" s="3"/>
      <c r="N198" s="3"/>
      <c r="O198" s="3"/>
      <c r="P198" s="3"/>
      <c r="Q198" s="3"/>
      <c r="R198" s="3"/>
      <c r="S198" s="3"/>
      <c r="T198" s="3"/>
      <c r="U198" s="3"/>
      <c r="V198" s="3"/>
      <c r="W198" s="3"/>
    </row>
    <row r="199" spans="1:23" x14ac:dyDescent="0.2">
      <c r="A199" s="71"/>
      <c r="B199" s="620">
        <f>B197+1</f>
        <v>2</v>
      </c>
      <c r="C199" s="63" t="s">
        <v>5198</v>
      </c>
      <c r="D199" s="621" t="s">
        <v>5199</v>
      </c>
      <c r="E199" s="632" t="s">
        <v>5200</v>
      </c>
      <c r="F199" s="630">
        <f>IF(総括表!$B$4=総括表!$Q$4,基礎データ貼付用シート!E2479)</f>
        <v>0</v>
      </c>
      <c r="G199" s="624" t="s">
        <v>5201</v>
      </c>
      <c r="H199" s="625">
        <v>0.223</v>
      </c>
      <c r="I199" s="624" t="s">
        <v>5202</v>
      </c>
      <c r="J199" s="626">
        <f t="shared" si="37"/>
        <v>0</v>
      </c>
      <c r="K199" s="66" t="s">
        <v>5208</v>
      </c>
      <c r="L199" s="71"/>
      <c r="M199" s="3"/>
      <c r="N199" s="3"/>
      <c r="O199" s="3"/>
      <c r="P199" s="3"/>
      <c r="Q199" s="3"/>
      <c r="R199" s="3"/>
      <c r="S199" s="3"/>
      <c r="T199" s="3"/>
      <c r="U199" s="3"/>
      <c r="V199" s="3"/>
      <c r="W199" s="3"/>
    </row>
    <row r="200" spans="1:23" x14ac:dyDescent="0.2">
      <c r="A200" s="71"/>
      <c r="B200" s="67"/>
      <c r="C200" s="286"/>
      <c r="D200" s="621" t="s">
        <v>5204</v>
      </c>
      <c r="E200" s="632" t="s">
        <v>5205</v>
      </c>
      <c r="F200" s="630" t="b">
        <f>IF(総括表!$B$4=総括表!$Q$5,基礎データ貼付用シート!E2479)</f>
        <v>0</v>
      </c>
      <c r="G200" s="624" t="s">
        <v>5201</v>
      </c>
      <c r="H200" s="627">
        <v>0</v>
      </c>
      <c r="I200" s="628" t="s">
        <v>5202</v>
      </c>
      <c r="J200" s="629">
        <f t="shared" si="37"/>
        <v>0</v>
      </c>
      <c r="K200" s="66" t="s">
        <v>5209</v>
      </c>
      <c r="L200" s="71"/>
      <c r="M200" s="3"/>
      <c r="N200" s="3"/>
      <c r="O200" s="3"/>
      <c r="P200" s="3"/>
      <c r="Q200" s="3"/>
      <c r="R200" s="3"/>
      <c r="S200" s="3"/>
      <c r="T200" s="3"/>
      <c r="U200" s="3"/>
      <c r="V200" s="3"/>
      <c r="W200" s="3"/>
    </row>
    <row r="201" spans="1:23" x14ac:dyDescent="0.2">
      <c r="A201" s="71"/>
      <c r="B201" s="620">
        <f t="shared" ref="B201" si="38">B199+1</f>
        <v>3</v>
      </c>
      <c r="C201" s="63" t="s">
        <v>5207</v>
      </c>
      <c r="D201" s="621" t="s">
        <v>5199</v>
      </c>
      <c r="E201" s="632" t="s">
        <v>5200</v>
      </c>
      <c r="F201" s="630">
        <f>IF(総括表!$B$4=総括表!$Q$4,基礎データ貼付用シート!E2482)</f>
        <v>0</v>
      </c>
      <c r="G201" s="624" t="s">
        <v>5201</v>
      </c>
      <c r="H201" s="625">
        <v>0.24099999999999999</v>
      </c>
      <c r="I201" s="624" t="s">
        <v>5202</v>
      </c>
      <c r="J201" s="626">
        <f t="shared" si="37"/>
        <v>0</v>
      </c>
      <c r="K201" s="66" t="s">
        <v>5211</v>
      </c>
      <c r="L201" s="71"/>
      <c r="M201" s="3"/>
      <c r="N201" s="3"/>
      <c r="O201" s="3"/>
      <c r="P201" s="3"/>
      <c r="Q201" s="3"/>
      <c r="R201" s="3"/>
      <c r="S201" s="3"/>
      <c r="T201" s="3"/>
      <c r="U201" s="3"/>
      <c r="V201" s="3"/>
      <c r="W201" s="3"/>
    </row>
    <row r="202" spans="1:23" s="3" customFormat="1" ht="13" x14ac:dyDescent="0.2">
      <c r="A202" s="71"/>
      <c r="B202" s="67"/>
      <c r="C202" s="286"/>
      <c r="D202" s="621" t="s">
        <v>5204</v>
      </c>
      <c r="E202" s="632" t="s">
        <v>5205</v>
      </c>
      <c r="F202" s="630" t="b">
        <f>IF(総括表!$B$4=総括表!$Q$5,基礎データ貼付用シート!E2482)</f>
        <v>0</v>
      </c>
      <c r="G202" s="624" t="s">
        <v>5201</v>
      </c>
      <c r="H202" s="627">
        <v>0</v>
      </c>
      <c r="I202" s="628" t="s">
        <v>5202</v>
      </c>
      <c r="J202" s="629">
        <f t="shared" si="37"/>
        <v>0</v>
      </c>
      <c r="K202" s="66" t="s">
        <v>5212</v>
      </c>
      <c r="L202" s="71"/>
    </row>
    <row r="203" spans="1:23" s="3" customFormat="1" ht="13" x14ac:dyDescent="0.2">
      <c r="A203" s="71"/>
      <c r="B203" s="620">
        <f t="shared" ref="B203" si="39">B201+1</f>
        <v>4</v>
      </c>
      <c r="C203" s="63" t="s">
        <v>5210</v>
      </c>
      <c r="D203" s="621" t="s">
        <v>5199</v>
      </c>
      <c r="E203" s="632" t="s">
        <v>5200</v>
      </c>
      <c r="F203" s="630">
        <f>IF(総括表!$B$4=総括表!$Q$4,基礎データ貼付用シート!E2485)</f>
        <v>0</v>
      </c>
      <c r="G203" s="624" t="s">
        <v>5201</v>
      </c>
      <c r="H203" s="625">
        <v>0.23100000000000001</v>
      </c>
      <c r="I203" s="624" t="s">
        <v>5202</v>
      </c>
      <c r="J203" s="626">
        <f>ROUND(F203*H203,0)</f>
        <v>0</v>
      </c>
      <c r="K203" s="66" t="s">
        <v>5214</v>
      </c>
      <c r="L203" s="71"/>
    </row>
    <row r="204" spans="1:23" s="3" customFormat="1" ht="13" x14ac:dyDescent="0.2">
      <c r="A204" s="71"/>
      <c r="B204" s="67"/>
      <c r="C204" s="286"/>
      <c r="D204" s="621" t="s">
        <v>5204</v>
      </c>
      <c r="E204" s="632" t="s">
        <v>5205</v>
      </c>
      <c r="F204" s="630" t="b">
        <f>IF(総括表!$B$4=総括表!$Q$5,基礎データ貼付用シート!E2485)</f>
        <v>0</v>
      </c>
      <c r="G204" s="624" t="s">
        <v>5201</v>
      </c>
      <c r="H204" s="627">
        <v>0.11799999999999999</v>
      </c>
      <c r="I204" s="628" t="s">
        <v>5202</v>
      </c>
      <c r="J204" s="629">
        <f>ROUND(F204*H204,0)</f>
        <v>0</v>
      </c>
      <c r="K204" s="66" t="s">
        <v>5215</v>
      </c>
      <c r="L204" s="71"/>
    </row>
    <row r="205" spans="1:23" s="3" customFormat="1" ht="13" x14ac:dyDescent="0.2">
      <c r="A205" s="71"/>
      <c r="B205" s="620">
        <f t="shared" ref="B205" si="40">B203+1</f>
        <v>5</v>
      </c>
      <c r="C205" s="63" t="s">
        <v>5213</v>
      </c>
      <c r="D205" s="621" t="s">
        <v>5199</v>
      </c>
      <c r="E205" s="632" t="s">
        <v>5200</v>
      </c>
      <c r="F205" s="630">
        <f>IF(総括表!$B$4=総括表!$Q$4,基礎データ貼付用シート!E2488)</f>
        <v>0</v>
      </c>
      <c r="G205" s="624" t="s">
        <v>5201</v>
      </c>
      <c r="H205" s="625">
        <v>0.24</v>
      </c>
      <c r="I205" s="624" t="s">
        <v>5202</v>
      </c>
      <c r="J205" s="626">
        <f t="shared" si="37"/>
        <v>0</v>
      </c>
      <c r="K205" s="66" t="s">
        <v>5217</v>
      </c>
      <c r="L205" s="71"/>
    </row>
    <row r="206" spans="1:23" s="3" customFormat="1" ht="13" x14ac:dyDescent="0.2">
      <c r="A206" s="71"/>
      <c r="B206" s="67"/>
      <c r="C206" s="286"/>
      <c r="D206" s="621" t="s">
        <v>5204</v>
      </c>
      <c r="E206" s="632" t="s">
        <v>5205</v>
      </c>
      <c r="F206" s="630" t="b">
        <f>IF(総括表!$B$4=総括表!$Q$5,基礎データ貼付用シート!E2488)</f>
        <v>0</v>
      </c>
      <c r="G206" s="624" t="s">
        <v>5201</v>
      </c>
      <c r="H206" s="627">
        <v>0.153</v>
      </c>
      <c r="I206" s="628" t="s">
        <v>5202</v>
      </c>
      <c r="J206" s="629">
        <f t="shared" si="37"/>
        <v>0</v>
      </c>
      <c r="K206" s="66" t="s">
        <v>5330</v>
      </c>
      <c r="L206" s="71"/>
    </row>
    <row r="207" spans="1:23" s="3" customFormat="1" ht="13" x14ac:dyDescent="0.2">
      <c r="A207" s="71"/>
      <c r="B207" s="620">
        <f t="shared" ref="B207" si="41">B205+1</f>
        <v>6</v>
      </c>
      <c r="C207" s="63" t="s">
        <v>5216</v>
      </c>
      <c r="D207" s="621" t="s">
        <v>5199</v>
      </c>
      <c r="E207" s="632" t="s">
        <v>5200</v>
      </c>
      <c r="F207" s="630">
        <f>IF(総括表!$B$4=総括表!$Q$4,基礎データ貼付用シート!E2491)</f>
        <v>0</v>
      </c>
      <c r="G207" s="624" t="s">
        <v>5201</v>
      </c>
      <c r="H207" s="625">
        <v>0.26100000000000001</v>
      </c>
      <c r="I207" s="624" t="s">
        <v>5202</v>
      </c>
      <c r="J207" s="626">
        <f t="shared" si="37"/>
        <v>0</v>
      </c>
      <c r="K207" s="66" t="s">
        <v>5220</v>
      </c>
      <c r="L207" s="71"/>
    </row>
    <row r="208" spans="1:23" s="3" customFormat="1" ht="13" x14ac:dyDescent="0.2">
      <c r="A208" s="71"/>
      <c r="B208" s="67"/>
      <c r="C208" s="286"/>
      <c r="D208" s="621" t="s">
        <v>5204</v>
      </c>
      <c r="E208" s="632" t="s">
        <v>5205</v>
      </c>
      <c r="F208" s="630" t="b">
        <f>IF(総括表!$B$4=総括表!$Q$5,基礎データ貼付用シート!E2491)</f>
        <v>0</v>
      </c>
      <c r="G208" s="624" t="s">
        <v>5201</v>
      </c>
      <c r="H208" s="627">
        <v>0.184</v>
      </c>
      <c r="I208" s="628" t="s">
        <v>5202</v>
      </c>
      <c r="J208" s="629">
        <f t="shared" si="37"/>
        <v>0</v>
      </c>
      <c r="K208" s="66" t="s">
        <v>5332</v>
      </c>
      <c r="L208" s="71"/>
    </row>
    <row r="209" spans="1:12" s="3" customFormat="1" ht="13" x14ac:dyDescent="0.2">
      <c r="A209" s="71"/>
      <c r="B209" s="620">
        <f t="shared" ref="B209" si="42">B207+1</f>
        <v>7</v>
      </c>
      <c r="C209" s="63" t="s">
        <v>5219</v>
      </c>
      <c r="D209" s="621" t="s">
        <v>5199</v>
      </c>
      <c r="E209" s="632" t="s">
        <v>5200</v>
      </c>
      <c r="F209" s="630">
        <f>IF(総括表!$B$4=総括表!$Q$4,基礎データ貼付用シート!E2494)</f>
        <v>0</v>
      </c>
      <c r="G209" s="624" t="s">
        <v>5201</v>
      </c>
      <c r="H209" s="625">
        <v>0.28399999999999997</v>
      </c>
      <c r="I209" s="624" t="s">
        <v>5202</v>
      </c>
      <c r="J209" s="626">
        <f t="shared" si="37"/>
        <v>0</v>
      </c>
      <c r="K209" s="66" t="s">
        <v>5223</v>
      </c>
      <c r="L209" s="71"/>
    </row>
    <row r="210" spans="1:12" s="3" customFormat="1" ht="13" x14ac:dyDescent="0.2">
      <c r="A210" s="71"/>
      <c r="B210" s="67"/>
      <c r="C210" s="286"/>
      <c r="D210" s="621" t="s">
        <v>5204</v>
      </c>
      <c r="E210" s="632" t="s">
        <v>5205</v>
      </c>
      <c r="F210" s="630" t="b">
        <f>IF(総括表!$B$4=総括表!$Q$5,基礎データ貼付用シート!E2494)</f>
        <v>0</v>
      </c>
      <c r="G210" s="624" t="s">
        <v>5201</v>
      </c>
      <c r="H210" s="627">
        <v>0.21299999999999999</v>
      </c>
      <c r="I210" s="628" t="s">
        <v>5202</v>
      </c>
      <c r="J210" s="629">
        <f t="shared" si="37"/>
        <v>0</v>
      </c>
      <c r="K210" s="66" t="s">
        <v>5224</v>
      </c>
      <c r="L210" s="71"/>
    </row>
    <row r="211" spans="1:12" s="3" customFormat="1" ht="13" x14ac:dyDescent="0.2">
      <c r="A211" s="71"/>
      <c r="B211" s="620">
        <f t="shared" ref="B211" si="43">B209+1</f>
        <v>8</v>
      </c>
      <c r="C211" s="63" t="s">
        <v>5222</v>
      </c>
      <c r="D211" s="621" t="s">
        <v>5199</v>
      </c>
      <c r="E211" s="632" t="s">
        <v>5200</v>
      </c>
      <c r="F211" s="630">
        <f>IF(総括表!$B$4=総括表!$Q$4,基礎データ貼付用シート!E2497)</f>
        <v>0</v>
      </c>
      <c r="G211" s="624" t="s">
        <v>5201</v>
      </c>
      <c r="H211" s="625">
        <v>0.307</v>
      </c>
      <c r="I211" s="624" t="s">
        <v>5202</v>
      </c>
      <c r="J211" s="626">
        <f t="shared" si="37"/>
        <v>0</v>
      </c>
      <c r="K211" s="66" t="s">
        <v>5226</v>
      </c>
      <c r="L211" s="71"/>
    </row>
    <row r="212" spans="1:12" s="3" customFormat="1" ht="13" x14ac:dyDescent="0.2">
      <c r="A212" s="71"/>
      <c r="B212" s="67"/>
      <c r="C212" s="286"/>
      <c r="D212" s="621" t="s">
        <v>5204</v>
      </c>
      <c r="E212" s="632" t="s">
        <v>5205</v>
      </c>
      <c r="F212" s="630" t="b">
        <f>IF(総括表!$B$4=総括表!$Q$5,基礎データ貼付用シート!E2497)</f>
        <v>0</v>
      </c>
      <c r="G212" s="624" t="s">
        <v>5201</v>
      </c>
      <c r="H212" s="627">
        <v>0.24199999999999999</v>
      </c>
      <c r="I212" s="628" t="s">
        <v>5202</v>
      </c>
      <c r="J212" s="629">
        <f t="shared" si="37"/>
        <v>0</v>
      </c>
      <c r="K212" s="66" t="s">
        <v>5227</v>
      </c>
      <c r="L212" s="71"/>
    </row>
    <row r="213" spans="1:12" s="3" customFormat="1" ht="13" x14ac:dyDescent="0.2">
      <c r="A213" s="71"/>
      <c r="B213" s="620">
        <f t="shared" ref="B213" si="44">B211+1</f>
        <v>9</v>
      </c>
      <c r="C213" s="63" t="s">
        <v>5225</v>
      </c>
      <c r="D213" s="621" t="s">
        <v>5199</v>
      </c>
      <c r="E213" s="632" t="s">
        <v>5200</v>
      </c>
      <c r="F213" s="630">
        <f>IF(総括表!$B$4=総括表!$Q$4,基礎データ貼付用シート!E2500)</f>
        <v>0</v>
      </c>
      <c r="G213" s="624" t="s">
        <v>5201</v>
      </c>
      <c r="H213" s="625">
        <v>0.33</v>
      </c>
      <c r="I213" s="624" t="s">
        <v>5202</v>
      </c>
      <c r="J213" s="626">
        <f>ROUND(F213*H213,0)</f>
        <v>0</v>
      </c>
      <c r="K213" s="66" t="s">
        <v>5229</v>
      </c>
      <c r="L213" s="71"/>
    </row>
    <row r="214" spans="1:12" s="3" customFormat="1" ht="13" x14ac:dyDescent="0.2">
      <c r="A214" s="71"/>
      <c r="B214" s="67"/>
      <c r="C214" s="286"/>
      <c r="D214" s="621" t="s">
        <v>5204</v>
      </c>
      <c r="E214" s="632" t="s">
        <v>5205</v>
      </c>
      <c r="F214" s="630" t="b">
        <f>IF(総括表!$B$4=総括表!$Q$5,基礎データ貼付用シート!E2500)</f>
        <v>0</v>
      </c>
      <c r="G214" s="624" t="s">
        <v>5201</v>
      </c>
      <c r="H214" s="627">
        <v>0.27300000000000002</v>
      </c>
      <c r="I214" s="628" t="s">
        <v>5202</v>
      </c>
      <c r="J214" s="629">
        <f>ROUND(F214*H214,0)</f>
        <v>0</v>
      </c>
      <c r="K214" s="66" t="s">
        <v>5230</v>
      </c>
      <c r="L214" s="71"/>
    </row>
    <row r="215" spans="1:12" s="3" customFormat="1" ht="13" x14ac:dyDescent="0.2">
      <c r="A215" s="71"/>
      <c r="B215" s="620">
        <f t="shared" ref="B215" si="45">B213+1</f>
        <v>10</v>
      </c>
      <c r="C215" s="63" t="s">
        <v>5228</v>
      </c>
      <c r="D215" s="621" t="s">
        <v>5199</v>
      </c>
      <c r="E215" s="632" t="s">
        <v>5200</v>
      </c>
      <c r="F215" s="630">
        <f>IF(総括表!$B$4=総括表!$Q$4,基礎データ貼付用シート!E2503)</f>
        <v>0</v>
      </c>
      <c r="G215" s="624" t="s">
        <v>5201</v>
      </c>
      <c r="H215" s="625">
        <v>0.35199999999999998</v>
      </c>
      <c r="I215" s="624" t="s">
        <v>5202</v>
      </c>
      <c r="J215" s="626">
        <f t="shared" si="37"/>
        <v>0</v>
      </c>
      <c r="K215" s="66" t="s">
        <v>5232</v>
      </c>
      <c r="L215" s="71"/>
    </row>
    <row r="216" spans="1:12" s="3" customFormat="1" ht="13" x14ac:dyDescent="0.2">
      <c r="A216" s="71"/>
      <c r="B216" s="67"/>
      <c r="C216" s="286"/>
      <c r="D216" s="621" t="s">
        <v>5204</v>
      </c>
      <c r="E216" s="632" t="s">
        <v>5205</v>
      </c>
      <c r="F216" s="630" t="b">
        <f>IF(総括表!$B$4=総括表!$Q$5,基礎データ貼付用シート!E2503)</f>
        <v>0</v>
      </c>
      <c r="G216" s="624" t="s">
        <v>5201</v>
      </c>
      <c r="H216" s="627">
        <v>0.30299999999999999</v>
      </c>
      <c r="I216" s="628" t="s">
        <v>5202</v>
      </c>
      <c r="J216" s="629">
        <f t="shared" si="37"/>
        <v>0</v>
      </c>
      <c r="K216" s="66" t="s">
        <v>5233</v>
      </c>
      <c r="L216" s="71"/>
    </row>
    <row r="217" spans="1:12" s="3" customFormat="1" ht="13" x14ac:dyDescent="0.2">
      <c r="A217" s="71"/>
      <c r="B217" s="620">
        <f t="shared" ref="B217" si="46">B215+1</f>
        <v>11</v>
      </c>
      <c r="C217" s="63" t="s">
        <v>5231</v>
      </c>
      <c r="D217" s="621" t="s">
        <v>5199</v>
      </c>
      <c r="E217" s="632" t="s">
        <v>5200</v>
      </c>
      <c r="F217" s="630">
        <f>IF(総括表!$B$4=総括表!$Q$4,基礎データ貼付用シート!E2506)</f>
        <v>0</v>
      </c>
      <c r="G217" s="624" t="s">
        <v>5201</v>
      </c>
      <c r="H217" s="625">
        <v>0.374</v>
      </c>
      <c r="I217" s="624" t="s">
        <v>5202</v>
      </c>
      <c r="J217" s="626">
        <f t="shared" si="37"/>
        <v>0</v>
      </c>
      <c r="K217" s="66" t="s">
        <v>5235</v>
      </c>
      <c r="L217" s="71"/>
    </row>
    <row r="218" spans="1:12" s="3" customFormat="1" ht="13" x14ac:dyDescent="0.2">
      <c r="A218" s="71"/>
      <c r="B218" s="67"/>
      <c r="C218" s="286"/>
      <c r="D218" s="621" t="s">
        <v>5204</v>
      </c>
      <c r="E218" s="632" t="s">
        <v>5205</v>
      </c>
      <c r="F218" s="630" t="b">
        <f>IF(総括表!$B$4=総括表!$Q$5,基礎データ貼付用シート!E2506)</f>
        <v>0</v>
      </c>
      <c r="G218" s="624" t="s">
        <v>5201</v>
      </c>
      <c r="H218" s="627">
        <v>0.33200000000000002</v>
      </c>
      <c r="I218" s="628" t="s">
        <v>5202</v>
      </c>
      <c r="J218" s="629">
        <f t="shared" si="37"/>
        <v>0</v>
      </c>
      <c r="K218" s="66" t="s">
        <v>5236</v>
      </c>
      <c r="L218" s="71"/>
    </row>
    <row r="219" spans="1:12" s="3" customFormat="1" ht="13" x14ac:dyDescent="0.2">
      <c r="A219" s="71"/>
      <c r="B219" s="620">
        <f t="shared" ref="B219" si="47">B217+1</f>
        <v>12</v>
      </c>
      <c r="C219" s="63" t="s">
        <v>5234</v>
      </c>
      <c r="D219" s="621" t="s">
        <v>5199</v>
      </c>
      <c r="E219" s="632" t="s">
        <v>5200</v>
      </c>
      <c r="F219" s="630">
        <f>IF(総括表!$B$4=総括表!$Q$4,基礎データ貼付用シート!E2509)</f>
        <v>0</v>
      </c>
      <c r="G219" s="624" t="s">
        <v>5201</v>
      </c>
      <c r="H219" s="625">
        <v>0.39800000000000002</v>
      </c>
      <c r="I219" s="624" t="s">
        <v>5202</v>
      </c>
      <c r="J219" s="626">
        <f t="shared" si="37"/>
        <v>0</v>
      </c>
      <c r="K219" s="66" t="s">
        <v>5238</v>
      </c>
      <c r="L219" s="71"/>
    </row>
    <row r="220" spans="1:12" s="3" customFormat="1" ht="13" x14ac:dyDescent="0.2">
      <c r="A220" s="71"/>
      <c r="B220" s="67"/>
      <c r="C220" s="286"/>
      <c r="D220" s="621" t="s">
        <v>5204</v>
      </c>
      <c r="E220" s="632" t="s">
        <v>5205</v>
      </c>
      <c r="F220" s="630" t="b">
        <f>IF(総括表!$B$4=総括表!$Q$5,基礎データ貼付用シート!E2509)</f>
        <v>0</v>
      </c>
      <c r="G220" s="624" t="s">
        <v>5201</v>
      </c>
      <c r="H220" s="627">
        <v>0.36099999999999999</v>
      </c>
      <c r="I220" s="628" t="s">
        <v>5202</v>
      </c>
      <c r="J220" s="629">
        <f t="shared" si="37"/>
        <v>0</v>
      </c>
      <c r="K220" s="66" t="s">
        <v>5239</v>
      </c>
      <c r="L220" s="71"/>
    </row>
    <row r="221" spans="1:12" s="3" customFormat="1" ht="13" x14ac:dyDescent="0.2">
      <c r="A221" s="71"/>
      <c r="B221" s="620">
        <f t="shared" ref="B221" si="48">B219+1</f>
        <v>13</v>
      </c>
      <c r="C221" s="63" t="s">
        <v>5237</v>
      </c>
      <c r="D221" s="621" t="s">
        <v>5199</v>
      </c>
      <c r="E221" s="632" t="s">
        <v>5200</v>
      </c>
      <c r="F221" s="630">
        <f>IF(総括表!$B$4=総括表!$Q$4,基礎データ貼付用シート!E2512)</f>
        <v>0</v>
      </c>
      <c r="G221" s="624" t="s">
        <v>5201</v>
      </c>
      <c r="H221" s="625">
        <v>0.42</v>
      </c>
      <c r="I221" s="624" t="s">
        <v>5202</v>
      </c>
      <c r="J221" s="626">
        <f t="shared" si="37"/>
        <v>0</v>
      </c>
      <c r="K221" s="66" t="s">
        <v>5241</v>
      </c>
      <c r="L221" s="71"/>
    </row>
    <row r="222" spans="1:12" s="3" customFormat="1" ht="13" x14ac:dyDescent="0.2">
      <c r="A222" s="71"/>
      <c r="B222" s="67"/>
      <c r="C222" s="286"/>
      <c r="D222" s="621" t="s">
        <v>5204</v>
      </c>
      <c r="E222" s="632" t="s">
        <v>5205</v>
      </c>
      <c r="F222" s="630" t="b">
        <f>IF(総括表!$B$4=総括表!$Q$5,基礎データ貼付用シート!E2512)</f>
        <v>0</v>
      </c>
      <c r="G222" s="624" t="s">
        <v>5201</v>
      </c>
      <c r="H222" s="627">
        <v>0.39200000000000002</v>
      </c>
      <c r="I222" s="628" t="s">
        <v>5202</v>
      </c>
      <c r="J222" s="629">
        <f t="shared" si="37"/>
        <v>0</v>
      </c>
      <c r="K222" s="66" t="s">
        <v>5242</v>
      </c>
      <c r="L222" s="71"/>
    </row>
    <row r="223" spans="1:12" s="3" customFormat="1" ht="13" x14ac:dyDescent="0.2">
      <c r="A223" s="71"/>
      <c r="B223" s="620">
        <f t="shared" ref="B223" si="49">B221+1</f>
        <v>14</v>
      </c>
      <c r="C223" s="63" t="s">
        <v>5240</v>
      </c>
      <c r="D223" s="621" t="s">
        <v>5199</v>
      </c>
      <c r="E223" s="632" t="s">
        <v>5200</v>
      </c>
      <c r="F223" s="630">
        <f>IF(総括表!$B$4=総括表!$Q$4,基礎データ貼付用シート!E2515)</f>
        <v>0</v>
      </c>
      <c r="G223" s="624" t="s">
        <v>5201</v>
      </c>
      <c r="H223" s="625">
        <v>0.443</v>
      </c>
      <c r="I223" s="624" t="s">
        <v>5202</v>
      </c>
      <c r="J223" s="626">
        <f t="shared" si="37"/>
        <v>0</v>
      </c>
      <c r="K223" s="66" t="s">
        <v>5244</v>
      </c>
      <c r="L223" s="71"/>
    </row>
    <row r="224" spans="1:12" s="3" customFormat="1" ht="13" x14ac:dyDescent="0.2">
      <c r="A224" s="71"/>
      <c r="B224" s="67"/>
      <c r="C224" s="286"/>
      <c r="D224" s="621" t="s">
        <v>5204</v>
      </c>
      <c r="E224" s="632" t="s">
        <v>5205</v>
      </c>
      <c r="F224" s="630" t="b">
        <f>IF(総括表!$B$4=総括表!$Q$5,基礎データ貼付用シート!E2515)</f>
        <v>0</v>
      </c>
      <c r="G224" s="624" t="s">
        <v>5201</v>
      </c>
      <c r="H224" s="627">
        <v>0.42099999999999999</v>
      </c>
      <c r="I224" s="628" t="s">
        <v>5202</v>
      </c>
      <c r="J224" s="629">
        <f t="shared" si="37"/>
        <v>0</v>
      </c>
      <c r="K224" s="66" t="s">
        <v>5245</v>
      </c>
      <c r="L224" s="71"/>
    </row>
    <row r="225" spans="1:12" s="3" customFormat="1" ht="13" x14ac:dyDescent="0.2">
      <c r="A225" s="71"/>
      <c r="B225" s="620">
        <f t="shared" ref="B225" si="50">B223+1</f>
        <v>15</v>
      </c>
      <c r="C225" s="63" t="s">
        <v>5735</v>
      </c>
      <c r="D225" s="621" t="s">
        <v>5199</v>
      </c>
      <c r="E225" s="632" t="s">
        <v>5200</v>
      </c>
      <c r="F225" s="630">
        <f>IF(総括表!$B$4=総括表!$Q$4,基礎データ貼付用シート!E2518)</f>
        <v>0</v>
      </c>
      <c r="G225" s="624" t="s">
        <v>5201</v>
      </c>
      <c r="H225" s="625">
        <v>0.46600000000000003</v>
      </c>
      <c r="I225" s="624" t="s">
        <v>5202</v>
      </c>
      <c r="J225" s="626">
        <f t="shared" si="37"/>
        <v>0</v>
      </c>
      <c r="K225" s="66" t="s">
        <v>5247</v>
      </c>
      <c r="L225" s="71"/>
    </row>
    <row r="226" spans="1:12" s="3" customFormat="1" ht="13" x14ac:dyDescent="0.2">
      <c r="A226" s="71"/>
      <c r="B226" s="67"/>
      <c r="C226" s="286"/>
      <c r="D226" s="621" t="s">
        <v>5204</v>
      </c>
      <c r="E226" s="632" t="s">
        <v>5205</v>
      </c>
      <c r="F226" s="630" t="b">
        <f>IF(総括表!$B$4=総括表!$Q$5,基礎データ貼付用シート!E2518)</f>
        <v>0</v>
      </c>
      <c r="G226" s="624" t="s">
        <v>5201</v>
      </c>
      <c r="H226" s="627">
        <v>0.45100000000000001</v>
      </c>
      <c r="I226" s="628" t="s">
        <v>5202</v>
      </c>
      <c r="J226" s="629">
        <f t="shared" si="37"/>
        <v>0</v>
      </c>
      <c r="K226" s="66" t="s">
        <v>5248</v>
      </c>
      <c r="L226" s="71"/>
    </row>
    <row r="227" spans="1:12" s="3" customFormat="1" ht="13" x14ac:dyDescent="0.2">
      <c r="A227" s="71"/>
      <c r="B227" s="620">
        <f t="shared" ref="B227" si="51">B225+1</f>
        <v>16</v>
      </c>
      <c r="C227" s="63" t="s">
        <v>5307</v>
      </c>
      <c r="D227" s="621" t="s">
        <v>5199</v>
      </c>
      <c r="E227" s="632" t="s">
        <v>5200</v>
      </c>
      <c r="F227" s="630">
        <f>IF(総括表!$B$4=総括表!$Q$4,基礎データ貼付用シート!E2521)</f>
        <v>0</v>
      </c>
      <c r="G227" s="624" t="s">
        <v>5201</v>
      </c>
      <c r="H227" s="625">
        <v>0.48399999999999999</v>
      </c>
      <c r="I227" s="624" t="s">
        <v>5202</v>
      </c>
      <c r="J227" s="626">
        <f t="shared" si="37"/>
        <v>0</v>
      </c>
      <c r="K227" s="66" t="s">
        <v>5250</v>
      </c>
      <c r="L227" s="71"/>
    </row>
    <row r="228" spans="1:12" s="3" customFormat="1" ht="13" x14ac:dyDescent="0.2">
      <c r="A228" s="71"/>
      <c r="B228" s="67"/>
      <c r="C228" s="286"/>
      <c r="D228" s="621" t="s">
        <v>5204</v>
      </c>
      <c r="E228" s="632" t="s">
        <v>5205</v>
      </c>
      <c r="F228" s="630" t="b">
        <f>IF(総括表!$B$4=総括表!$Q$5,基礎データ貼付用シート!E2521)</f>
        <v>0</v>
      </c>
      <c r="G228" s="624" t="s">
        <v>5201</v>
      </c>
      <c r="H228" s="627">
        <v>0.47499999999999998</v>
      </c>
      <c r="I228" s="628" t="s">
        <v>5202</v>
      </c>
      <c r="J228" s="629">
        <f t="shared" si="37"/>
        <v>0</v>
      </c>
      <c r="K228" s="66" t="s">
        <v>5251</v>
      </c>
      <c r="L228" s="71"/>
    </row>
    <row r="229" spans="1:12" s="3" customFormat="1" ht="13" x14ac:dyDescent="0.2">
      <c r="A229" s="71"/>
      <c r="B229" s="620">
        <f t="shared" ref="B229" si="52">B227+1</f>
        <v>17</v>
      </c>
      <c r="C229" s="63" t="s">
        <v>5308</v>
      </c>
      <c r="D229" s="621" t="s">
        <v>5199</v>
      </c>
      <c r="E229" s="632" t="s">
        <v>5200</v>
      </c>
      <c r="F229" s="623">
        <f>IF(総括表!$B$4=総括表!$Q$4,基礎データ貼付用シート!E2524)</f>
        <v>0</v>
      </c>
      <c r="G229" s="624" t="s">
        <v>5201</v>
      </c>
      <c r="H229" s="625">
        <v>0.5</v>
      </c>
      <c r="I229" s="624" t="s">
        <v>5202</v>
      </c>
      <c r="J229" s="626">
        <f t="shared" si="37"/>
        <v>0</v>
      </c>
      <c r="K229" s="66" t="s">
        <v>5253</v>
      </c>
      <c r="L229" s="71"/>
    </row>
    <row r="230" spans="1:12" s="3" customFormat="1" ht="13" x14ac:dyDescent="0.2">
      <c r="A230" s="71"/>
      <c r="B230" s="67"/>
      <c r="C230" s="286"/>
      <c r="D230" s="621" t="s">
        <v>5204</v>
      </c>
      <c r="E230" s="632" t="s">
        <v>5205</v>
      </c>
      <c r="F230" s="623" t="b">
        <f>IF(総括表!$B$4=総括表!$Q$5,基礎データ貼付用シート!E2524)</f>
        <v>0</v>
      </c>
      <c r="G230" s="624" t="s">
        <v>5201</v>
      </c>
      <c r="H230" s="627">
        <v>0.5</v>
      </c>
      <c r="I230" s="628" t="s">
        <v>5202</v>
      </c>
      <c r="J230" s="629">
        <f t="shared" si="37"/>
        <v>0</v>
      </c>
      <c r="K230" s="66" t="s">
        <v>5254</v>
      </c>
      <c r="L230" s="71"/>
    </row>
    <row r="231" spans="1:12" s="3" customFormat="1" ht="13" x14ac:dyDescent="0.2">
      <c r="A231" s="71"/>
      <c r="B231" s="620">
        <f t="shared" ref="B231" si="53">B229+1</f>
        <v>18</v>
      </c>
      <c r="C231" s="63" t="s">
        <v>5309</v>
      </c>
      <c r="D231" s="621" t="s">
        <v>5199</v>
      </c>
      <c r="E231" s="632" t="s">
        <v>5200</v>
      </c>
      <c r="F231" s="623">
        <f>IF(総括表!$B$4=総括表!$Q$4,基礎データ貼付用シート!E2527)</f>
        <v>0</v>
      </c>
      <c r="G231" s="624" t="s">
        <v>5201</v>
      </c>
      <c r="H231" s="625">
        <v>0.5</v>
      </c>
      <c r="I231" s="624" t="s">
        <v>5202</v>
      </c>
      <c r="J231" s="626">
        <f t="shared" si="37"/>
        <v>0</v>
      </c>
      <c r="K231" s="66" t="s">
        <v>5256</v>
      </c>
      <c r="L231" s="71"/>
    </row>
    <row r="232" spans="1:12" s="3" customFormat="1" ht="13" x14ac:dyDescent="0.2">
      <c r="A232" s="71"/>
      <c r="B232" s="67"/>
      <c r="C232" s="286"/>
      <c r="D232" s="621" t="s">
        <v>5204</v>
      </c>
      <c r="E232" s="632" t="s">
        <v>5205</v>
      </c>
      <c r="F232" s="623" t="b">
        <f>IF(総括表!$B$4=総括表!$Q$5,基礎データ貼付用シート!E2527)</f>
        <v>0</v>
      </c>
      <c r="G232" s="624" t="s">
        <v>5201</v>
      </c>
      <c r="H232" s="627">
        <v>0.5</v>
      </c>
      <c r="I232" s="628" t="s">
        <v>5202</v>
      </c>
      <c r="J232" s="629">
        <f t="shared" si="37"/>
        <v>0</v>
      </c>
      <c r="K232" s="66" t="s">
        <v>5257</v>
      </c>
      <c r="L232" s="71"/>
    </row>
    <row r="233" spans="1:12" s="3" customFormat="1" ht="13" x14ac:dyDescent="0.2">
      <c r="A233" s="71"/>
      <c r="B233" s="620">
        <f t="shared" ref="B233" si="54">B231+1</f>
        <v>19</v>
      </c>
      <c r="C233" s="63" t="s">
        <v>5310</v>
      </c>
      <c r="D233" s="621" t="s">
        <v>5199</v>
      </c>
      <c r="E233" s="632" t="s">
        <v>5200</v>
      </c>
      <c r="F233" s="623">
        <f>IF(総括表!$B$4=総括表!$Q$4,基礎データ貼付用シート!E2530)</f>
        <v>0</v>
      </c>
      <c r="G233" s="624" t="s">
        <v>5201</v>
      </c>
      <c r="H233" s="625">
        <v>0.5</v>
      </c>
      <c r="I233" s="624" t="s">
        <v>5202</v>
      </c>
      <c r="J233" s="626">
        <f t="shared" si="37"/>
        <v>0</v>
      </c>
      <c r="K233" s="66" t="s">
        <v>5475</v>
      </c>
      <c r="L233" s="71"/>
    </row>
    <row r="234" spans="1:12" s="3" customFormat="1" ht="13" x14ac:dyDescent="0.2">
      <c r="A234" s="71"/>
      <c r="B234" s="67"/>
      <c r="C234" s="286"/>
      <c r="D234" s="621" t="s">
        <v>5204</v>
      </c>
      <c r="E234" s="632" t="s">
        <v>5205</v>
      </c>
      <c r="F234" s="623" t="b">
        <f>IF(総括表!$B$4=総括表!$Q$5,基礎データ貼付用シート!E2530)</f>
        <v>0</v>
      </c>
      <c r="G234" s="624" t="s">
        <v>5201</v>
      </c>
      <c r="H234" s="627">
        <v>0.5</v>
      </c>
      <c r="I234" s="628" t="s">
        <v>5202</v>
      </c>
      <c r="J234" s="629">
        <f t="shared" si="37"/>
        <v>0</v>
      </c>
      <c r="K234" s="66" t="s">
        <v>5523</v>
      </c>
      <c r="L234" s="71"/>
    </row>
    <row r="235" spans="1:12" s="3" customFormat="1" ht="13" x14ac:dyDescent="0.2">
      <c r="A235" s="71"/>
      <c r="B235" s="620">
        <f t="shared" ref="B235" si="55">B233+1</f>
        <v>20</v>
      </c>
      <c r="C235" s="63" t="s">
        <v>5476</v>
      </c>
      <c r="D235" s="621" t="s">
        <v>5199</v>
      </c>
      <c r="E235" s="632" t="s">
        <v>5200</v>
      </c>
      <c r="F235" s="623">
        <f>IF(総括表!$B$4=総括表!$Q$4,基礎データ貼付用シート!E2533)</f>
        <v>0</v>
      </c>
      <c r="G235" s="624" t="s">
        <v>5201</v>
      </c>
      <c r="H235" s="625">
        <v>0.5</v>
      </c>
      <c r="I235" s="624" t="s">
        <v>5202</v>
      </c>
      <c r="J235" s="626">
        <f t="shared" si="37"/>
        <v>0</v>
      </c>
      <c r="K235" s="66" t="s">
        <v>5524</v>
      </c>
      <c r="L235" s="71"/>
    </row>
    <row r="236" spans="1:12" s="3" customFormat="1" ht="13.5" thickBot="1" x14ac:dyDescent="0.25">
      <c r="A236" s="71"/>
      <c r="B236" s="67"/>
      <c r="C236" s="286"/>
      <c r="D236" s="621" t="s">
        <v>5204</v>
      </c>
      <c r="E236" s="632" t="s">
        <v>5205</v>
      </c>
      <c r="F236" s="623" t="b">
        <f>IF(総括表!$B$4=総括表!$Q$5,基礎データ貼付用シート!E2533)</f>
        <v>0</v>
      </c>
      <c r="G236" s="624" t="s">
        <v>5201</v>
      </c>
      <c r="H236" s="627">
        <v>0.5</v>
      </c>
      <c r="I236" s="628" t="s">
        <v>5202</v>
      </c>
      <c r="J236" s="629">
        <f t="shared" si="37"/>
        <v>0</v>
      </c>
      <c r="K236" s="66" t="s">
        <v>5525</v>
      </c>
      <c r="L236" s="71"/>
    </row>
    <row r="237" spans="1:12" s="3" customFormat="1" ht="13" x14ac:dyDescent="0.2">
      <c r="A237" s="71"/>
      <c r="B237" s="66"/>
      <c r="C237" s="68"/>
      <c r="D237" s="66"/>
      <c r="E237" s="66"/>
      <c r="F237" s="29"/>
      <c r="G237" s="68"/>
      <c r="H237" s="985" t="s">
        <v>5362</v>
      </c>
      <c r="I237" s="986"/>
      <c r="J237" s="657"/>
      <c r="K237" s="66"/>
      <c r="L237" s="71"/>
    </row>
    <row r="238" spans="1:12" s="3" customFormat="1" ht="13.5" thickBot="1" x14ac:dyDescent="0.25">
      <c r="A238" s="71"/>
      <c r="B238" s="66"/>
      <c r="C238" s="66"/>
      <c r="D238" s="66"/>
      <c r="E238" s="66"/>
      <c r="F238" s="29"/>
      <c r="G238" s="66"/>
      <c r="H238" s="983" t="s">
        <v>5259</v>
      </c>
      <c r="I238" s="984"/>
      <c r="J238" s="7">
        <f>SUM(J197:J236)</f>
        <v>0</v>
      </c>
      <c r="K238" s="66" t="s">
        <v>5291</v>
      </c>
      <c r="L238" s="3" t="s">
        <v>5201</v>
      </c>
    </row>
    <row r="239" spans="1:12" s="3" customFormat="1" ht="13" x14ac:dyDescent="0.2">
      <c r="A239" s="71"/>
      <c r="B239" s="71"/>
      <c r="C239" s="71"/>
      <c r="D239" s="71"/>
      <c r="E239" s="71"/>
      <c r="F239" s="90"/>
      <c r="G239" s="71"/>
      <c r="H239" s="71"/>
      <c r="I239" s="71"/>
      <c r="J239" s="90"/>
      <c r="K239" s="71"/>
      <c r="L239" s="71"/>
    </row>
    <row r="240" spans="1:12" s="3" customFormat="1" x14ac:dyDescent="0.2">
      <c r="A240" s="77" t="s">
        <v>6539</v>
      </c>
      <c r="B240" s="71" t="s">
        <v>6541</v>
      </c>
      <c r="C240" s="76"/>
      <c r="D240" s="76"/>
      <c r="E240" s="76"/>
      <c r="F240" s="89"/>
      <c r="G240" s="76"/>
      <c r="H240" s="76"/>
      <c r="I240" s="76"/>
      <c r="J240" s="89"/>
      <c r="K240" s="76"/>
      <c r="L240" s="76"/>
    </row>
    <row r="241" spans="1:23" s="3" customFormat="1" x14ac:dyDescent="0.2">
      <c r="A241" s="78"/>
      <c r="B241" s="71" t="s">
        <v>6542</v>
      </c>
      <c r="C241" s="76"/>
      <c r="D241" s="76"/>
      <c r="E241" s="76"/>
      <c r="F241" s="89"/>
      <c r="G241" s="76"/>
      <c r="H241" s="76"/>
      <c r="I241" s="76"/>
      <c r="J241" s="89"/>
      <c r="K241" s="76"/>
      <c r="L241" s="76"/>
    </row>
    <row r="242" spans="1:23" s="3" customFormat="1" x14ac:dyDescent="0.2">
      <c r="A242" s="78"/>
      <c r="B242" s="1212" t="s">
        <v>5396</v>
      </c>
      <c r="C242" s="992"/>
      <c r="D242" s="1212" t="s">
        <v>5194</v>
      </c>
      <c r="E242" s="992"/>
      <c r="F242" s="618" t="s">
        <v>5397</v>
      </c>
      <c r="G242" s="619"/>
      <c r="H242" s="619" t="s">
        <v>5196</v>
      </c>
      <c r="I242" s="619"/>
      <c r="J242" s="618" t="s">
        <v>17</v>
      </c>
      <c r="K242" s="66"/>
      <c r="L242" s="76"/>
      <c r="M242" s="1"/>
      <c r="N242" s="1"/>
      <c r="O242" s="1"/>
      <c r="P242" s="1"/>
      <c r="Q242" s="1"/>
      <c r="R242" s="1"/>
      <c r="S242" s="1"/>
      <c r="T242" s="1"/>
      <c r="U242" s="1"/>
      <c r="V242" s="1"/>
      <c r="W242" s="1"/>
    </row>
    <row r="243" spans="1:23" s="3" customFormat="1" x14ac:dyDescent="0.2">
      <c r="A243" s="78"/>
      <c r="B243" s="294"/>
      <c r="C243" s="289"/>
      <c r="D243" s="229"/>
      <c r="E243" s="286"/>
      <c r="F243" s="168"/>
      <c r="G243" s="143"/>
      <c r="H243" s="143"/>
      <c r="I243" s="143"/>
      <c r="J243" s="92" t="s">
        <v>5197</v>
      </c>
      <c r="K243" s="66"/>
      <c r="L243" s="76"/>
      <c r="M243" s="1"/>
      <c r="N243" s="1"/>
      <c r="O243" s="1"/>
      <c r="P243" s="1"/>
      <c r="Q243" s="1"/>
      <c r="R243" s="1"/>
      <c r="S243" s="1"/>
      <c r="T243" s="1"/>
      <c r="U243" s="1"/>
      <c r="V243" s="1"/>
      <c r="W243" s="1"/>
    </row>
    <row r="244" spans="1:23" s="3" customFormat="1" x14ac:dyDescent="0.2">
      <c r="A244" s="71"/>
      <c r="B244" s="620">
        <v>1</v>
      </c>
      <c r="C244" s="63" t="s">
        <v>5198</v>
      </c>
      <c r="D244" s="621" t="s">
        <v>5199</v>
      </c>
      <c r="E244" s="632" t="s">
        <v>5200</v>
      </c>
      <c r="F244" s="630">
        <f>IF(総括表!$B$4=総括表!$Q$4,基礎データ貼付用シート!E2481)</f>
        <v>0</v>
      </c>
      <c r="G244" s="624" t="s">
        <v>5201</v>
      </c>
      <c r="H244" s="625">
        <v>0.223</v>
      </c>
      <c r="I244" s="624" t="s">
        <v>5202</v>
      </c>
      <c r="J244" s="626">
        <f t="shared" ref="J244:J281" si="56">ROUND(F244*H244,0)</f>
        <v>0</v>
      </c>
      <c r="K244" s="66" t="s">
        <v>5203</v>
      </c>
      <c r="L244" s="71"/>
      <c r="M244" s="1"/>
      <c r="N244" s="1"/>
      <c r="O244" s="1"/>
      <c r="P244" s="1"/>
      <c r="Q244" s="1"/>
      <c r="R244" s="1"/>
      <c r="S244" s="1"/>
      <c r="T244" s="1"/>
      <c r="U244" s="1"/>
      <c r="V244" s="1"/>
      <c r="W244" s="1"/>
    </row>
    <row r="245" spans="1:23" s="3" customFormat="1" x14ac:dyDescent="0.2">
      <c r="A245" s="71"/>
      <c r="B245" s="67"/>
      <c r="C245" s="286"/>
      <c r="D245" s="621" t="s">
        <v>5204</v>
      </c>
      <c r="E245" s="632" t="s">
        <v>5205</v>
      </c>
      <c r="F245" s="630" t="b">
        <f>IF(総括表!$B$4=総括表!$Q$5,基礎データ貼付用シート!E2481)</f>
        <v>0</v>
      </c>
      <c r="G245" s="624" t="s">
        <v>5201</v>
      </c>
      <c r="H245" s="627">
        <v>0</v>
      </c>
      <c r="I245" s="628" t="s">
        <v>5202</v>
      </c>
      <c r="J245" s="629">
        <f t="shared" si="56"/>
        <v>0</v>
      </c>
      <c r="K245" s="66" t="s">
        <v>5206</v>
      </c>
      <c r="L245" s="71"/>
      <c r="M245" s="1"/>
      <c r="N245" s="1"/>
      <c r="O245" s="1"/>
      <c r="P245" s="1"/>
      <c r="Q245" s="1"/>
      <c r="R245" s="1"/>
      <c r="S245" s="1"/>
      <c r="T245" s="1"/>
      <c r="U245" s="1"/>
      <c r="V245" s="1"/>
      <c r="W245" s="1"/>
    </row>
    <row r="246" spans="1:23" s="3" customFormat="1" ht="13" x14ac:dyDescent="0.2">
      <c r="A246" s="71"/>
      <c r="B246" s="620">
        <f>B244+1</f>
        <v>2</v>
      </c>
      <c r="C246" s="63" t="s">
        <v>5207</v>
      </c>
      <c r="D246" s="621" t="s">
        <v>5199</v>
      </c>
      <c r="E246" s="632" t="s">
        <v>5200</v>
      </c>
      <c r="F246" s="630">
        <f>IF(総括表!$B$4=総括表!$Q$4,基礎データ貼付用シート!E2484)</f>
        <v>0</v>
      </c>
      <c r="G246" s="624" t="s">
        <v>5201</v>
      </c>
      <c r="H246" s="625">
        <v>0.24099999999999999</v>
      </c>
      <c r="I246" s="624" t="s">
        <v>5202</v>
      </c>
      <c r="J246" s="626">
        <f t="shared" si="56"/>
        <v>0</v>
      </c>
      <c r="K246" s="66" t="s">
        <v>5208</v>
      </c>
      <c r="L246" s="71"/>
    </row>
    <row r="247" spans="1:23" x14ac:dyDescent="0.2">
      <c r="A247" s="71"/>
      <c r="B247" s="67"/>
      <c r="C247" s="286"/>
      <c r="D247" s="621" t="s">
        <v>5204</v>
      </c>
      <c r="E247" s="632" t="s">
        <v>5205</v>
      </c>
      <c r="F247" s="630" t="b">
        <f>IF(総括表!$B$4=総括表!$Q$5,基礎データ貼付用シート!E2484)</f>
        <v>0</v>
      </c>
      <c r="G247" s="624" t="s">
        <v>5201</v>
      </c>
      <c r="H247" s="627">
        <v>0</v>
      </c>
      <c r="I247" s="628" t="s">
        <v>5202</v>
      </c>
      <c r="J247" s="629">
        <f t="shared" si="56"/>
        <v>0</v>
      </c>
      <c r="K247" s="66" t="s">
        <v>5209</v>
      </c>
      <c r="L247" s="71"/>
      <c r="M247" s="3"/>
      <c r="N247" s="3"/>
      <c r="O247" s="3"/>
      <c r="P247" s="3"/>
      <c r="Q247" s="3"/>
      <c r="R247" s="3"/>
      <c r="S247" s="3"/>
      <c r="T247" s="3"/>
      <c r="U247" s="3"/>
      <c r="V247" s="3"/>
      <c r="W247" s="3"/>
    </row>
    <row r="248" spans="1:23" x14ac:dyDescent="0.2">
      <c r="A248" s="71"/>
      <c r="B248" s="620">
        <f t="shared" ref="B248" si="57">B246+1</f>
        <v>3</v>
      </c>
      <c r="C248" s="63" t="s">
        <v>5210</v>
      </c>
      <c r="D248" s="621" t="s">
        <v>5199</v>
      </c>
      <c r="E248" s="632" t="s">
        <v>5200</v>
      </c>
      <c r="F248" s="630">
        <f>IF(総括表!$B$4=総括表!$Q$4,基礎データ貼付用シート!E2487)</f>
        <v>0</v>
      </c>
      <c r="G248" s="624" t="s">
        <v>5201</v>
      </c>
      <c r="H248" s="625">
        <v>0.23100000000000001</v>
      </c>
      <c r="I248" s="624" t="s">
        <v>5202</v>
      </c>
      <c r="J248" s="626">
        <f>ROUND(F248*H248,0)</f>
        <v>0</v>
      </c>
      <c r="K248" s="66" t="s">
        <v>5211</v>
      </c>
      <c r="L248" s="71"/>
      <c r="M248" s="3"/>
      <c r="N248" s="3"/>
      <c r="O248" s="3"/>
      <c r="P248" s="3"/>
      <c r="Q248" s="3"/>
      <c r="R248" s="3"/>
      <c r="S248" s="3"/>
      <c r="T248" s="3"/>
      <c r="U248" s="3"/>
      <c r="V248" s="3"/>
      <c r="W248" s="3"/>
    </row>
    <row r="249" spans="1:23" x14ac:dyDescent="0.2">
      <c r="A249" s="71"/>
      <c r="B249" s="67"/>
      <c r="C249" s="286"/>
      <c r="D249" s="621" t="s">
        <v>5204</v>
      </c>
      <c r="E249" s="632" t="s">
        <v>5205</v>
      </c>
      <c r="F249" s="630" t="b">
        <f>IF(総括表!$B$4=総括表!$Q$5,基礎データ貼付用シート!E2487)</f>
        <v>0</v>
      </c>
      <c r="G249" s="624" t="s">
        <v>5201</v>
      </c>
      <c r="H249" s="627">
        <v>0.11799999999999999</v>
      </c>
      <c r="I249" s="628" t="s">
        <v>5202</v>
      </c>
      <c r="J249" s="629">
        <f>ROUND(F249*H249,0)</f>
        <v>0</v>
      </c>
      <c r="K249" s="66" t="s">
        <v>5212</v>
      </c>
      <c r="L249" s="71"/>
      <c r="M249" s="3"/>
      <c r="N249" s="3"/>
      <c r="O249" s="3"/>
      <c r="P249" s="3"/>
      <c r="Q249" s="3"/>
      <c r="R249" s="3"/>
      <c r="S249" s="3"/>
      <c r="T249" s="3"/>
      <c r="U249" s="3"/>
      <c r="V249" s="3"/>
      <c r="W249" s="3"/>
    </row>
    <row r="250" spans="1:23" x14ac:dyDescent="0.2">
      <c r="A250" s="71"/>
      <c r="B250" s="620">
        <f t="shared" ref="B250" si="58">B248+1</f>
        <v>4</v>
      </c>
      <c r="C250" s="63" t="s">
        <v>5213</v>
      </c>
      <c r="D250" s="621" t="s">
        <v>5199</v>
      </c>
      <c r="E250" s="632" t="s">
        <v>5200</v>
      </c>
      <c r="F250" s="630">
        <f>IF(総括表!$B$4=総括表!$Q$4,基礎データ貼付用シート!E2490)</f>
        <v>0</v>
      </c>
      <c r="G250" s="624" t="s">
        <v>5201</v>
      </c>
      <c r="H250" s="625">
        <v>0.24</v>
      </c>
      <c r="I250" s="624" t="s">
        <v>5202</v>
      </c>
      <c r="J250" s="626">
        <f t="shared" si="56"/>
        <v>0</v>
      </c>
      <c r="K250" s="66" t="s">
        <v>5214</v>
      </c>
      <c r="L250" s="71"/>
      <c r="M250" s="3"/>
      <c r="N250" s="3"/>
      <c r="O250" s="3"/>
      <c r="P250" s="3"/>
      <c r="Q250" s="3"/>
      <c r="R250" s="3"/>
      <c r="S250" s="3"/>
      <c r="T250" s="3"/>
      <c r="U250" s="3"/>
      <c r="V250" s="3"/>
      <c r="W250" s="3"/>
    </row>
    <row r="251" spans="1:23" s="3" customFormat="1" ht="13" x14ac:dyDescent="0.2">
      <c r="A251" s="71"/>
      <c r="B251" s="67"/>
      <c r="C251" s="286"/>
      <c r="D251" s="621" t="s">
        <v>5204</v>
      </c>
      <c r="E251" s="632" t="s">
        <v>5205</v>
      </c>
      <c r="F251" s="630" t="b">
        <f>IF(総括表!$B$4=総括表!$Q$5,基礎データ貼付用シート!E2490)</f>
        <v>0</v>
      </c>
      <c r="G251" s="624" t="s">
        <v>5201</v>
      </c>
      <c r="H251" s="627">
        <v>0.153</v>
      </c>
      <c r="I251" s="628" t="s">
        <v>5202</v>
      </c>
      <c r="J251" s="629">
        <f t="shared" si="56"/>
        <v>0</v>
      </c>
      <c r="K251" s="66" t="s">
        <v>5215</v>
      </c>
      <c r="L251" s="71"/>
    </row>
    <row r="252" spans="1:23" s="3" customFormat="1" ht="13" x14ac:dyDescent="0.2">
      <c r="A252" s="71"/>
      <c r="B252" s="620">
        <f t="shared" ref="B252" si="59">B250+1</f>
        <v>5</v>
      </c>
      <c r="C252" s="63" t="s">
        <v>5216</v>
      </c>
      <c r="D252" s="621" t="s">
        <v>5199</v>
      </c>
      <c r="E252" s="632" t="s">
        <v>5200</v>
      </c>
      <c r="F252" s="630">
        <f>IF(総括表!$B$4=総括表!$Q$4,基礎データ貼付用シート!E2493)</f>
        <v>0</v>
      </c>
      <c r="G252" s="624" t="s">
        <v>5201</v>
      </c>
      <c r="H252" s="625">
        <v>0.26100000000000001</v>
      </c>
      <c r="I252" s="624" t="s">
        <v>5202</v>
      </c>
      <c r="J252" s="626">
        <f t="shared" si="56"/>
        <v>0</v>
      </c>
      <c r="K252" s="66" t="s">
        <v>5217</v>
      </c>
      <c r="L252" s="71"/>
    </row>
    <row r="253" spans="1:23" s="3" customFormat="1" ht="13" x14ac:dyDescent="0.2">
      <c r="A253" s="71"/>
      <c r="B253" s="67"/>
      <c r="C253" s="286"/>
      <c r="D253" s="621" t="s">
        <v>5204</v>
      </c>
      <c r="E253" s="632" t="s">
        <v>5205</v>
      </c>
      <c r="F253" s="630" t="b">
        <f>IF(総括表!$B$4=総括表!$Q$5,基礎データ貼付用シート!E2493)</f>
        <v>0</v>
      </c>
      <c r="G253" s="624" t="s">
        <v>5201</v>
      </c>
      <c r="H253" s="627">
        <v>0.184</v>
      </c>
      <c r="I253" s="628" t="s">
        <v>5202</v>
      </c>
      <c r="J253" s="629">
        <f t="shared" si="56"/>
        <v>0</v>
      </c>
      <c r="K253" s="66" t="s">
        <v>5218</v>
      </c>
      <c r="L253" s="71"/>
    </row>
    <row r="254" spans="1:23" s="3" customFormat="1" ht="13" x14ac:dyDescent="0.2">
      <c r="A254" s="71"/>
      <c r="B254" s="620">
        <f t="shared" ref="B254" si="60">B252+1</f>
        <v>6</v>
      </c>
      <c r="C254" s="63" t="s">
        <v>5219</v>
      </c>
      <c r="D254" s="621" t="s">
        <v>5199</v>
      </c>
      <c r="E254" s="632" t="s">
        <v>5200</v>
      </c>
      <c r="F254" s="630">
        <f>IF(総括表!$B$4=総括表!$Q$4,基礎データ貼付用シート!E2496)</f>
        <v>0</v>
      </c>
      <c r="G254" s="624" t="s">
        <v>5201</v>
      </c>
      <c r="H254" s="625">
        <v>0.28399999999999997</v>
      </c>
      <c r="I254" s="624" t="s">
        <v>5202</v>
      </c>
      <c r="J254" s="626">
        <f t="shared" si="56"/>
        <v>0</v>
      </c>
      <c r="K254" s="66" t="s">
        <v>5220</v>
      </c>
      <c r="L254" s="71"/>
    </row>
    <row r="255" spans="1:23" s="3" customFormat="1" ht="13" x14ac:dyDescent="0.2">
      <c r="A255" s="71"/>
      <c r="B255" s="67"/>
      <c r="C255" s="286"/>
      <c r="D255" s="621" t="s">
        <v>5204</v>
      </c>
      <c r="E255" s="632" t="s">
        <v>5205</v>
      </c>
      <c r="F255" s="630" t="b">
        <f>IF(総括表!$B$4=総括表!$Q$5,基礎データ貼付用シート!E2496)</f>
        <v>0</v>
      </c>
      <c r="G255" s="624" t="s">
        <v>5201</v>
      </c>
      <c r="H255" s="627">
        <v>0.21299999999999999</v>
      </c>
      <c r="I255" s="628" t="s">
        <v>5202</v>
      </c>
      <c r="J255" s="629">
        <f t="shared" si="56"/>
        <v>0</v>
      </c>
      <c r="K255" s="66" t="s">
        <v>5332</v>
      </c>
      <c r="L255" s="71"/>
    </row>
    <row r="256" spans="1:23" s="3" customFormat="1" ht="13" x14ac:dyDescent="0.2">
      <c r="A256" s="71"/>
      <c r="B256" s="620">
        <f t="shared" ref="B256" si="61">B254+1</f>
        <v>7</v>
      </c>
      <c r="C256" s="63" t="s">
        <v>5222</v>
      </c>
      <c r="D256" s="621" t="s">
        <v>5199</v>
      </c>
      <c r="E256" s="632" t="s">
        <v>5200</v>
      </c>
      <c r="F256" s="630">
        <f>IF(総括表!$B$4=総括表!$Q$4,基礎データ貼付用シート!E2499)</f>
        <v>0</v>
      </c>
      <c r="G256" s="624" t="s">
        <v>5201</v>
      </c>
      <c r="H256" s="625">
        <v>0.307</v>
      </c>
      <c r="I256" s="624" t="s">
        <v>5202</v>
      </c>
      <c r="J256" s="626">
        <f t="shared" si="56"/>
        <v>0</v>
      </c>
      <c r="K256" s="66" t="s">
        <v>5223</v>
      </c>
      <c r="L256" s="71"/>
    </row>
    <row r="257" spans="1:12" s="3" customFormat="1" ht="13" x14ac:dyDescent="0.2">
      <c r="A257" s="71"/>
      <c r="B257" s="67"/>
      <c r="C257" s="286"/>
      <c r="D257" s="621" t="s">
        <v>5204</v>
      </c>
      <c r="E257" s="632" t="s">
        <v>5205</v>
      </c>
      <c r="F257" s="630" t="b">
        <f>IF(総括表!$B$4=総括表!$Q$5,基礎データ貼付用シート!E2499)</f>
        <v>0</v>
      </c>
      <c r="G257" s="624" t="s">
        <v>5201</v>
      </c>
      <c r="H257" s="627">
        <v>0.24199999999999999</v>
      </c>
      <c r="I257" s="628" t="s">
        <v>5202</v>
      </c>
      <c r="J257" s="629">
        <f t="shared" si="56"/>
        <v>0</v>
      </c>
      <c r="K257" s="66" t="s">
        <v>5568</v>
      </c>
      <c r="L257" s="71"/>
    </row>
    <row r="258" spans="1:12" s="3" customFormat="1" ht="13" x14ac:dyDescent="0.2">
      <c r="A258" s="71"/>
      <c r="B258" s="620">
        <f t="shared" ref="B258" si="62">B256+1</f>
        <v>8</v>
      </c>
      <c r="C258" s="63" t="s">
        <v>5225</v>
      </c>
      <c r="D258" s="621" t="s">
        <v>5199</v>
      </c>
      <c r="E258" s="632" t="s">
        <v>5200</v>
      </c>
      <c r="F258" s="630">
        <f>IF(総括表!$B$4=総括表!$Q$4,基礎データ貼付用シート!E2502)</f>
        <v>0</v>
      </c>
      <c r="G258" s="624" t="s">
        <v>5201</v>
      </c>
      <c r="H258" s="625">
        <v>0.33</v>
      </c>
      <c r="I258" s="624" t="s">
        <v>5202</v>
      </c>
      <c r="J258" s="626">
        <f>ROUND(F258*H258,0)</f>
        <v>0</v>
      </c>
      <c r="K258" s="66" t="s">
        <v>5226</v>
      </c>
      <c r="L258" s="71"/>
    </row>
    <row r="259" spans="1:12" s="3" customFormat="1" ht="13" x14ac:dyDescent="0.2">
      <c r="A259" s="71"/>
      <c r="B259" s="67"/>
      <c r="C259" s="286"/>
      <c r="D259" s="621" t="s">
        <v>5204</v>
      </c>
      <c r="E259" s="632" t="s">
        <v>5205</v>
      </c>
      <c r="F259" s="630" t="b">
        <f>IF(総括表!$B$4=総括表!$Q$5,基礎データ貼付用シート!E2502)</f>
        <v>0</v>
      </c>
      <c r="G259" s="624" t="s">
        <v>5201</v>
      </c>
      <c r="H259" s="627">
        <v>0.27300000000000002</v>
      </c>
      <c r="I259" s="628" t="s">
        <v>5202</v>
      </c>
      <c r="J259" s="629">
        <f>ROUND(F259*H259,0)</f>
        <v>0</v>
      </c>
      <c r="K259" s="66" t="s">
        <v>5385</v>
      </c>
      <c r="L259" s="71"/>
    </row>
    <row r="260" spans="1:12" s="3" customFormat="1" ht="13" x14ac:dyDescent="0.2">
      <c r="A260" s="71"/>
      <c r="B260" s="620">
        <f t="shared" ref="B260" si="63">B258+1</f>
        <v>9</v>
      </c>
      <c r="C260" s="63" t="s">
        <v>5228</v>
      </c>
      <c r="D260" s="621" t="s">
        <v>5199</v>
      </c>
      <c r="E260" s="632" t="s">
        <v>5200</v>
      </c>
      <c r="F260" s="630">
        <f>IF(総括表!$B$4=総括表!$Q$4,基礎データ貼付用シート!E2505)</f>
        <v>0</v>
      </c>
      <c r="G260" s="624" t="s">
        <v>5201</v>
      </c>
      <c r="H260" s="625">
        <v>0.35199999999999998</v>
      </c>
      <c r="I260" s="624" t="s">
        <v>5202</v>
      </c>
      <c r="J260" s="626">
        <f t="shared" si="56"/>
        <v>0</v>
      </c>
      <c r="K260" s="66" t="s">
        <v>5229</v>
      </c>
      <c r="L260" s="71"/>
    </row>
    <row r="261" spans="1:12" s="3" customFormat="1" ht="13" x14ac:dyDescent="0.2">
      <c r="A261" s="71"/>
      <c r="B261" s="67"/>
      <c r="C261" s="286"/>
      <c r="D261" s="621" t="s">
        <v>5204</v>
      </c>
      <c r="E261" s="632" t="s">
        <v>5205</v>
      </c>
      <c r="F261" s="630" t="b">
        <f>IF(総括表!$B$4=総括表!$Q$5,基礎データ貼付用シート!E2505)</f>
        <v>0</v>
      </c>
      <c r="G261" s="624" t="s">
        <v>5201</v>
      </c>
      <c r="H261" s="627">
        <v>0.30299999999999999</v>
      </c>
      <c r="I261" s="628" t="s">
        <v>5202</v>
      </c>
      <c r="J261" s="629">
        <f t="shared" si="56"/>
        <v>0</v>
      </c>
      <c r="K261" s="66" t="s">
        <v>6543</v>
      </c>
      <c r="L261" s="71"/>
    </row>
    <row r="262" spans="1:12" s="3" customFormat="1" ht="13" x14ac:dyDescent="0.2">
      <c r="A262" s="71"/>
      <c r="B262" s="620">
        <f t="shared" ref="B262" si="64">B260+1</f>
        <v>10</v>
      </c>
      <c r="C262" s="63" t="s">
        <v>5231</v>
      </c>
      <c r="D262" s="621" t="s">
        <v>5199</v>
      </c>
      <c r="E262" s="632" t="s">
        <v>5200</v>
      </c>
      <c r="F262" s="630">
        <f>IF(総括表!$B$4=総括表!$Q$4,基礎データ貼付用シート!E2508)</f>
        <v>0</v>
      </c>
      <c r="G262" s="624" t="s">
        <v>5201</v>
      </c>
      <c r="H262" s="625">
        <v>0.374</v>
      </c>
      <c r="I262" s="624" t="s">
        <v>5202</v>
      </c>
      <c r="J262" s="626">
        <f t="shared" si="56"/>
        <v>0</v>
      </c>
      <c r="K262" s="66" t="s">
        <v>5232</v>
      </c>
      <c r="L262" s="71"/>
    </row>
    <row r="263" spans="1:12" s="3" customFormat="1" ht="13" x14ac:dyDescent="0.2">
      <c r="A263" s="71"/>
      <c r="B263" s="67"/>
      <c r="C263" s="286"/>
      <c r="D263" s="621" t="s">
        <v>5204</v>
      </c>
      <c r="E263" s="632" t="s">
        <v>5205</v>
      </c>
      <c r="F263" s="630" t="b">
        <f>IF(総括表!$B$4=総括表!$Q$5,基礎データ貼付用シート!E2508)</f>
        <v>0</v>
      </c>
      <c r="G263" s="624" t="s">
        <v>5201</v>
      </c>
      <c r="H263" s="627">
        <v>0.33200000000000002</v>
      </c>
      <c r="I263" s="628" t="s">
        <v>5202</v>
      </c>
      <c r="J263" s="629">
        <f t="shared" si="56"/>
        <v>0</v>
      </c>
      <c r="K263" s="66" t="s">
        <v>5233</v>
      </c>
      <c r="L263" s="71"/>
    </row>
    <row r="264" spans="1:12" s="3" customFormat="1" ht="13" x14ac:dyDescent="0.2">
      <c r="A264" s="71"/>
      <c r="B264" s="620">
        <f t="shared" ref="B264" si="65">B262+1</f>
        <v>11</v>
      </c>
      <c r="C264" s="63" t="s">
        <v>5234</v>
      </c>
      <c r="D264" s="621" t="s">
        <v>5199</v>
      </c>
      <c r="E264" s="632" t="s">
        <v>5200</v>
      </c>
      <c r="F264" s="630">
        <f>IF(総括表!$B$4=総括表!$Q$4,基礎データ貼付用シート!E2511)</f>
        <v>0</v>
      </c>
      <c r="G264" s="624" t="s">
        <v>5201</v>
      </c>
      <c r="H264" s="625">
        <v>0.39800000000000002</v>
      </c>
      <c r="I264" s="624" t="s">
        <v>5202</v>
      </c>
      <c r="J264" s="626">
        <f t="shared" si="56"/>
        <v>0</v>
      </c>
      <c r="K264" s="66" t="s">
        <v>5235</v>
      </c>
      <c r="L264" s="71"/>
    </row>
    <row r="265" spans="1:12" s="3" customFormat="1" ht="13" x14ac:dyDescent="0.2">
      <c r="A265" s="71"/>
      <c r="B265" s="67"/>
      <c r="C265" s="286"/>
      <c r="D265" s="621" t="s">
        <v>5204</v>
      </c>
      <c r="E265" s="632" t="s">
        <v>5205</v>
      </c>
      <c r="F265" s="630" t="b">
        <f>IF(総括表!$B$4=総括表!$Q$5,基礎データ貼付用シート!E2511)</f>
        <v>0</v>
      </c>
      <c r="G265" s="624" t="s">
        <v>5201</v>
      </c>
      <c r="H265" s="627">
        <v>0.36099999999999999</v>
      </c>
      <c r="I265" s="628" t="s">
        <v>5202</v>
      </c>
      <c r="J265" s="629">
        <f t="shared" si="56"/>
        <v>0</v>
      </c>
      <c r="K265" s="66" t="s">
        <v>6428</v>
      </c>
      <c r="L265" s="71"/>
    </row>
    <row r="266" spans="1:12" s="3" customFormat="1" ht="13" x14ac:dyDescent="0.2">
      <c r="A266" s="71"/>
      <c r="B266" s="620">
        <f t="shared" ref="B266" si="66">B264+1</f>
        <v>12</v>
      </c>
      <c r="C266" s="63" t="s">
        <v>5237</v>
      </c>
      <c r="D266" s="621" t="s">
        <v>5199</v>
      </c>
      <c r="E266" s="632" t="s">
        <v>5200</v>
      </c>
      <c r="F266" s="630">
        <f>IF(総括表!$B$4=総括表!$Q$4,基礎データ貼付用シート!E2514)</f>
        <v>0</v>
      </c>
      <c r="G266" s="624" t="s">
        <v>5201</v>
      </c>
      <c r="H266" s="625">
        <v>0.42</v>
      </c>
      <c r="I266" s="624" t="s">
        <v>5202</v>
      </c>
      <c r="J266" s="626">
        <f t="shared" si="56"/>
        <v>0</v>
      </c>
      <c r="K266" s="66" t="s">
        <v>5238</v>
      </c>
      <c r="L266" s="71"/>
    </row>
    <row r="267" spans="1:12" s="3" customFormat="1" ht="13" x14ac:dyDescent="0.2">
      <c r="A267" s="71"/>
      <c r="B267" s="67"/>
      <c r="C267" s="142"/>
      <c r="D267" s="621" t="s">
        <v>5204</v>
      </c>
      <c r="E267" s="632" t="s">
        <v>5205</v>
      </c>
      <c r="F267" s="630" t="b">
        <f>IF(総括表!$B$4=総括表!$Q$5,基礎データ貼付用シート!E2514)</f>
        <v>0</v>
      </c>
      <c r="G267" s="624" t="s">
        <v>5201</v>
      </c>
      <c r="H267" s="627">
        <v>0.39200000000000002</v>
      </c>
      <c r="I267" s="628" t="s">
        <v>5202</v>
      </c>
      <c r="J267" s="629">
        <f t="shared" si="56"/>
        <v>0</v>
      </c>
      <c r="K267" s="66" t="s">
        <v>5239</v>
      </c>
      <c r="L267" s="71"/>
    </row>
    <row r="268" spans="1:12" s="3" customFormat="1" ht="13" x14ac:dyDescent="0.2">
      <c r="A268" s="71"/>
      <c r="B268" s="620">
        <f t="shared" ref="B268" si="67">B266+1</f>
        <v>13</v>
      </c>
      <c r="C268" s="63" t="s">
        <v>5240</v>
      </c>
      <c r="D268" s="621" t="s">
        <v>5199</v>
      </c>
      <c r="E268" s="632" t="s">
        <v>5200</v>
      </c>
      <c r="F268" s="630">
        <f>IF(総括表!$B$4=総括表!$Q$4,基礎データ貼付用シート!E2517)</f>
        <v>0</v>
      </c>
      <c r="G268" s="624" t="s">
        <v>5201</v>
      </c>
      <c r="H268" s="625">
        <v>0.443</v>
      </c>
      <c r="I268" s="624" t="s">
        <v>5202</v>
      </c>
      <c r="J268" s="626">
        <f t="shared" si="56"/>
        <v>0</v>
      </c>
      <c r="K268" s="66" t="s">
        <v>5241</v>
      </c>
      <c r="L268" s="71"/>
    </row>
    <row r="269" spans="1:12" s="3" customFormat="1" ht="13" x14ac:dyDescent="0.2">
      <c r="A269" s="71"/>
      <c r="B269" s="67"/>
      <c r="C269" s="142"/>
      <c r="D269" s="621" t="s">
        <v>5204</v>
      </c>
      <c r="E269" s="632" t="s">
        <v>5205</v>
      </c>
      <c r="F269" s="630" t="b">
        <f>IF(総括表!$B$4=総括表!$Q$5,基礎データ貼付用シート!E2517)</f>
        <v>0</v>
      </c>
      <c r="G269" s="624" t="s">
        <v>5201</v>
      </c>
      <c r="H269" s="627">
        <v>0.42099999999999999</v>
      </c>
      <c r="I269" s="628" t="s">
        <v>5202</v>
      </c>
      <c r="J269" s="629">
        <f t="shared" si="56"/>
        <v>0</v>
      </c>
      <c r="K269" s="66" t="s">
        <v>5242</v>
      </c>
      <c r="L269" s="71"/>
    </row>
    <row r="270" spans="1:12" s="3" customFormat="1" ht="13" x14ac:dyDescent="0.2">
      <c r="A270" s="71"/>
      <c r="B270" s="620">
        <f t="shared" ref="B270" si="68">B268+1</f>
        <v>14</v>
      </c>
      <c r="C270" s="63" t="s">
        <v>5735</v>
      </c>
      <c r="D270" s="621" t="s">
        <v>5199</v>
      </c>
      <c r="E270" s="632" t="s">
        <v>5200</v>
      </c>
      <c r="F270" s="630">
        <f>IF(総括表!$B$4=総括表!$Q$4,基礎データ貼付用シート!E2520)</f>
        <v>0</v>
      </c>
      <c r="G270" s="624" t="s">
        <v>5201</v>
      </c>
      <c r="H270" s="625">
        <v>0.46600000000000003</v>
      </c>
      <c r="I270" s="624" t="s">
        <v>5202</v>
      </c>
      <c r="J270" s="626">
        <f t="shared" si="56"/>
        <v>0</v>
      </c>
      <c r="K270" s="66" t="s">
        <v>5244</v>
      </c>
      <c r="L270" s="71"/>
    </row>
    <row r="271" spans="1:12" s="3" customFormat="1" ht="13" x14ac:dyDescent="0.2">
      <c r="A271" s="71"/>
      <c r="B271" s="67"/>
      <c r="C271" s="142"/>
      <c r="D271" s="621" t="s">
        <v>5204</v>
      </c>
      <c r="E271" s="632" t="s">
        <v>5205</v>
      </c>
      <c r="F271" s="630" t="b">
        <f>IF(総括表!$B$4=総括表!$Q$5,基礎データ貼付用シート!E2520)</f>
        <v>0</v>
      </c>
      <c r="G271" s="624" t="s">
        <v>5201</v>
      </c>
      <c r="H271" s="627">
        <v>0.45100000000000001</v>
      </c>
      <c r="I271" s="628" t="s">
        <v>5202</v>
      </c>
      <c r="J271" s="629">
        <f t="shared" si="56"/>
        <v>0</v>
      </c>
      <c r="K271" s="66" t="s">
        <v>5245</v>
      </c>
      <c r="L271" s="71"/>
    </row>
    <row r="272" spans="1:12" s="3" customFormat="1" ht="13" x14ac:dyDescent="0.2">
      <c r="A272" s="71"/>
      <c r="B272" s="620">
        <f t="shared" ref="B272" si="69">B270+1</f>
        <v>15</v>
      </c>
      <c r="C272" s="63" t="s">
        <v>5307</v>
      </c>
      <c r="D272" s="621" t="s">
        <v>5199</v>
      </c>
      <c r="E272" s="632" t="s">
        <v>5200</v>
      </c>
      <c r="F272" s="630">
        <f>IF(総括表!$B$4=総括表!$Q$4,基礎データ貼付用シート!E2523)</f>
        <v>0</v>
      </c>
      <c r="G272" s="624" t="s">
        <v>5201</v>
      </c>
      <c r="H272" s="625">
        <v>0.48399999999999999</v>
      </c>
      <c r="I272" s="624" t="s">
        <v>5202</v>
      </c>
      <c r="J272" s="626">
        <f t="shared" si="56"/>
        <v>0</v>
      </c>
      <c r="K272" s="66" t="s">
        <v>5247</v>
      </c>
      <c r="L272" s="71"/>
    </row>
    <row r="273" spans="1:23" s="3" customFormat="1" ht="13" x14ac:dyDescent="0.2">
      <c r="A273" s="71"/>
      <c r="B273" s="67"/>
      <c r="C273" s="142"/>
      <c r="D273" s="621" t="s">
        <v>5204</v>
      </c>
      <c r="E273" s="632" t="s">
        <v>5205</v>
      </c>
      <c r="F273" s="630" t="b">
        <f>IF(総括表!$B$4=総括表!$Q$5,基礎データ貼付用シート!E2523)</f>
        <v>0</v>
      </c>
      <c r="G273" s="624" t="s">
        <v>5201</v>
      </c>
      <c r="H273" s="627">
        <v>0.47499999999999998</v>
      </c>
      <c r="I273" s="628" t="s">
        <v>5202</v>
      </c>
      <c r="J273" s="629">
        <f t="shared" si="56"/>
        <v>0</v>
      </c>
      <c r="K273" s="66" t="s">
        <v>5248</v>
      </c>
      <c r="L273" s="71"/>
    </row>
    <row r="274" spans="1:23" s="3" customFormat="1" ht="13" x14ac:dyDescent="0.2">
      <c r="A274" s="71"/>
      <c r="B274" s="620">
        <f t="shared" ref="B274" si="70">B272+1</f>
        <v>16</v>
      </c>
      <c r="C274" s="63" t="s">
        <v>5308</v>
      </c>
      <c r="D274" s="621" t="s">
        <v>5199</v>
      </c>
      <c r="E274" s="632" t="s">
        <v>5200</v>
      </c>
      <c r="F274" s="630">
        <f>IF(総括表!$B$4=総括表!$Q$4,基礎データ貼付用シート!E2526)</f>
        <v>0</v>
      </c>
      <c r="G274" s="624" t="s">
        <v>5201</v>
      </c>
      <c r="H274" s="625">
        <v>0.5</v>
      </c>
      <c r="I274" s="624" t="s">
        <v>5202</v>
      </c>
      <c r="J274" s="626">
        <f t="shared" si="56"/>
        <v>0</v>
      </c>
      <c r="K274" s="66" t="s">
        <v>5250</v>
      </c>
      <c r="L274" s="71"/>
    </row>
    <row r="275" spans="1:23" s="3" customFormat="1" ht="13" x14ac:dyDescent="0.2">
      <c r="A275" s="71"/>
      <c r="B275" s="67"/>
      <c r="C275" s="142"/>
      <c r="D275" s="621" t="s">
        <v>5204</v>
      </c>
      <c r="E275" s="632" t="s">
        <v>5205</v>
      </c>
      <c r="F275" s="630" t="b">
        <f>IF(総括表!$B$4=総括表!$Q$5,基礎データ貼付用シート!E2526)</f>
        <v>0</v>
      </c>
      <c r="G275" s="624" t="s">
        <v>5201</v>
      </c>
      <c r="H275" s="627">
        <v>0.5</v>
      </c>
      <c r="I275" s="628" t="s">
        <v>5202</v>
      </c>
      <c r="J275" s="629">
        <f t="shared" si="56"/>
        <v>0</v>
      </c>
      <c r="K275" s="66" t="s">
        <v>5251</v>
      </c>
      <c r="L275" s="71"/>
    </row>
    <row r="276" spans="1:23" s="3" customFormat="1" ht="13" x14ac:dyDescent="0.2">
      <c r="A276" s="71"/>
      <c r="B276" s="620">
        <f t="shared" ref="B276" si="71">B274+1</f>
        <v>17</v>
      </c>
      <c r="C276" s="63" t="s">
        <v>5309</v>
      </c>
      <c r="D276" s="621" t="s">
        <v>5199</v>
      </c>
      <c r="E276" s="632" t="s">
        <v>5200</v>
      </c>
      <c r="F276" s="630">
        <f>IF(総括表!$B$4=総括表!$Q$4,基礎データ貼付用シート!E2529)</f>
        <v>0</v>
      </c>
      <c r="G276" s="624" t="s">
        <v>5201</v>
      </c>
      <c r="H276" s="625">
        <v>0.5</v>
      </c>
      <c r="I276" s="624" t="s">
        <v>5202</v>
      </c>
      <c r="J276" s="626">
        <f t="shared" si="56"/>
        <v>0</v>
      </c>
      <c r="K276" s="66" t="s">
        <v>5253</v>
      </c>
      <c r="L276" s="71"/>
    </row>
    <row r="277" spans="1:23" s="3" customFormat="1" ht="13" x14ac:dyDescent="0.2">
      <c r="A277" s="71"/>
      <c r="B277" s="67"/>
      <c r="C277" s="142"/>
      <c r="D277" s="621" t="s">
        <v>5204</v>
      </c>
      <c r="E277" s="632" t="s">
        <v>5205</v>
      </c>
      <c r="F277" s="630" t="b">
        <f>IF(総括表!$B$4=総括表!$Q$5,基礎データ貼付用シート!E2529)</f>
        <v>0</v>
      </c>
      <c r="G277" s="624" t="s">
        <v>5201</v>
      </c>
      <c r="H277" s="627">
        <v>0.5</v>
      </c>
      <c r="I277" s="628" t="s">
        <v>5202</v>
      </c>
      <c r="J277" s="629">
        <f t="shared" si="56"/>
        <v>0</v>
      </c>
      <c r="K277" s="66" t="s">
        <v>5254</v>
      </c>
      <c r="L277" s="71"/>
    </row>
    <row r="278" spans="1:23" s="3" customFormat="1" ht="13" x14ac:dyDescent="0.2">
      <c r="A278" s="71"/>
      <c r="B278" s="620">
        <f t="shared" ref="B278" si="72">B276+1</f>
        <v>18</v>
      </c>
      <c r="C278" s="63" t="s">
        <v>5310</v>
      </c>
      <c r="D278" s="621" t="s">
        <v>5199</v>
      </c>
      <c r="E278" s="632" t="s">
        <v>5200</v>
      </c>
      <c r="F278" s="623">
        <f>IF(総括表!$B$4=総括表!$Q$4,基礎データ貼付用シート!E2532)</f>
        <v>0</v>
      </c>
      <c r="G278" s="624" t="s">
        <v>5201</v>
      </c>
      <c r="H278" s="625">
        <v>0.5</v>
      </c>
      <c r="I278" s="624" t="s">
        <v>5202</v>
      </c>
      <c r="J278" s="626">
        <f t="shared" si="56"/>
        <v>0</v>
      </c>
      <c r="K278" s="66" t="s">
        <v>5256</v>
      </c>
      <c r="L278" s="71"/>
    </row>
    <row r="279" spans="1:23" s="3" customFormat="1" ht="13" x14ac:dyDescent="0.2">
      <c r="A279" s="71"/>
      <c r="B279" s="67"/>
      <c r="C279" s="142"/>
      <c r="D279" s="621" t="s">
        <v>5204</v>
      </c>
      <c r="E279" s="632" t="s">
        <v>5205</v>
      </c>
      <c r="F279" s="623" t="b">
        <f>IF(総括表!$B$4=総括表!$Q$5,基礎データ貼付用シート!E2532)</f>
        <v>0</v>
      </c>
      <c r="G279" s="624" t="s">
        <v>5201</v>
      </c>
      <c r="H279" s="627">
        <v>0.5</v>
      </c>
      <c r="I279" s="628" t="s">
        <v>5202</v>
      </c>
      <c r="J279" s="629">
        <f t="shared" si="56"/>
        <v>0</v>
      </c>
      <c r="K279" s="66" t="s">
        <v>5257</v>
      </c>
      <c r="L279" s="71"/>
    </row>
    <row r="280" spans="1:23" s="3" customFormat="1" ht="13" x14ac:dyDescent="0.2">
      <c r="A280" s="71"/>
      <c r="B280" s="620">
        <f t="shared" ref="B280" si="73">B278+1</f>
        <v>19</v>
      </c>
      <c r="C280" s="63" t="s">
        <v>5476</v>
      </c>
      <c r="D280" s="621" t="s">
        <v>5199</v>
      </c>
      <c r="E280" s="632" t="s">
        <v>5200</v>
      </c>
      <c r="F280" s="623">
        <f>IF(総括表!$B$4=総括表!$Q$4,基礎データ貼付用シート!E2535)</f>
        <v>0</v>
      </c>
      <c r="G280" s="624" t="s">
        <v>5201</v>
      </c>
      <c r="H280" s="625">
        <v>0.5</v>
      </c>
      <c r="I280" s="624" t="s">
        <v>5202</v>
      </c>
      <c r="J280" s="626">
        <f t="shared" si="56"/>
        <v>0</v>
      </c>
      <c r="K280" s="66" t="s">
        <v>5475</v>
      </c>
      <c r="L280" s="71"/>
    </row>
    <row r="281" spans="1:23" s="3" customFormat="1" ht="13.5" thickBot="1" x14ac:dyDescent="0.25">
      <c r="A281" s="71"/>
      <c r="B281" s="67"/>
      <c r="C281" s="142"/>
      <c r="D281" s="621" t="s">
        <v>5204</v>
      </c>
      <c r="E281" s="632" t="s">
        <v>5205</v>
      </c>
      <c r="F281" s="623" t="b">
        <f>IF(総括表!$B$4=総括表!$Q$5,基礎データ貼付用シート!E2535)</f>
        <v>0</v>
      </c>
      <c r="G281" s="624" t="s">
        <v>5201</v>
      </c>
      <c r="H281" s="627">
        <v>0.5</v>
      </c>
      <c r="I281" s="628" t="s">
        <v>5202</v>
      </c>
      <c r="J281" s="629">
        <f t="shared" si="56"/>
        <v>0</v>
      </c>
      <c r="K281" s="66" t="s">
        <v>5523</v>
      </c>
      <c r="L281" s="71"/>
    </row>
    <row r="282" spans="1:23" s="3" customFormat="1" ht="13" x14ac:dyDescent="0.2">
      <c r="A282" s="71"/>
      <c r="B282" s="66"/>
      <c r="C282" s="68"/>
      <c r="D282" s="66"/>
      <c r="E282" s="66"/>
      <c r="F282" s="29"/>
      <c r="G282" s="68"/>
      <c r="H282" s="985" t="s">
        <v>6548</v>
      </c>
      <c r="I282" s="986"/>
      <c r="J282" s="657"/>
      <c r="K282" s="66"/>
      <c r="L282" s="71"/>
    </row>
    <row r="283" spans="1:23" s="3" customFormat="1" ht="13.5" thickBot="1" x14ac:dyDescent="0.25">
      <c r="A283" s="71"/>
      <c r="B283" s="66"/>
      <c r="C283" s="66"/>
      <c r="D283" s="66"/>
      <c r="E283" s="66"/>
      <c r="F283" s="29"/>
      <c r="G283" s="66"/>
      <c r="H283" s="1210" t="s">
        <v>5259</v>
      </c>
      <c r="I283" s="1211"/>
      <c r="J283" s="225">
        <f>SUM(J244:J281)</f>
        <v>0</v>
      </c>
      <c r="K283" s="66" t="s">
        <v>5295</v>
      </c>
      <c r="L283" s="3" t="s">
        <v>5201</v>
      </c>
    </row>
    <row r="284" spans="1:23" s="3" customFormat="1" ht="13" x14ac:dyDescent="0.2">
      <c r="A284" s="71"/>
      <c r="B284" s="71"/>
      <c r="C284" s="71"/>
      <c r="D284" s="71"/>
      <c r="E284" s="71"/>
      <c r="F284" s="90"/>
      <c r="G284" s="71"/>
      <c r="H284" s="71"/>
      <c r="I284" s="71"/>
      <c r="J284" s="90"/>
      <c r="K284" s="71"/>
      <c r="L284" s="71"/>
    </row>
    <row r="285" spans="1:23" s="3" customFormat="1" x14ac:dyDescent="0.2">
      <c r="A285" s="77" t="s">
        <v>5531</v>
      </c>
      <c r="B285" s="71" t="s">
        <v>6541</v>
      </c>
      <c r="C285" s="76"/>
      <c r="D285" s="76"/>
      <c r="E285" s="76"/>
      <c r="F285" s="89"/>
      <c r="G285" s="76"/>
      <c r="H285" s="76"/>
      <c r="I285" s="76"/>
      <c r="J285" s="89"/>
      <c r="K285" s="76"/>
      <c r="L285" s="76"/>
    </row>
    <row r="286" spans="1:23" s="3" customFormat="1" x14ac:dyDescent="0.2">
      <c r="A286" s="78"/>
      <c r="B286" s="71" t="s">
        <v>6544</v>
      </c>
      <c r="C286" s="76"/>
      <c r="D286" s="76"/>
      <c r="E286" s="76"/>
      <c r="F286" s="89"/>
      <c r="G286" s="76"/>
      <c r="H286" s="76"/>
      <c r="I286" s="76"/>
      <c r="J286" s="89"/>
      <c r="K286" s="76"/>
      <c r="L286" s="76"/>
    </row>
    <row r="287" spans="1:23" s="3" customFormat="1" x14ac:dyDescent="0.2">
      <c r="A287" s="78"/>
      <c r="B287" s="1212" t="s">
        <v>5396</v>
      </c>
      <c r="C287" s="992"/>
      <c r="D287" s="1212" t="s">
        <v>5194</v>
      </c>
      <c r="E287" s="992"/>
      <c r="F287" s="618" t="s">
        <v>5397</v>
      </c>
      <c r="G287" s="619"/>
      <c r="H287" s="619" t="s">
        <v>5196</v>
      </c>
      <c r="I287" s="619"/>
      <c r="J287" s="618" t="s">
        <v>17</v>
      </c>
      <c r="K287" s="66"/>
      <c r="L287" s="76"/>
    </row>
    <row r="288" spans="1:23" s="3" customFormat="1" x14ac:dyDescent="0.2">
      <c r="A288" s="78"/>
      <c r="B288" s="294"/>
      <c r="C288" s="289"/>
      <c r="D288" s="229"/>
      <c r="E288" s="286"/>
      <c r="F288" s="168"/>
      <c r="G288" s="143"/>
      <c r="H288" s="143"/>
      <c r="I288" s="143"/>
      <c r="J288" s="92" t="s">
        <v>5197</v>
      </c>
      <c r="K288" s="66"/>
      <c r="L288" s="76"/>
      <c r="M288" s="1"/>
      <c r="N288" s="1"/>
      <c r="O288" s="1"/>
      <c r="P288" s="1"/>
      <c r="Q288" s="1"/>
      <c r="R288" s="1"/>
      <c r="S288" s="1"/>
      <c r="T288" s="1"/>
      <c r="U288" s="1"/>
      <c r="V288" s="1"/>
      <c r="W288" s="1"/>
    </row>
    <row r="289" spans="1:23" s="3" customFormat="1" x14ac:dyDescent="0.2">
      <c r="A289" s="71"/>
      <c r="B289" s="620">
        <v>1</v>
      </c>
      <c r="C289" s="63" t="s">
        <v>5198</v>
      </c>
      <c r="D289" s="621" t="s">
        <v>5199</v>
      </c>
      <c r="E289" s="632" t="s">
        <v>5200</v>
      </c>
      <c r="F289" s="630">
        <f>IF(総括表!$B$4=総括表!$Q$4,基礎データ貼付用シート!E2480)</f>
        <v>0</v>
      </c>
      <c r="G289" s="624" t="s">
        <v>5201</v>
      </c>
      <c r="H289" s="625">
        <v>0.17799999999999999</v>
      </c>
      <c r="I289" s="624" t="s">
        <v>5202</v>
      </c>
      <c r="J289" s="626">
        <f t="shared" ref="J289:J326" si="74">ROUND(F289*H289,0)</f>
        <v>0</v>
      </c>
      <c r="K289" s="66" t="s">
        <v>5203</v>
      </c>
      <c r="L289" s="71"/>
      <c r="M289" s="1"/>
      <c r="N289" s="1"/>
      <c r="O289" s="1"/>
      <c r="P289" s="1"/>
      <c r="Q289" s="1"/>
      <c r="R289" s="1"/>
      <c r="S289" s="1"/>
      <c r="T289" s="1"/>
      <c r="U289" s="1"/>
      <c r="V289" s="1"/>
      <c r="W289" s="1"/>
    </row>
    <row r="290" spans="1:23" s="3" customFormat="1" x14ac:dyDescent="0.2">
      <c r="A290" s="71"/>
      <c r="B290" s="67"/>
      <c r="C290" s="286"/>
      <c r="D290" s="621" t="s">
        <v>5204</v>
      </c>
      <c r="E290" s="632" t="s">
        <v>5205</v>
      </c>
      <c r="F290" s="630" t="b">
        <f>IF(総括表!$B$4=総括表!$Q$5,基礎データ貼付用シート!E2480)</f>
        <v>0</v>
      </c>
      <c r="G290" s="624" t="s">
        <v>5201</v>
      </c>
      <c r="H290" s="627">
        <v>0</v>
      </c>
      <c r="I290" s="628" t="s">
        <v>5202</v>
      </c>
      <c r="J290" s="629">
        <f t="shared" si="74"/>
        <v>0</v>
      </c>
      <c r="K290" s="66" t="s">
        <v>5206</v>
      </c>
      <c r="L290" s="71"/>
      <c r="M290" s="1"/>
      <c r="N290" s="1"/>
      <c r="O290" s="1"/>
      <c r="P290" s="1"/>
      <c r="Q290" s="1"/>
      <c r="R290" s="1"/>
      <c r="S290" s="1"/>
      <c r="T290" s="1"/>
      <c r="U290" s="1"/>
      <c r="V290" s="1"/>
      <c r="W290" s="1"/>
    </row>
    <row r="291" spans="1:23" s="3" customFormat="1" x14ac:dyDescent="0.2">
      <c r="A291" s="71"/>
      <c r="B291" s="620">
        <f>B289+1</f>
        <v>2</v>
      </c>
      <c r="C291" s="63" t="s">
        <v>5207</v>
      </c>
      <c r="D291" s="621" t="s">
        <v>5199</v>
      </c>
      <c r="E291" s="632" t="s">
        <v>5200</v>
      </c>
      <c r="F291" s="630">
        <f>IF(総括表!$B$4=総括表!$Q$4,基礎データ貼付用シート!E2483)</f>
        <v>0</v>
      </c>
      <c r="G291" s="624" t="s">
        <v>5201</v>
      </c>
      <c r="H291" s="625">
        <v>0.193</v>
      </c>
      <c r="I291" s="624" t="s">
        <v>5202</v>
      </c>
      <c r="J291" s="626">
        <f t="shared" si="74"/>
        <v>0</v>
      </c>
      <c r="K291" s="66" t="s">
        <v>5208</v>
      </c>
      <c r="L291" s="71"/>
      <c r="M291" s="1"/>
      <c r="N291" s="1"/>
      <c r="O291" s="1"/>
      <c r="P291" s="1"/>
      <c r="Q291" s="1"/>
      <c r="R291" s="1"/>
      <c r="S291" s="1"/>
      <c r="T291" s="1"/>
      <c r="U291" s="1"/>
      <c r="V291" s="1"/>
      <c r="W291" s="1"/>
    </row>
    <row r="292" spans="1:23" s="3" customFormat="1" ht="13" x14ac:dyDescent="0.2">
      <c r="A292" s="71"/>
      <c r="B292" s="67"/>
      <c r="C292" s="286"/>
      <c r="D292" s="621" t="s">
        <v>5204</v>
      </c>
      <c r="E292" s="632" t="s">
        <v>5205</v>
      </c>
      <c r="F292" s="630" t="b">
        <f>IF(総括表!$B$4=総括表!$Q$5,基礎データ貼付用シート!E2483)</f>
        <v>0</v>
      </c>
      <c r="G292" s="624" t="s">
        <v>5201</v>
      </c>
      <c r="H292" s="627">
        <v>0</v>
      </c>
      <c r="I292" s="628" t="s">
        <v>5202</v>
      </c>
      <c r="J292" s="629">
        <f t="shared" si="74"/>
        <v>0</v>
      </c>
      <c r="K292" s="66" t="s">
        <v>5209</v>
      </c>
      <c r="L292" s="71"/>
    </row>
    <row r="293" spans="1:23" x14ac:dyDescent="0.2">
      <c r="A293" s="71"/>
      <c r="B293" s="620">
        <f t="shared" ref="B293" si="75">B291+1</f>
        <v>3</v>
      </c>
      <c r="C293" s="63" t="s">
        <v>5210</v>
      </c>
      <c r="D293" s="621" t="s">
        <v>5199</v>
      </c>
      <c r="E293" s="632" t="s">
        <v>5200</v>
      </c>
      <c r="F293" s="630">
        <f>IF(総括表!$B$4=総括表!$Q$4,基礎データ貼付用シート!E2486)</f>
        <v>0</v>
      </c>
      <c r="G293" s="624" t="s">
        <v>5201</v>
      </c>
      <c r="H293" s="625">
        <v>0.185</v>
      </c>
      <c r="I293" s="624" t="s">
        <v>5202</v>
      </c>
      <c r="J293" s="626">
        <f>ROUND(F293*H293,0)</f>
        <v>0</v>
      </c>
      <c r="K293" s="66" t="s">
        <v>5211</v>
      </c>
      <c r="L293" s="71"/>
      <c r="M293" s="3"/>
      <c r="N293" s="3"/>
      <c r="O293" s="3"/>
      <c r="P293" s="3"/>
      <c r="Q293" s="3"/>
      <c r="R293" s="3"/>
      <c r="S293" s="3"/>
      <c r="T293" s="3"/>
      <c r="U293" s="3"/>
      <c r="V293" s="3"/>
      <c r="W293" s="3"/>
    </row>
    <row r="294" spans="1:23" x14ac:dyDescent="0.2">
      <c r="A294" s="71"/>
      <c r="B294" s="67"/>
      <c r="C294" s="286"/>
      <c r="D294" s="621" t="s">
        <v>5204</v>
      </c>
      <c r="E294" s="632" t="s">
        <v>5205</v>
      </c>
      <c r="F294" s="630" t="b">
        <f>IF(総括表!$B$4=総括表!$Q$5,基礎データ貼付用シート!E2486)</f>
        <v>0</v>
      </c>
      <c r="G294" s="624" t="s">
        <v>5201</v>
      </c>
      <c r="H294" s="627">
        <v>9.4E-2</v>
      </c>
      <c r="I294" s="628" t="s">
        <v>5202</v>
      </c>
      <c r="J294" s="629">
        <f>ROUND(F294*H294,0)</f>
        <v>0</v>
      </c>
      <c r="K294" s="66" t="s">
        <v>5212</v>
      </c>
      <c r="L294" s="71"/>
      <c r="M294" s="3"/>
      <c r="N294" s="3"/>
      <c r="O294" s="3"/>
      <c r="P294" s="3"/>
      <c r="Q294" s="3"/>
      <c r="R294" s="3"/>
      <c r="S294" s="3"/>
      <c r="T294" s="3"/>
      <c r="U294" s="3"/>
      <c r="V294" s="3"/>
      <c r="W294" s="3"/>
    </row>
    <row r="295" spans="1:23" x14ac:dyDescent="0.2">
      <c r="A295" s="71"/>
      <c r="B295" s="620">
        <f t="shared" ref="B295" si="76">B293+1</f>
        <v>4</v>
      </c>
      <c r="C295" s="63" t="s">
        <v>5213</v>
      </c>
      <c r="D295" s="621" t="s">
        <v>5199</v>
      </c>
      <c r="E295" s="632" t="s">
        <v>5200</v>
      </c>
      <c r="F295" s="630">
        <f>IF(総括表!$B$4=総括表!$Q$4,基礎データ貼付用シート!E2489)</f>
        <v>0</v>
      </c>
      <c r="G295" s="624" t="s">
        <v>5201</v>
      </c>
      <c r="H295" s="625">
        <v>0.192</v>
      </c>
      <c r="I295" s="624" t="s">
        <v>5202</v>
      </c>
      <c r="J295" s="626">
        <f t="shared" si="74"/>
        <v>0</v>
      </c>
      <c r="K295" s="66" t="s">
        <v>5214</v>
      </c>
      <c r="L295" s="71"/>
      <c r="M295" s="3"/>
      <c r="N295" s="3"/>
      <c r="O295" s="3"/>
      <c r="P295" s="3"/>
      <c r="Q295" s="3"/>
      <c r="R295" s="3"/>
      <c r="S295" s="3"/>
      <c r="T295" s="3"/>
      <c r="U295" s="3"/>
      <c r="V295" s="3"/>
      <c r="W295" s="3"/>
    </row>
    <row r="296" spans="1:23" x14ac:dyDescent="0.2">
      <c r="A296" s="71"/>
      <c r="B296" s="67"/>
      <c r="C296" s="286"/>
      <c r="D296" s="621" t="s">
        <v>5204</v>
      </c>
      <c r="E296" s="632" t="s">
        <v>5205</v>
      </c>
      <c r="F296" s="630" t="b">
        <f>IF(総括表!$B$4=総括表!$Q$5,基礎データ貼付用シート!E2489)</f>
        <v>0</v>
      </c>
      <c r="G296" s="624" t="s">
        <v>5201</v>
      </c>
      <c r="H296" s="627">
        <v>0.123</v>
      </c>
      <c r="I296" s="628" t="s">
        <v>5202</v>
      </c>
      <c r="J296" s="629">
        <f t="shared" si="74"/>
        <v>0</v>
      </c>
      <c r="K296" s="66" t="s">
        <v>5215</v>
      </c>
      <c r="L296" s="71"/>
      <c r="M296" s="3"/>
      <c r="N296" s="3"/>
      <c r="O296" s="3"/>
      <c r="P296" s="3"/>
      <c r="Q296" s="3"/>
      <c r="R296" s="3"/>
      <c r="S296" s="3"/>
      <c r="T296" s="3"/>
      <c r="U296" s="3"/>
      <c r="V296" s="3"/>
      <c r="W296" s="3"/>
    </row>
    <row r="297" spans="1:23" s="3" customFormat="1" ht="13" x14ac:dyDescent="0.2">
      <c r="A297" s="71"/>
      <c r="B297" s="620">
        <f t="shared" ref="B297" si="77">B295+1</f>
        <v>5</v>
      </c>
      <c r="C297" s="63" t="s">
        <v>5216</v>
      </c>
      <c r="D297" s="621" t="s">
        <v>5199</v>
      </c>
      <c r="E297" s="632" t="s">
        <v>5200</v>
      </c>
      <c r="F297" s="630">
        <f>IF(総括表!$B$4=総括表!$Q$4,基礎データ貼付用シート!E2492)</f>
        <v>0</v>
      </c>
      <c r="G297" s="624" t="s">
        <v>5201</v>
      </c>
      <c r="H297" s="625">
        <v>0.20899999999999999</v>
      </c>
      <c r="I297" s="624" t="s">
        <v>5202</v>
      </c>
      <c r="J297" s="626">
        <f t="shared" si="74"/>
        <v>0</v>
      </c>
      <c r="K297" s="66" t="s">
        <v>5217</v>
      </c>
      <c r="L297" s="71"/>
    </row>
    <row r="298" spans="1:23" s="3" customFormat="1" ht="13" x14ac:dyDescent="0.2">
      <c r="A298" s="71"/>
      <c r="B298" s="67"/>
      <c r="C298" s="286"/>
      <c r="D298" s="621" t="s">
        <v>5204</v>
      </c>
      <c r="E298" s="632" t="s">
        <v>5205</v>
      </c>
      <c r="F298" s="630" t="b">
        <f>IF(総括表!$B$4=総括表!$Q$5,基礎データ貼付用シート!E2492)</f>
        <v>0</v>
      </c>
      <c r="G298" s="624" t="s">
        <v>5201</v>
      </c>
      <c r="H298" s="627">
        <v>0.14699999999999999</v>
      </c>
      <c r="I298" s="628" t="s">
        <v>5202</v>
      </c>
      <c r="J298" s="629">
        <f t="shared" si="74"/>
        <v>0</v>
      </c>
      <c r="K298" s="66" t="s">
        <v>5218</v>
      </c>
      <c r="L298" s="71"/>
    </row>
    <row r="299" spans="1:23" s="3" customFormat="1" ht="13" x14ac:dyDescent="0.2">
      <c r="A299" s="71"/>
      <c r="B299" s="620">
        <f t="shared" ref="B299" si="78">B297+1</f>
        <v>6</v>
      </c>
      <c r="C299" s="63" t="s">
        <v>5219</v>
      </c>
      <c r="D299" s="621" t="s">
        <v>5199</v>
      </c>
      <c r="E299" s="632" t="s">
        <v>5200</v>
      </c>
      <c r="F299" s="630">
        <f>IF(総括表!$B$4=総括表!$Q$4,基礎データ貼付用シート!E2495)</f>
        <v>0</v>
      </c>
      <c r="G299" s="624" t="s">
        <v>5201</v>
      </c>
      <c r="H299" s="625">
        <v>0.22700000000000001</v>
      </c>
      <c r="I299" s="624" t="s">
        <v>5202</v>
      </c>
      <c r="J299" s="626">
        <f t="shared" si="74"/>
        <v>0</v>
      </c>
      <c r="K299" s="66" t="s">
        <v>5220</v>
      </c>
      <c r="L299" s="71"/>
    </row>
    <row r="300" spans="1:23" s="3" customFormat="1" ht="13" x14ac:dyDescent="0.2">
      <c r="A300" s="71"/>
      <c r="B300" s="67"/>
      <c r="C300" s="286"/>
      <c r="D300" s="621" t="s">
        <v>5204</v>
      </c>
      <c r="E300" s="632" t="s">
        <v>5205</v>
      </c>
      <c r="F300" s="630" t="b">
        <f>IF(総括表!$B$4=総括表!$Q$5,基礎データ貼付用シート!E2495)</f>
        <v>0</v>
      </c>
      <c r="G300" s="624" t="s">
        <v>5201</v>
      </c>
      <c r="H300" s="627">
        <v>0.17100000000000001</v>
      </c>
      <c r="I300" s="628" t="s">
        <v>5202</v>
      </c>
      <c r="J300" s="629">
        <f t="shared" si="74"/>
        <v>0</v>
      </c>
      <c r="K300" s="66" t="s">
        <v>5332</v>
      </c>
      <c r="L300" s="71"/>
    </row>
    <row r="301" spans="1:23" s="3" customFormat="1" ht="13" x14ac:dyDescent="0.2">
      <c r="A301" s="71"/>
      <c r="B301" s="620">
        <f t="shared" ref="B301" si="79">B299+1</f>
        <v>7</v>
      </c>
      <c r="C301" s="63" t="s">
        <v>5222</v>
      </c>
      <c r="D301" s="621" t="s">
        <v>5199</v>
      </c>
      <c r="E301" s="632" t="s">
        <v>5200</v>
      </c>
      <c r="F301" s="630">
        <f>IF(総括表!$B$4=総括表!$Q$4,基礎データ貼付用シート!E2498)</f>
        <v>0</v>
      </c>
      <c r="G301" s="624" t="s">
        <v>5201</v>
      </c>
      <c r="H301" s="625">
        <v>0.246</v>
      </c>
      <c r="I301" s="624" t="s">
        <v>5202</v>
      </c>
      <c r="J301" s="626">
        <f t="shared" si="74"/>
        <v>0</v>
      </c>
      <c r="K301" s="66" t="s">
        <v>5223</v>
      </c>
      <c r="L301" s="71"/>
    </row>
    <row r="302" spans="1:23" s="3" customFormat="1" ht="13" x14ac:dyDescent="0.2">
      <c r="A302" s="71"/>
      <c r="B302" s="67"/>
      <c r="C302" s="286"/>
      <c r="D302" s="621" t="s">
        <v>5204</v>
      </c>
      <c r="E302" s="632" t="s">
        <v>5205</v>
      </c>
      <c r="F302" s="630" t="b">
        <f>IF(総括表!$B$4=総括表!$Q$5,基礎データ貼付用シート!E2498)</f>
        <v>0</v>
      </c>
      <c r="G302" s="624" t="s">
        <v>5201</v>
      </c>
      <c r="H302" s="627">
        <v>0.19400000000000001</v>
      </c>
      <c r="I302" s="628" t="s">
        <v>5202</v>
      </c>
      <c r="J302" s="629">
        <f t="shared" si="74"/>
        <v>0</v>
      </c>
      <c r="K302" s="66" t="s">
        <v>5568</v>
      </c>
      <c r="L302" s="71"/>
    </row>
    <row r="303" spans="1:23" s="3" customFormat="1" ht="13" x14ac:dyDescent="0.2">
      <c r="A303" s="71"/>
      <c r="B303" s="620">
        <f t="shared" ref="B303" si="80">B301+1</f>
        <v>8</v>
      </c>
      <c r="C303" s="63" t="s">
        <v>5225</v>
      </c>
      <c r="D303" s="621" t="s">
        <v>5199</v>
      </c>
      <c r="E303" s="632" t="s">
        <v>5200</v>
      </c>
      <c r="F303" s="630">
        <f>IF(総括表!$B$4=総括表!$Q$4,基礎データ貼付用シート!E2501)</f>
        <v>0</v>
      </c>
      <c r="G303" s="624" t="s">
        <v>5201</v>
      </c>
      <c r="H303" s="625">
        <v>0.26400000000000001</v>
      </c>
      <c r="I303" s="624" t="s">
        <v>5202</v>
      </c>
      <c r="J303" s="626">
        <f>ROUND(F303*H303,0)</f>
        <v>0</v>
      </c>
      <c r="K303" s="66" t="s">
        <v>5226</v>
      </c>
      <c r="L303" s="71"/>
    </row>
    <row r="304" spans="1:23" s="3" customFormat="1" ht="13" x14ac:dyDescent="0.2">
      <c r="A304" s="71"/>
      <c r="B304" s="67"/>
      <c r="C304" s="286"/>
      <c r="D304" s="621" t="s">
        <v>5204</v>
      </c>
      <c r="E304" s="632" t="s">
        <v>5205</v>
      </c>
      <c r="F304" s="630" t="b">
        <f>IF(総括表!$B$4=総括表!$Q$5,基礎データ貼付用シート!E2501)</f>
        <v>0</v>
      </c>
      <c r="G304" s="624" t="s">
        <v>5201</v>
      </c>
      <c r="H304" s="627">
        <v>0.218</v>
      </c>
      <c r="I304" s="628" t="s">
        <v>5202</v>
      </c>
      <c r="J304" s="629">
        <f>ROUND(F304*H304,0)</f>
        <v>0</v>
      </c>
      <c r="K304" s="66" t="s">
        <v>5385</v>
      </c>
      <c r="L304" s="71"/>
    </row>
    <row r="305" spans="1:12" s="3" customFormat="1" ht="13" x14ac:dyDescent="0.2">
      <c r="A305" s="71"/>
      <c r="B305" s="620">
        <f t="shared" ref="B305" si="81">B303+1</f>
        <v>9</v>
      </c>
      <c r="C305" s="63" t="s">
        <v>5228</v>
      </c>
      <c r="D305" s="621" t="s">
        <v>5199</v>
      </c>
      <c r="E305" s="632" t="s">
        <v>5200</v>
      </c>
      <c r="F305" s="630">
        <f>IF(総括表!$B$4=総括表!$Q$4,基礎データ貼付用シート!E2504)</f>
        <v>0</v>
      </c>
      <c r="G305" s="624" t="s">
        <v>5201</v>
      </c>
      <c r="H305" s="625">
        <v>0.28199999999999997</v>
      </c>
      <c r="I305" s="624" t="s">
        <v>5202</v>
      </c>
      <c r="J305" s="626">
        <f t="shared" si="74"/>
        <v>0</v>
      </c>
      <c r="K305" s="66" t="s">
        <v>5229</v>
      </c>
      <c r="L305" s="71"/>
    </row>
    <row r="306" spans="1:12" s="3" customFormat="1" ht="13" x14ac:dyDescent="0.2">
      <c r="A306" s="71"/>
      <c r="B306" s="67"/>
      <c r="C306" s="286"/>
      <c r="D306" s="621" t="s">
        <v>5204</v>
      </c>
      <c r="E306" s="632" t="s">
        <v>5205</v>
      </c>
      <c r="F306" s="630" t="b">
        <f>IF(総括表!$B$4=総括表!$Q$5,基礎データ貼付用シート!E2504)</f>
        <v>0</v>
      </c>
      <c r="G306" s="624" t="s">
        <v>5201</v>
      </c>
      <c r="H306" s="627">
        <v>0.24199999999999999</v>
      </c>
      <c r="I306" s="628" t="s">
        <v>5202</v>
      </c>
      <c r="J306" s="629">
        <f t="shared" si="74"/>
        <v>0</v>
      </c>
      <c r="K306" s="66" t="s">
        <v>6543</v>
      </c>
      <c r="L306" s="71"/>
    </row>
    <row r="307" spans="1:12" s="3" customFormat="1" ht="13" x14ac:dyDescent="0.2">
      <c r="A307" s="71"/>
      <c r="B307" s="620">
        <f t="shared" ref="B307" si="82">B305+1</f>
        <v>10</v>
      </c>
      <c r="C307" s="63" t="s">
        <v>5231</v>
      </c>
      <c r="D307" s="621" t="s">
        <v>5199</v>
      </c>
      <c r="E307" s="632" t="s">
        <v>5200</v>
      </c>
      <c r="F307" s="630">
        <f>IF(総括表!$B$4=総括表!$Q$4,基礎データ貼付用シート!E2507)</f>
        <v>0</v>
      </c>
      <c r="G307" s="624" t="s">
        <v>5201</v>
      </c>
      <c r="H307" s="625">
        <v>0.3</v>
      </c>
      <c r="I307" s="624" t="s">
        <v>5202</v>
      </c>
      <c r="J307" s="626">
        <f t="shared" si="74"/>
        <v>0</v>
      </c>
      <c r="K307" s="66" t="s">
        <v>5232</v>
      </c>
      <c r="L307" s="71"/>
    </row>
    <row r="308" spans="1:12" s="3" customFormat="1" ht="13" x14ac:dyDescent="0.2">
      <c r="A308" s="71"/>
      <c r="B308" s="67"/>
      <c r="C308" s="286"/>
      <c r="D308" s="621" t="s">
        <v>5204</v>
      </c>
      <c r="E308" s="632" t="s">
        <v>5205</v>
      </c>
      <c r="F308" s="630" t="b">
        <f>IF(総括表!$B$4=総括表!$Q$5,基礎データ貼付用シート!E2507)</f>
        <v>0</v>
      </c>
      <c r="G308" s="624" t="s">
        <v>5201</v>
      </c>
      <c r="H308" s="627">
        <v>0.26500000000000001</v>
      </c>
      <c r="I308" s="628" t="s">
        <v>5202</v>
      </c>
      <c r="J308" s="629">
        <f t="shared" si="74"/>
        <v>0</v>
      </c>
      <c r="K308" s="66" t="s">
        <v>5233</v>
      </c>
      <c r="L308" s="71"/>
    </row>
    <row r="309" spans="1:12" s="3" customFormat="1" ht="13" x14ac:dyDescent="0.2">
      <c r="A309" s="71"/>
      <c r="B309" s="620">
        <f t="shared" ref="B309" si="83">B307+1</f>
        <v>11</v>
      </c>
      <c r="C309" s="63" t="s">
        <v>5234</v>
      </c>
      <c r="D309" s="621" t="s">
        <v>5199</v>
      </c>
      <c r="E309" s="632" t="s">
        <v>5200</v>
      </c>
      <c r="F309" s="630">
        <f>IF(総括表!$B$4=総括表!$Q$4,基礎データ貼付用シート!E2510)</f>
        <v>0</v>
      </c>
      <c r="G309" s="624" t="s">
        <v>5201</v>
      </c>
      <c r="H309" s="625">
        <v>0.318</v>
      </c>
      <c r="I309" s="624" t="s">
        <v>5202</v>
      </c>
      <c r="J309" s="626">
        <f t="shared" si="74"/>
        <v>0</v>
      </c>
      <c r="K309" s="66" t="s">
        <v>5235</v>
      </c>
      <c r="L309" s="71"/>
    </row>
    <row r="310" spans="1:12" s="3" customFormat="1" ht="13" x14ac:dyDescent="0.2">
      <c r="A310" s="71"/>
      <c r="B310" s="67"/>
      <c r="C310" s="286"/>
      <c r="D310" s="621" t="s">
        <v>5204</v>
      </c>
      <c r="E310" s="632" t="s">
        <v>5205</v>
      </c>
      <c r="F310" s="630" t="b">
        <f>IF(総括表!$B$4=総括表!$Q$5,基礎データ貼付用シート!E2510)</f>
        <v>0</v>
      </c>
      <c r="G310" s="624" t="s">
        <v>5201</v>
      </c>
      <c r="H310" s="627">
        <v>0.28899999999999998</v>
      </c>
      <c r="I310" s="628" t="s">
        <v>5202</v>
      </c>
      <c r="J310" s="629">
        <f t="shared" si="74"/>
        <v>0</v>
      </c>
      <c r="K310" s="66" t="s">
        <v>6428</v>
      </c>
      <c r="L310" s="71"/>
    </row>
    <row r="311" spans="1:12" s="3" customFormat="1" ht="13" x14ac:dyDescent="0.2">
      <c r="A311" s="71"/>
      <c r="B311" s="620">
        <f t="shared" ref="B311" si="84">B309+1</f>
        <v>12</v>
      </c>
      <c r="C311" s="63" t="s">
        <v>5237</v>
      </c>
      <c r="D311" s="621" t="s">
        <v>5199</v>
      </c>
      <c r="E311" s="632" t="s">
        <v>5200</v>
      </c>
      <c r="F311" s="630">
        <f>IF(総括表!$B$4=総括表!$Q$4,基礎データ貼付用シート!E2513)</f>
        <v>0</v>
      </c>
      <c r="G311" s="624" t="s">
        <v>5201</v>
      </c>
      <c r="H311" s="625">
        <v>0.33600000000000002</v>
      </c>
      <c r="I311" s="624" t="s">
        <v>5202</v>
      </c>
      <c r="J311" s="626">
        <f t="shared" si="74"/>
        <v>0</v>
      </c>
      <c r="K311" s="66" t="s">
        <v>5238</v>
      </c>
      <c r="L311" s="71"/>
    </row>
    <row r="312" spans="1:12" s="3" customFormat="1" ht="13" x14ac:dyDescent="0.2">
      <c r="A312" s="71"/>
      <c r="B312" s="67"/>
      <c r="C312" s="142"/>
      <c r="D312" s="621" t="s">
        <v>5204</v>
      </c>
      <c r="E312" s="632" t="s">
        <v>5205</v>
      </c>
      <c r="F312" s="630" t="b">
        <f>IF(総括表!$B$4=総括表!$Q$5,基礎データ貼付用シート!E2513)</f>
        <v>0</v>
      </c>
      <c r="G312" s="624" t="s">
        <v>5201</v>
      </c>
      <c r="H312" s="627">
        <v>0.313</v>
      </c>
      <c r="I312" s="628" t="s">
        <v>5202</v>
      </c>
      <c r="J312" s="629">
        <f t="shared" si="74"/>
        <v>0</v>
      </c>
      <c r="K312" s="66" t="s">
        <v>5239</v>
      </c>
      <c r="L312" s="71"/>
    </row>
    <row r="313" spans="1:12" s="3" customFormat="1" ht="13" x14ac:dyDescent="0.2">
      <c r="A313" s="71"/>
      <c r="B313" s="620">
        <f t="shared" ref="B313" si="85">B311+1</f>
        <v>13</v>
      </c>
      <c r="C313" s="63" t="s">
        <v>5240</v>
      </c>
      <c r="D313" s="621" t="s">
        <v>5199</v>
      </c>
      <c r="E313" s="632" t="s">
        <v>5200</v>
      </c>
      <c r="F313" s="630">
        <f>IF(総括表!$B$4=総括表!$Q$4,基礎データ貼付用シート!E2516)</f>
        <v>0</v>
      </c>
      <c r="G313" s="624" t="s">
        <v>5201</v>
      </c>
      <c r="H313" s="625">
        <v>0.35399999999999998</v>
      </c>
      <c r="I313" s="624" t="s">
        <v>5202</v>
      </c>
      <c r="J313" s="626">
        <f t="shared" si="74"/>
        <v>0</v>
      </c>
      <c r="K313" s="66" t="s">
        <v>5241</v>
      </c>
      <c r="L313" s="71"/>
    </row>
    <row r="314" spans="1:12" s="3" customFormat="1" ht="13" x14ac:dyDescent="0.2">
      <c r="A314" s="71"/>
      <c r="B314" s="67"/>
      <c r="C314" s="142"/>
      <c r="D314" s="621" t="s">
        <v>5204</v>
      </c>
      <c r="E314" s="632" t="s">
        <v>5205</v>
      </c>
      <c r="F314" s="630" t="b">
        <f>IF(総括表!$B$4=総括表!$Q$5,基礎データ貼付用シート!E2516)</f>
        <v>0</v>
      </c>
      <c r="G314" s="624" t="s">
        <v>5201</v>
      </c>
      <c r="H314" s="627">
        <v>0.33700000000000002</v>
      </c>
      <c r="I314" s="628" t="s">
        <v>5202</v>
      </c>
      <c r="J314" s="629">
        <f t="shared" si="74"/>
        <v>0</v>
      </c>
      <c r="K314" s="66" t="s">
        <v>5242</v>
      </c>
      <c r="L314" s="71"/>
    </row>
    <row r="315" spans="1:12" s="3" customFormat="1" ht="13" x14ac:dyDescent="0.2">
      <c r="A315" s="71"/>
      <c r="B315" s="620">
        <f t="shared" ref="B315" si="86">B313+1</f>
        <v>14</v>
      </c>
      <c r="C315" s="63" t="s">
        <v>5735</v>
      </c>
      <c r="D315" s="621" t="s">
        <v>5199</v>
      </c>
      <c r="E315" s="632" t="s">
        <v>5200</v>
      </c>
      <c r="F315" s="630">
        <f>IF(総括表!$B$4=総括表!$Q$4,基礎データ貼付用シート!E2519)</f>
        <v>0</v>
      </c>
      <c r="G315" s="624" t="s">
        <v>5201</v>
      </c>
      <c r="H315" s="625">
        <v>0.373</v>
      </c>
      <c r="I315" s="624" t="s">
        <v>5202</v>
      </c>
      <c r="J315" s="626">
        <f t="shared" si="74"/>
        <v>0</v>
      </c>
      <c r="K315" s="66" t="s">
        <v>5244</v>
      </c>
      <c r="L315" s="71"/>
    </row>
    <row r="316" spans="1:12" s="3" customFormat="1" ht="13" x14ac:dyDescent="0.2">
      <c r="A316" s="71"/>
      <c r="B316" s="67"/>
      <c r="C316" s="142"/>
      <c r="D316" s="621" t="s">
        <v>5204</v>
      </c>
      <c r="E316" s="632" t="s">
        <v>5205</v>
      </c>
      <c r="F316" s="630" t="b">
        <f>IF(総括表!$B$4=総括表!$Q$5,基礎データ貼付用シート!E2519)</f>
        <v>0</v>
      </c>
      <c r="G316" s="624" t="s">
        <v>5201</v>
      </c>
      <c r="H316" s="627">
        <v>0.36099999999999999</v>
      </c>
      <c r="I316" s="628" t="s">
        <v>5202</v>
      </c>
      <c r="J316" s="629">
        <f t="shared" si="74"/>
        <v>0</v>
      </c>
      <c r="K316" s="66" t="s">
        <v>5245</v>
      </c>
      <c r="L316" s="71"/>
    </row>
    <row r="317" spans="1:12" s="3" customFormat="1" ht="13" x14ac:dyDescent="0.2">
      <c r="A317" s="71"/>
      <c r="B317" s="620">
        <f t="shared" ref="B317" si="87">B315+1</f>
        <v>15</v>
      </c>
      <c r="C317" s="63" t="s">
        <v>5307</v>
      </c>
      <c r="D317" s="621" t="s">
        <v>5199</v>
      </c>
      <c r="E317" s="632" t="s">
        <v>5200</v>
      </c>
      <c r="F317" s="630">
        <f>IF(総括表!$B$4=総括表!$Q$4,基礎データ貼付用シート!E2522)</f>
        <v>0</v>
      </c>
      <c r="G317" s="624" t="s">
        <v>5201</v>
      </c>
      <c r="H317" s="625">
        <v>0.38700000000000001</v>
      </c>
      <c r="I317" s="624" t="s">
        <v>5202</v>
      </c>
      <c r="J317" s="626">
        <f t="shared" si="74"/>
        <v>0</v>
      </c>
      <c r="K317" s="66" t="s">
        <v>5247</v>
      </c>
      <c r="L317" s="71"/>
    </row>
    <row r="318" spans="1:12" s="3" customFormat="1" ht="13" x14ac:dyDescent="0.2">
      <c r="A318" s="71"/>
      <c r="B318" s="67"/>
      <c r="C318" s="142"/>
      <c r="D318" s="621" t="s">
        <v>5204</v>
      </c>
      <c r="E318" s="632" t="s">
        <v>5205</v>
      </c>
      <c r="F318" s="630" t="b">
        <f>IF(総括表!$B$4=総括表!$Q$5,基礎データ貼付用シート!E2522)</f>
        <v>0</v>
      </c>
      <c r="G318" s="624" t="s">
        <v>5201</v>
      </c>
      <c r="H318" s="627">
        <v>0.38</v>
      </c>
      <c r="I318" s="628" t="s">
        <v>5202</v>
      </c>
      <c r="J318" s="629">
        <f t="shared" si="74"/>
        <v>0</v>
      </c>
      <c r="K318" s="66" t="s">
        <v>5248</v>
      </c>
      <c r="L318" s="71"/>
    </row>
    <row r="319" spans="1:12" s="3" customFormat="1" ht="13" x14ac:dyDescent="0.2">
      <c r="A319" s="71"/>
      <c r="B319" s="620">
        <f t="shared" ref="B319" si="88">B317+1</f>
        <v>16</v>
      </c>
      <c r="C319" s="63" t="s">
        <v>5308</v>
      </c>
      <c r="D319" s="621" t="s">
        <v>5199</v>
      </c>
      <c r="E319" s="632" t="s">
        <v>5200</v>
      </c>
      <c r="F319" s="630">
        <f>IF(総括表!$B$4=総括表!$Q$4,基礎データ貼付用シート!E2525)</f>
        <v>0</v>
      </c>
      <c r="G319" s="624" t="s">
        <v>5201</v>
      </c>
      <c r="H319" s="625">
        <v>0.4</v>
      </c>
      <c r="I319" s="624" t="s">
        <v>5202</v>
      </c>
      <c r="J319" s="626">
        <f t="shared" si="74"/>
        <v>0</v>
      </c>
      <c r="K319" s="66" t="s">
        <v>5250</v>
      </c>
      <c r="L319" s="71"/>
    </row>
    <row r="320" spans="1:12" s="3" customFormat="1" ht="13" x14ac:dyDescent="0.2">
      <c r="A320" s="71"/>
      <c r="B320" s="67"/>
      <c r="C320" s="142"/>
      <c r="D320" s="621" t="s">
        <v>5204</v>
      </c>
      <c r="E320" s="632" t="s">
        <v>5205</v>
      </c>
      <c r="F320" s="630" t="b">
        <f>IF(総括表!$B$4=総括表!$Q$5,基礎データ貼付用シート!E2525)</f>
        <v>0</v>
      </c>
      <c r="G320" s="624" t="s">
        <v>5201</v>
      </c>
      <c r="H320" s="627">
        <v>0.4</v>
      </c>
      <c r="I320" s="628" t="s">
        <v>5202</v>
      </c>
      <c r="J320" s="629">
        <f t="shared" si="74"/>
        <v>0</v>
      </c>
      <c r="K320" s="66" t="s">
        <v>5251</v>
      </c>
      <c r="L320" s="71"/>
    </row>
    <row r="321" spans="1:23" s="3" customFormat="1" ht="13" x14ac:dyDescent="0.2">
      <c r="A321" s="71"/>
      <c r="B321" s="620">
        <f t="shared" ref="B321" si="89">B319+1</f>
        <v>17</v>
      </c>
      <c r="C321" s="63" t="s">
        <v>5309</v>
      </c>
      <c r="D321" s="621" t="s">
        <v>5199</v>
      </c>
      <c r="E321" s="632" t="s">
        <v>5200</v>
      </c>
      <c r="F321" s="630">
        <f>IF(総括表!$B$4=総括表!$Q$4,基礎データ貼付用シート!E2528)</f>
        <v>0</v>
      </c>
      <c r="G321" s="624" t="s">
        <v>5201</v>
      </c>
      <c r="H321" s="625">
        <v>0.4</v>
      </c>
      <c r="I321" s="624" t="s">
        <v>5202</v>
      </c>
      <c r="J321" s="626">
        <f t="shared" si="74"/>
        <v>0</v>
      </c>
      <c r="K321" s="66" t="s">
        <v>5253</v>
      </c>
      <c r="L321" s="71"/>
    </row>
    <row r="322" spans="1:23" s="3" customFormat="1" ht="13" x14ac:dyDescent="0.2">
      <c r="A322" s="71"/>
      <c r="B322" s="67"/>
      <c r="C322" s="142"/>
      <c r="D322" s="621" t="s">
        <v>5204</v>
      </c>
      <c r="E322" s="632" t="s">
        <v>5205</v>
      </c>
      <c r="F322" s="630" t="b">
        <f>IF(総括表!$B$4=総括表!$Q$5,基礎データ貼付用シート!E2528)</f>
        <v>0</v>
      </c>
      <c r="G322" s="624" t="s">
        <v>5201</v>
      </c>
      <c r="H322" s="627">
        <v>0.4</v>
      </c>
      <c r="I322" s="628" t="s">
        <v>5202</v>
      </c>
      <c r="J322" s="629">
        <f t="shared" si="74"/>
        <v>0</v>
      </c>
      <c r="K322" s="66" t="s">
        <v>5254</v>
      </c>
      <c r="L322" s="71"/>
    </row>
    <row r="323" spans="1:23" s="3" customFormat="1" ht="13" x14ac:dyDescent="0.2">
      <c r="A323" s="71"/>
      <c r="B323" s="620">
        <f t="shared" ref="B323" si="90">B321+1</f>
        <v>18</v>
      </c>
      <c r="C323" s="63" t="s">
        <v>5310</v>
      </c>
      <c r="D323" s="621" t="s">
        <v>5199</v>
      </c>
      <c r="E323" s="632" t="s">
        <v>5200</v>
      </c>
      <c r="F323" s="623">
        <f>IF(総括表!$B$4=総括表!$Q$4,基礎データ貼付用シート!E2531)</f>
        <v>0</v>
      </c>
      <c r="G323" s="624" t="s">
        <v>5201</v>
      </c>
      <c r="H323" s="625">
        <v>0.4</v>
      </c>
      <c r="I323" s="624" t="s">
        <v>5202</v>
      </c>
      <c r="J323" s="626">
        <f t="shared" si="74"/>
        <v>0</v>
      </c>
      <c r="K323" s="66" t="s">
        <v>5256</v>
      </c>
      <c r="L323" s="71"/>
    </row>
    <row r="324" spans="1:23" s="3" customFormat="1" ht="13" x14ac:dyDescent="0.2">
      <c r="A324" s="71"/>
      <c r="B324" s="67"/>
      <c r="C324" s="142"/>
      <c r="D324" s="621" t="s">
        <v>5204</v>
      </c>
      <c r="E324" s="632" t="s">
        <v>5205</v>
      </c>
      <c r="F324" s="623" t="b">
        <f>IF(総括表!$B$4=総括表!$Q$5,基礎データ貼付用シート!E2531)</f>
        <v>0</v>
      </c>
      <c r="G324" s="624" t="s">
        <v>5201</v>
      </c>
      <c r="H324" s="627">
        <v>0.4</v>
      </c>
      <c r="I324" s="628" t="s">
        <v>5202</v>
      </c>
      <c r="J324" s="629">
        <f t="shared" si="74"/>
        <v>0</v>
      </c>
      <c r="K324" s="66" t="s">
        <v>5257</v>
      </c>
      <c r="L324" s="71"/>
    </row>
    <row r="325" spans="1:23" s="3" customFormat="1" ht="13" x14ac:dyDescent="0.2">
      <c r="A325" s="71"/>
      <c r="B325" s="620">
        <f t="shared" ref="B325" si="91">B323+1</f>
        <v>19</v>
      </c>
      <c r="C325" s="63" t="s">
        <v>5476</v>
      </c>
      <c r="D325" s="621" t="s">
        <v>5199</v>
      </c>
      <c r="E325" s="632" t="s">
        <v>5200</v>
      </c>
      <c r="F325" s="623">
        <f>IF(総括表!$B$4=総括表!$Q$4,基礎データ貼付用シート!E2534)</f>
        <v>0</v>
      </c>
      <c r="G325" s="624" t="s">
        <v>5201</v>
      </c>
      <c r="H325" s="625">
        <v>0.4</v>
      </c>
      <c r="I325" s="624" t="s">
        <v>5202</v>
      </c>
      <c r="J325" s="626">
        <f t="shared" si="74"/>
        <v>0</v>
      </c>
      <c r="K325" s="66" t="s">
        <v>5475</v>
      </c>
      <c r="L325" s="71"/>
    </row>
    <row r="326" spans="1:23" s="3" customFormat="1" ht="13.5" thickBot="1" x14ac:dyDescent="0.25">
      <c r="A326" s="71"/>
      <c r="B326" s="67"/>
      <c r="C326" s="142"/>
      <c r="D326" s="621" t="s">
        <v>5204</v>
      </c>
      <c r="E326" s="632" t="s">
        <v>5205</v>
      </c>
      <c r="F326" s="623" t="b">
        <f>IF(総括表!$B$4=総括表!$Q$5,基礎データ貼付用シート!E2534)</f>
        <v>0</v>
      </c>
      <c r="G326" s="624" t="s">
        <v>5201</v>
      </c>
      <c r="H326" s="627">
        <v>0.4</v>
      </c>
      <c r="I326" s="628" t="s">
        <v>5202</v>
      </c>
      <c r="J326" s="629">
        <f t="shared" si="74"/>
        <v>0</v>
      </c>
      <c r="K326" s="66" t="s">
        <v>5523</v>
      </c>
      <c r="L326" s="71"/>
    </row>
    <row r="327" spans="1:23" s="3" customFormat="1" ht="13" x14ac:dyDescent="0.2">
      <c r="A327" s="71"/>
      <c r="B327" s="66"/>
      <c r="C327" s="68"/>
      <c r="D327" s="66"/>
      <c r="E327" s="66"/>
      <c r="F327" s="29"/>
      <c r="G327" s="68"/>
      <c r="H327" s="985" t="s">
        <v>6548</v>
      </c>
      <c r="I327" s="986"/>
      <c r="J327" s="657"/>
      <c r="K327" s="66"/>
    </row>
    <row r="328" spans="1:23" s="3" customFormat="1" ht="13.5" thickBot="1" x14ac:dyDescent="0.25">
      <c r="A328" s="71"/>
      <c r="B328" s="66"/>
      <c r="C328" s="66"/>
      <c r="D328" s="66"/>
      <c r="E328" s="66"/>
      <c r="F328" s="29"/>
      <c r="G328" s="66"/>
      <c r="H328" s="1210" t="s">
        <v>5259</v>
      </c>
      <c r="I328" s="1211"/>
      <c r="J328" s="225">
        <f>SUM(J289:J326)</f>
        <v>0</v>
      </c>
      <c r="K328" s="66" t="s">
        <v>5297</v>
      </c>
      <c r="L328" s="3" t="s">
        <v>5201</v>
      </c>
    </row>
    <row r="329" spans="1:23" s="3" customFormat="1" ht="13" x14ac:dyDescent="0.2">
      <c r="A329" s="71"/>
      <c r="B329" s="71"/>
      <c r="C329" s="71"/>
      <c r="D329" s="71"/>
      <c r="E329" s="71"/>
      <c r="F329" s="90"/>
      <c r="G329" s="71"/>
      <c r="H329" s="71"/>
      <c r="I329" s="71"/>
      <c r="J329" s="90"/>
      <c r="K329" s="71"/>
      <c r="L329" s="71"/>
    </row>
    <row r="330" spans="1:23" s="3" customFormat="1" ht="13.5" thickBot="1" x14ac:dyDescent="0.25">
      <c r="A330" s="71"/>
      <c r="B330" s="66"/>
      <c r="C330" s="66"/>
      <c r="D330" s="66"/>
      <c r="E330" s="66"/>
      <c r="F330" s="29"/>
      <c r="G330" s="66"/>
      <c r="H330" s="68"/>
      <c r="I330" s="68"/>
      <c r="J330" s="29"/>
      <c r="K330" s="66"/>
      <c r="L330" s="71"/>
    </row>
    <row r="331" spans="1:23" s="3" customFormat="1" ht="13" x14ac:dyDescent="0.2">
      <c r="A331" s="71"/>
      <c r="B331" s="66"/>
      <c r="C331" s="66"/>
      <c r="D331" s="66"/>
      <c r="E331" s="66"/>
      <c r="F331" s="29"/>
      <c r="G331" s="66"/>
      <c r="H331" s="985" t="s">
        <v>7360</v>
      </c>
      <c r="I331" s="986"/>
      <c r="J331" s="657"/>
      <c r="K331" s="66"/>
      <c r="L331" s="71"/>
    </row>
    <row r="332" spans="1:23" s="3" customFormat="1" ht="14.5" thickBot="1" x14ac:dyDescent="0.25">
      <c r="A332" s="76"/>
      <c r="B332" s="76"/>
      <c r="C332" s="76"/>
      <c r="D332" s="76"/>
      <c r="E332" s="76"/>
      <c r="F332" s="89"/>
      <c r="G332" s="76"/>
      <c r="H332" s="1007" t="s">
        <v>6545</v>
      </c>
      <c r="I332" s="1008"/>
      <c r="J332" s="7">
        <f>SUMIF(L49:L328,"*",J49:J328)</f>
        <v>0</v>
      </c>
      <c r="K332" s="66" t="s">
        <v>6546</v>
      </c>
      <c r="L332" s="76"/>
    </row>
    <row r="333" spans="1:23" s="3" customFormat="1" x14ac:dyDescent="0.2">
      <c r="A333" s="76"/>
      <c r="B333" s="76"/>
      <c r="C333" s="76"/>
      <c r="D333" s="76"/>
      <c r="E333" s="76"/>
      <c r="F333" s="89"/>
      <c r="G333" s="76"/>
      <c r="H333" s="76"/>
      <c r="I333" s="76"/>
      <c r="J333" s="89"/>
      <c r="K333" s="76"/>
      <c r="L333" s="76"/>
      <c r="M333" s="1"/>
      <c r="N333" s="1"/>
      <c r="O333" s="1"/>
      <c r="P333" s="1"/>
      <c r="Q333" s="1"/>
      <c r="R333" s="1"/>
      <c r="S333" s="1"/>
      <c r="T333" s="1"/>
      <c r="U333" s="1"/>
      <c r="V333" s="1"/>
      <c r="W333" s="1"/>
    </row>
    <row r="334" spans="1:23" s="3" customFormat="1" x14ac:dyDescent="0.2">
      <c r="A334" s="1"/>
      <c r="B334" s="1"/>
      <c r="C334" s="1"/>
      <c r="D334" s="1"/>
      <c r="E334" s="1"/>
      <c r="F334" s="6"/>
      <c r="G334" s="1"/>
      <c r="H334" s="1"/>
      <c r="I334" s="1"/>
      <c r="J334" s="6"/>
      <c r="K334" s="1"/>
      <c r="L334" s="1"/>
      <c r="M334" s="1"/>
      <c r="N334" s="1"/>
      <c r="O334" s="1"/>
      <c r="P334" s="1"/>
      <c r="Q334" s="1"/>
      <c r="R334" s="1"/>
      <c r="S334" s="1"/>
      <c r="T334" s="1"/>
      <c r="U334" s="1"/>
      <c r="V334" s="1"/>
      <c r="W334" s="1"/>
    </row>
    <row r="335" spans="1:23" s="3" customFormat="1" x14ac:dyDescent="0.2">
      <c r="A335" s="1"/>
      <c r="B335" s="1"/>
      <c r="C335" s="1"/>
      <c r="D335" s="1"/>
      <c r="E335" s="1"/>
      <c r="F335" s="6"/>
      <c r="G335" s="1"/>
      <c r="H335" s="1"/>
      <c r="I335" s="1"/>
      <c r="J335" s="6"/>
      <c r="K335" s="1"/>
      <c r="L335" s="1"/>
      <c r="M335" s="1"/>
      <c r="N335" s="1"/>
      <c r="O335" s="1"/>
      <c r="P335" s="1"/>
      <c r="Q335" s="1"/>
      <c r="R335" s="1"/>
      <c r="S335" s="1"/>
      <c r="T335" s="1"/>
      <c r="U335" s="1"/>
      <c r="V335" s="1"/>
      <c r="W335" s="1"/>
    </row>
    <row r="336" spans="1:23" s="3" customFormat="1" x14ac:dyDescent="0.2">
      <c r="A336" s="1"/>
      <c r="B336" s="1"/>
      <c r="C336" s="1"/>
      <c r="D336" s="1"/>
      <c r="E336" s="1"/>
      <c r="F336" s="6"/>
      <c r="G336" s="1"/>
      <c r="H336" s="1"/>
      <c r="I336" s="1"/>
      <c r="J336" s="6"/>
      <c r="K336" s="1"/>
      <c r="L336" s="1"/>
      <c r="M336" s="1"/>
      <c r="N336" s="1"/>
      <c r="O336" s="1"/>
      <c r="P336" s="1"/>
      <c r="Q336" s="1"/>
      <c r="R336" s="1"/>
      <c r="S336" s="1"/>
      <c r="T336" s="1"/>
      <c r="U336" s="1"/>
      <c r="V336" s="1"/>
      <c r="W336" s="1"/>
    </row>
    <row r="337" spans="1:23" s="3" customFormat="1" x14ac:dyDescent="0.2">
      <c r="A337" s="1"/>
      <c r="B337" s="1"/>
      <c r="C337" s="1"/>
      <c r="D337" s="1"/>
      <c r="E337" s="1"/>
      <c r="F337" s="6"/>
      <c r="G337" s="1"/>
      <c r="H337" s="1"/>
      <c r="I337" s="1"/>
      <c r="J337" s="6"/>
      <c r="K337" s="1"/>
      <c r="L337" s="1"/>
      <c r="M337" s="1"/>
      <c r="N337" s="1"/>
      <c r="O337" s="1"/>
      <c r="P337" s="1"/>
      <c r="Q337" s="1"/>
      <c r="R337" s="1"/>
      <c r="S337" s="1"/>
      <c r="T337" s="1"/>
      <c r="U337" s="1"/>
      <c r="V337" s="1"/>
      <c r="W337" s="1"/>
    </row>
  </sheetData>
  <sheetProtection autoFilter="0"/>
  <customSheetViews>
    <customSheetView guid="{0FF53720-42B0-4B1A-A491-0089CDA29CCF}" showPageBreaks="1" fitToPage="1" printArea="1" view="pageBreakPreview">
      <pane ySplit="3" topLeftCell="A4"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1"/>
      <headerFooter alignWithMargins="0"/>
    </customSheetView>
    <customSheetView guid="{1F81339A-CB4E-4CB3-ABCA-C25ADEC8B9AC}"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2"/>
      <headerFooter alignWithMargins="0"/>
    </customSheetView>
    <customSheetView guid="{87FB8462-6403-4F20-8080-1AF11B55B90C}"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3"/>
      <headerFooter alignWithMargins="0"/>
    </customSheetView>
    <customSheetView guid="{3B4A68D1-1B68-46E4-B8BF-4F65CEA2EB4B}"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4"/>
      <headerFooter alignWithMargins="0"/>
    </customSheetView>
    <customSheetView guid="{3DDC5261-2F80-4A3C-AB53-F803DE8B7615}"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5"/>
      <headerFooter alignWithMargins="0"/>
    </customSheetView>
    <customSheetView guid="{44914D11-FA26-4FFB-9D64-353FA38F5634}"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6"/>
      <headerFooter alignWithMargins="0"/>
    </customSheetView>
    <customSheetView guid="{6580A8AE-FA6B-4B5A-83A0-1CF78E68E0A6}"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 right="0" top="0" bottom="0" header="0" footer="0"/>
      <pageSetup paperSize="9" scale="86" fitToHeight="5" orientation="portrait" r:id="rId7"/>
      <headerFooter alignWithMargins="0"/>
    </customSheetView>
    <customSheetView guid="{33BE930D-9EAB-4AFB-BDCD-43112CB50749}"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8"/>
      <headerFooter alignWithMargins="0"/>
    </customSheetView>
    <customSheetView guid="{0B613FCD-ABCC-41BB-9177-F54C998CD9E2}"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9"/>
      <headerFooter alignWithMargins="0"/>
    </customSheetView>
    <customSheetView guid="{B71A276C-C16D-4248-B875-8414D93978D3}"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0"/>
      <headerFooter alignWithMargins="0"/>
    </customSheetView>
    <customSheetView guid="{EE5E2BC8-B1EB-4466-BA38-D89D5EC0095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1"/>
      <headerFooter alignWithMargins="0"/>
    </customSheetView>
    <customSheetView guid="{60A3B263-4602-4F01-9F3F-2B992FCD2F0D}"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2"/>
      <headerFooter alignWithMargins="0"/>
    </customSheetView>
    <customSheetView guid="{4501AAA6-52C2-4DE0-8371-DF05BC835EB0}"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3"/>
      <headerFooter alignWithMargins="0"/>
    </customSheetView>
    <customSheetView guid="{994C6250-FA50-4C22-9B36-67FD48252EA7}"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4"/>
      <headerFooter alignWithMargins="0"/>
    </customSheetView>
    <customSheetView guid="{589CC1DC-63E7-447D-98B0-3ACFA594E418}"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5"/>
      <headerFooter alignWithMargins="0"/>
    </customSheetView>
    <customSheetView guid="{C992E83C-24A9-4447-9C08-4F6D58B78F8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6"/>
      <headerFooter alignWithMargins="0"/>
    </customSheetView>
    <customSheetView guid="{3C9FE015-CE13-4E3B-ACAB-8D7E22E34744}" scale="115" showPageBreaks="1" printArea="1" view="pageBreakPreview">
      <pane ySplit="2" topLeftCell="A289" activePane="bottomLeft" state="frozen"/>
      <selection pane="bottomLeft" activeCell="J297" sqref="J297"/>
      <rowBreaks count="6" manualBreakCount="6">
        <brk id="43" max="10" man="1"/>
        <brk id="100" max="10" man="1"/>
        <brk id="116" max="10" man="1"/>
        <brk id="163" max="10" man="1"/>
        <brk id="223" max="10" man="1"/>
        <brk id="258" max="10" man="1"/>
      </rowBreaks>
      <pageMargins left="0" right="0" top="0" bottom="0" header="0" footer="0"/>
      <pageSetup paperSize="9" scale="86" fitToHeight="5" orientation="portrait" r:id="rId17"/>
      <headerFooter alignWithMargins="0"/>
    </customSheetView>
    <customSheetView guid="{7EEBD42C-6D62-4B33-B7C1-B904E6629538}"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 right="0" top="0" bottom="0" header="0" footer="0"/>
      <pageSetup paperSize="9" scale="86" fitToHeight="5" orientation="portrait" r:id="rId18"/>
      <headerFooter alignWithMargins="0"/>
    </customSheetView>
    <customSheetView guid="{C8B40DBF-EDE0-406A-8960-74B2A681CE9F}"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19"/>
      <headerFooter alignWithMargins="0"/>
    </customSheetView>
    <customSheetView guid="{A0BA9017-E5F3-4B91-9F5C-F0F36F625BCB}"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20"/>
      <headerFooter alignWithMargins="0"/>
    </customSheetView>
  </customSheetViews>
  <mergeCells count="53">
    <mergeCell ref="I1:K1"/>
    <mergeCell ref="B5:C5"/>
    <mergeCell ref="D5:E5"/>
    <mergeCell ref="B16:C16"/>
    <mergeCell ref="B18:C18"/>
    <mergeCell ref="A1:B1"/>
    <mergeCell ref="C1:E1"/>
    <mergeCell ref="H124:I124"/>
    <mergeCell ref="H49:I49"/>
    <mergeCell ref="H50:I50"/>
    <mergeCell ref="B54:C54"/>
    <mergeCell ref="D54:E54"/>
    <mergeCell ref="H96:I96"/>
    <mergeCell ref="B101:C101"/>
    <mergeCell ref="D101:E101"/>
    <mergeCell ref="H97:I97"/>
    <mergeCell ref="B116:C116"/>
    <mergeCell ref="D116:E116"/>
    <mergeCell ref="B109:C109"/>
    <mergeCell ref="D109:E109"/>
    <mergeCell ref="B110:C112"/>
    <mergeCell ref="D110:E112"/>
    <mergeCell ref="H172:I172"/>
    <mergeCell ref="H171:I171"/>
    <mergeCell ref="B144:C144"/>
    <mergeCell ref="H125:I125"/>
    <mergeCell ref="B129:C129"/>
    <mergeCell ref="D129:E129"/>
    <mergeCell ref="D176:E176"/>
    <mergeCell ref="B176:C176"/>
    <mergeCell ref="B146:C146"/>
    <mergeCell ref="B148:C148"/>
    <mergeCell ref="B150:C150"/>
    <mergeCell ref="B152:C152"/>
    <mergeCell ref="B154:C154"/>
    <mergeCell ref="B156:C156"/>
    <mergeCell ref="B158:C158"/>
    <mergeCell ref="H190:I190"/>
    <mergeCell ref="H238:I238"/>
    <mergeCell ref="H282:I282"/>
    <mergeCell ref="H283:I283"/>
    <mergeCell ref="B287:C287"/>
    <mergeCell ref="D287:E287"/>
    <mergeCell ref="B242:C242"/>
    <mergeCell ref="D242:E242"/>
    <mergeCell ref="H191:I191"/>
    <mergeCell ref="B195:C195"/>
    <mergeCell ref="D195:E195"/>
    <mergeCell ref="H328:I328"/>
    <mergeCell ref="H332:I332"/>
    <mergeCell ref="H331:I331"/>
    <mergeCell ref="H327:I327"/>
    <mergeCell ref="H237:I237"/>
  </mergeCells>
  <phoneticPr fontId="3"/>
  <pageMargins left="0.78740157480314965" right="0.78740157480314965" top="0.74803149606299213" bottom="0.78740157480314965" header="0" footer="0"/>
  <pageSetup paperSize="9" fitToHeight="0" orientation="portrait" r:id="rId21"/>
  <headerFooter alignWithMargins="0"/>
  <rowBreaks count="7" manualBreakCount="7">
    <brk id="51" max="10" man="1"/>
    <brk id="98" max="10" man="1"/>
    <brk id="126" max="10" man="1"/>
    <brk id="173" max="10" man="1"/>
    <brk id="192" max="10" man="1"/>
    <brk id="239" max="10" man="1"/>
    <brk id="284"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953"/>
  <sheetViews>
    <sheetView view="pageBreakPreview" topLeftCell="A933" zoomScaleNormal="100" zoomScaleSheetLayoutView="100" workbookViewId="0">
      <selection activeCell="N331" sqref="N331"/>
    </sheetView>
  </sheetViews>
  <sheetFormatPr defaultColWidth="9" defaultRowHeight="15" customHeight="1" x14ac:dyDescent="0.2"/>
  <cols>
    <col min="1" max="1" width="3.90625" style="1" customWidth="1"/>
    <col min="2" max="2" width="5" style="1" customWidth="1"/>
    <col min="3" max="3" width="7.453125" style="1" bestFit="1" customWidth="1"/>
    <col min="4" max="4" width="3.90625" style="1" bestFit="1" customWidth="1"/>
    <col min="5" max="5" width="13.90625" style="1" customWidth="1"/>
    <col min="6" max="6" width="15.6328125" style="6" customWidth="1"/>
    <col min="7" max="7" width="2" style="1" bestFit="1" customWidth="1"/>
    <col min="8" max="8" width="11.90625" style="1" customWidth="1"/>
    <col min="9" max="9" width="2" style="1" bestFit="1" customWidth="1"/>
    <col min="10" max="10" width="11.90625" style="6" customWidth="1"/>
    <col min="11" max="12" width="3" style="1" customWidth="1"/>
    <col min="13" max="16384" width="9" style="1"/>
  </cols>
  <sheetData>
    <row r="1" spans="1:14" ht="15" customHeight="1" x14ac:dyDescent="0.2">
      <c r="A1" s="987" t="s">
        <v>5189</v>
      </c>
      <c r="B1" s="988"/>
      <c r="C1" s="1217" t="s">
        <v>6547</v>
      </c>
      <c r="D1" s="1218"/>
      <c r="E1" s="1219"/>
      <c r="F1" s="89"/>
      <c r="G1" s="76"/>
      <c r="H1" s="871" t="s">
        <v>5191</v>
      </c>
      <c r="I1" s="990" t="str">
        <f>IF(総括表!H4=0,"",総括表!H4)</f>
        <v/>
      </c>
      <c r="J1" s="990"/>
      <c r="K1" s="990"/>
      <c r="L1" s="76"/>
      <c r="M1" s="76"/>
    </row>
    <row r="2" spans="1:14" ht="15" customHeight="1" x14ac:dyDescent="0.2">
      <c r="A2" s="76"/>
      <c r="B2" s="76"/>
      <c r="C2" s="76"/>
      <c r="D2" s="76"/>
      <c r="E2" s="76"/>
      <c r="F2" s="89"/>
      <c r="G2" s="76"/>
      <c r="H2" s="76"/>
      <c r="I2" s="76"/>
      <c r="J2" s="137"/>
      <c r="K2" s="76"/>
      <c r="L2" s="76"/>
      <c r="M2" s="76"/>
    </row>
    <row r="3" spans="1:14" ht="15" customHeight="1" x14ac:dyDescent="0.2">
      <c r="A3" s="76"/>
      <c r="B3" s="76"/>
      <c r="C3" s="76"/>
      <c r="D3" s="76"/>
      <c r="E3" s="76"/>
      <c r="F3" s="89"/>
      <c r="G3" s="76"/>
      <c r="H3" s="76"/>
      <c r="I3" s="76"/>
      <c r="J3" s="137"/>
      <c r="K3" s="76"/>
      <c r="L3" s="76"/>
      <c r="M3" s="76"/>
    </row>
    <row r="4" spans="1:14" s="3" customFormat="1" ht="15" customHeight="1" x14ac:dyDescent="0.2">
      <c r="A4" s="71"/>
      <c r="B4" s="71"/>
      <c r="C4" s="71"/>
      <c r="D4" s="71"/>
      <c r="E4" s="71"/>
      <c r="F4" s="90"/>
      <c r="G4" s="71"/>
      <c r="H4" s="71"/>
      <c r="I4" s="71"/>
      <c r="J4" s="90"/>
      <c r="K4" s="71"/>
      <c r="L4" s="71"/>
      <c r="M4" s="71"/>
    </row>
    <row r="5" spans="1:14" ht="15" customHeight="1" x14ac:dyDescent="0.2">
      <c r="A5" s="77">
        <v>1</v>
      </c>
      <c r="B5" s="71" t="s">
        <v>7368</v>
      </c>
      <c r="C5" s="76"/>
      <c r="D5" s="76"/>
      <c r="E5" s="76"/>
      <c r="F5" s="89"/>
      <c r="G5" s="76"/>
      <c r="H5" s="76"/>
      <c r="I5" s="76"/>
      <c r="J5" s="89"/>
      <c r="K5" s="76"/>
      <c r="L5" s="76"/>
      <c r="M5" s="76"/>
      <c r="N5" s="3"/>
    </row>
    <row r="6" spans="1:14" ht="15" customHeight="1" x14ac:dyDescent="0.2">
      <c r="A6" s="78"/>
      <c r="B6" s="71" t="s">
        <v>7361</v>
      </c>
      <c r="C6" s="76"/>
      <c r="D6" s="76"/>
      <c r="E6" s="76"/>
      <c r="F6" s="89"/>
      <c r="G6" s="76"/>
      <c r="H6" s="76"/>
      <c r="I6" s="76"/>
      <c r="J6" s="89"/>
      <c r="K6" s="76"/>
      <c r="L6" s="76"/>
      <c r="M6" s="76"/>
      <c r="N6" s="3"/>
    </row>
    <row r="7" spans="1:14" ht="15" customHeight="1" x14ac:dyDescent="0.2">
      <c r="A7" s="78"/>
      <c r="B7" s="71" t="s">
        <v>7362</v>
      </c>
      <c r="C7" s="76"/>
      <c r="D7" s="76"/>
      <c r="E7" s="76"/>
      <c r="F7" s="89"/>
      <c r="G7" s="76"/>
      <c r="H7" s="76"/>
      <c r="I7" s="76"/>
      <c r="J7" s="89"/>
      <c r="K7" s="76"/>
      <c r="L7" s="76"/>
      <c r="M7" s="76"/>
      <c r="N7" s="3"/>
    </row>
    <row r="8" spans="1:14" ht="15" customHeight="1" x14ac:dyDescent="0.2">
      <c r="A8" s="78"/>
      <c r="B8" s="71" t="s">
        <v>7363</v>
      </c>
      <c r="C8" s="76"/>
      <c r="D8" s="76"/>
      <c r="E8" s="76"/>
      <c r="F8" s="89"/>
      <c r="G8" s="76"/>
      <c r="H8" s="76"/>
      <c r="I8" s="76"/>
      <c r="J8" s="89"/>
      <c r="K8" s="76"/>
      <c r="L8" s="76"/>
      <c r="M8" s="76"/>
      <c r="N8" s="3"/>
    </row>
    <row r="9" spans="1:14" ht="15" customHeight="1" x14ac:dyDescent="0.2">
      <c r="A9" s="78"/>
      <c r="B9" s="71"/>
      <c r="C9" s="76"/>
      <c r="D9" s="76"/>
      <c r="E9" s="76"/>
      <c r="F9" s="89"/>
      <c r="G9" s="76"/>
      <c r="H9" s="76"/>
      <c r="I9" s="76"/>
      <c r="J9" s="89"/>
      <c r="K9" s="76"/>
      <c r="L9" s="76"/>
      <c r="M9" s="76"/>
      <c r="N9" s="3"/>
    </row>
    <row r="10" spans="1:14" ht="15" customHeight="1" x14ac:dyDescent="0.2">
      <c r="A10" s="78"/>
      <c r="B10" s="1212" t="s">
        <v>5193</v>
      </c>
      <c r="C10" s="992"/>
      <c r="D10" s="1212" t="s">
        <v>5194</v>
      </c>
      <c r="E10" s="992"/>
      <c r="F10" s="618" t="s">
        <v>5195</v>
      </c>
      <c r="G10" s="619"/>
      <c r="H10" s="619" t="s">
        <v>5196</v>
      </c>
      <c r="I10" s="619"/>
      <c r="J10" s="618" t="s">
        <v>17</v>
      </c>
      <c r="K10" s="66"/>
      <c r="L10" s="76"/>
      <c r="M10" s="76"/>
    </row>
    <row r="11" spans="1:14" ht="15" customHeight="1" x14ac:dyDescent="0.2">
      <c r="A11" s="78"/>
      <c r="B11" s="294"/>
      <c r="C11" s="289"/>
      <c r="D11" s="229"/>
      <c r="E11" s="286"/>
      <c r="F11" s="168"/>
      <c r="G11" s="143"/>
      <c r="H11" s="143"/>
      <c r="I11" s="143"/>
      <c r="J11" s="92" t="s">
        <v>5197</v>
      </c>
      <c r="K11" s="66"/>
      <c r="L11" s="76"/>
      <c r="M11" s="76"/>
    </row>
    <row r="12" spans="1:14" s="3" customFormat="1" ht="15" customHeight="1" x14ac:dyDescent="0.2">
      <c r="A12" s="71"/>
      <c r="B12" s="620">
        <v>1</v>
      </c>
      <c r="C12" s="63" t="s">
        <v>5265</v>
      </c>
      <c r="D12" s="621" t="s">
        <v>5199</v>
      </c>
      <c r="E12" s="632" t="s">
        <v>5200</v>
      </c>
      <c r="F12" s="630">
        <f>IF(総括表!$B$4=総括表!$Q$4,基礎データ貼付用シート!E2029)</f>
        <v>0</v>
      </c>
      <c r="G12" s="624" t="s">
        <v>5201</v>
      </c>
      <c r="H12" s="625">
        <v>0.122</v>
      </c>
      <c r="I12" s="624" t="s">
        <v>5202</v>
      </c>
      <c r="J12" s="626">
        <f t="shared" ref="J12:J51" si="0">ROUND(F12*H12,0)</f>
        <v>0</v>
      </c>
      <c r="K12" s="66" t="s">
        <v>5203</v>
      </c>
      <c r="L12" s="71"/>
      <c r="M12" s="71"/>
      <c r="N12" s="1"/>
    </row>
    <row r="13" spans="1:14" s="3" customFormat="1" ht="15" customHeight="1" x14ac:dyDescent="0.2">
      <c r="A13" s="71"/>
      <c r="B13" s="67"/>
      <c r="C13" s="286"/>
      <c r="D13" s="621" t="s">
        <v>5204</v>
      </c>
      <c r="E13" s="632" t="s">
        <v>5205</v>
      </c>
      <c r="F13" s="630" t="b">
        <f>IF(総括表!$B$4=総括表!$Q$5,基礎データ貼付用シート!E2029)</f>
        <v>0</v>
      </c>
      <c r="G13" s="624" t="s">
        <v>5201</v>
      </c>
      <c r="H13" s="625"/>
      <c r="I13" s="628" t="s">
        <v>5202</v>
      </c>
      <c r="J13" s="629">
        <f t="shared" si="0"/>
        <v>0</v>
      </c>
      <c r="K13" s="66" t="s">
        <v>5206</v>
      </c>
      <c r="L13" s="71"/>
      <c r="M13" s="71"/>
      <c r="N13" s="1"/>
    </row>
    <row r="14" spans="1:14" s="3" customFormat="1" ht="15" customHeight="1" x14ac:dyDescent="0.2">
      <c r="A14" s="71"/>
      <c r="B14" s="620">
        <f>B12+1</f>
        <v>2</v>
      </c>
      <c r="C14" s="63" t="s">
        <v>5198</v>
      </c>
      <c r="D14" s="621" t="s">
        <v>5199</v>
      </c>
      <c r="E14" s="632" t="s">
        <v>5200</v>
      </c>
      <c r="F14" s="630">
        <f>IF(総括表!$B$4=総括表!$Q$4,基礎データ貼付用シート!E2033)</f>
        <v>0</v>
      </c>
      <c r="G14" s="624" t="s">
        <v>5201</v>
      </c>
      <c r="H14" s="625">
        <v>0.13400000000000001</v>
      </c>
      <c r="I14" s="624" t="s">
        <v>5202</v>
      </c>
      <c r="J14" s="626">
        <f t="shared" si="0"/>
        <v>0</v>
      </c>
      <c r="K14" s="66" t="s">
        <v>5208</v>
      </c>
      <c r="L14" s="71"/>
      <c r="M14" s="71"/>
      <c r="N14" s="1"/>
    </row>
    <row r="15" spans="1:14" s="3" customFormat="1" ht="15" customHeight="1" x14ac:dyDescent="0.2">
      <c r="A15" s="71"/>
      <c r="B15" s="67"/>
      <c r="C15" s="286"/>
      <c r="D15" s="621" t="s">
        <v>5204</v>
      </c>
      <c r="E15" s="632" t="s">
        <v>5205</v>
      </c>
      <c r="F15" s="630" t="b">
        <f>IF(総括表!$B$4=総括表!$Q$5,基礎データ貼付用シート!E2033)</f>
        <v>0</v>
      </c>
      <c r="G15" s="624" t="s">
        <v>5201</v>
      </c>
      <c r="H15" s="625"/>
      <c r="I15" s="628" t="s">
        <v>5202</v>
      </c>
      <c r="J15" s="629">
        <f t="shared" si="0"/>
        <v>0</v>
      </c>
      <c r="K15" s="66" t="s">
        <v>5209</v>
      </c>
      <c r="L15" s="71"/>
      <c r="M15" s="71"/>
      <c r="N15" s="1"/>
    </row>
    <row r="16" spans="1:14" s="3" customFormat="1" ht="15" customHeight="1" x14ac:dyDescent="0.2">
      <c r="A16" s="71"/>
      <c r="B16" s="620">
        <f t="shared" ref="B16" si="1">B14+1</f>
        <v>3</v>
      </c>
      <c r="C16" s="63" t="s">
        <v>5207</v>
      </c>
      <c r="D16" s="621" t="s">
        <v>5199</v>
      </c>
      <c r="E16" s="632" t="s">
        <v>5200</v>
      </c>
      <c r="F16" s="630">
        <f>IF(総括表!$B$4=総括表!$Q$4,基礎データ貼付用シート!E2036)</f>
        <v>0</v>
      </c>
      <c r="G16" s="624" t="s">
        <v>5201</v>
      </c>
      <c r="H16" s="625">
        <v>0.14499999999999999</v>
      </c>
      <c r="I16" s="624" t="s">
        <v>5202</v>
      </c>
      <c r="J16" s="626">
        <f t="shared" si="0"/>
        <v>0</v>
      </c>
      <c r="K16" s="66" t="s">
        <v>5211</v>
      </c>
      <c r="L16" s="71"/>
      <c r="M16" s="71"/>
      <c r="N16" s="1"/>
    </row>
    <row r="17" spans="1:14" s="3" customFormat="1" ht="15" customHeight="1" x14ac:dyDescent="0.2">
      <c r="A17" s="71"/>
      <c r="B17" s="67"/>
      <c r="C17" s="286"/>
      <c r="D17" s="621" t="s">
        <v>5204</v>
      </c>
      <c r="E17" s="632" t="s">
        <v>5205</v>
      </c>
      <c r="F17" s="630" t="b">
        <f>IF(総括表!$B$4=総括表!$Q$5,基礎データ貼付用シート!E2036)</f>
        <v>0</v>
      </c>
      <c r="G17" s="624" t="s">
        <v>5201</v>
      </c>
      <c r="H17" s="625"/>
      <c r="I17" s="628" t="s">
        <v>5202</v>
      </c>
      <c r="J17" s="629">
        <f t="shared" si="0"/>
        <v>0</v>
      </c>
      <c r="K17" s="66" t="s">
        <v>5212</v>
      </c>
      <c r="L17" s="71"/>
      <c r="M17" s="71"/>
      <c r="N17" s="1"/>
    </row>
    <row r="18" spans="1:14" s="3" customFormat="1" ht="15" customHeight="1" x14ac:dyDescent="0.2">
      <c r="A18" s="71"/>
      <c r="B18" s="620">
        <f t="shared" ref="B18" si="2">B16+1</f>
        <v>4</v>
      </c>
      <c r="C18" s="63" t="s">
        <v>5210</v>
      </c>
      <c r="D18" s="621" t="s">
        <v>5199</v>
      </c>
      <c r="E18" s="632" t="s">
        <v>5200</v>
      </c>
      <c r="F18" s="630">
        <f>IF(総括表!$B$4=総括表!$Q$4,基礎データ貼付用シート!E2039)</f>
        <v>0</v>
      </c>
      <c r="G18" s="624" t="s">
        <v>5201</v>
      </c>
      <c r="H18" s="625">
        <v>0.13900000000000001</v>
      </c>
      <c r="I18" s="624" t="s">
        <v>5202</v>
      </c>
      <c r="J18" s="626">
        <f t="shared" si="0"/>
        <v>0</v>
      </c>
      <c r="K18" s="66" t="s">
        <v>5214</v>
      </c>
      <c r="L18" s="71"/>
      <c r="M18" s="71"/>
      <c r="N18" s="1"/>
    </row>
    <row r="19" spans="1:14" s="3" customFormat="1" ht="15" customHeight="1" x14ac:dyDescent="0.2">
      <c r="A19" s="71"/>
      <c r="B19" s="67"/>
      <c r="C19" s="286"/>
      <c r="D19" s="621" t="s">
        <v>5204</v>
      </c>
      <c r="E19" s="632" t="s">
        <v>5205</v>
      </c>
      <c r="F19" s="630" t="b">
        <f>IF(総括表!$B$4=総括表!$Q$5,基礎データ貼付用シート!E2039)</f>
        <v>0</v>
      </c>
      <c r="G19" s="624" t="s">
        <v>5201</v>
      </c>
      <c r="H19" s="625">
        <v>7.0999999999999994E-2</v>
      </c>
      <c r="I19" s="628" t="s">
        <v>5202</v>
      </c>
      <c r="J19" s="629">
        <f t="shared" si="0"/>
        <v>0</v>
      </c>
      <c r="K19" s="66" t="s">
        <v>5215</v>
      </c>
      <c r="L19" s="71"/>
      <c r="M19" s="71"/>
      <c r="N19" s="1"/>
    </row>
    <row r="20" spans="1:14" s="3" customFormat="1" ht="15" customHeight="1" x14ac:dyDescent="0.2">
      <c r="A20" s="71"/>
      <c r="B20" s="620">
        <f t="shared" ref="B20" si="3">B18+1</f>
        <v>5</v>
      </c>
      <c r="C20" s="63" t="s">
        <v>5213</v>
      </c>
      <c r="D20" s="621" t="s">
        <v>5199</v>
      </c>
      <c r="E20" s="632" t="s">
        <v>5200</v>
      </c>
      <c r="F20" s="630">
        <f>IF(総括表!$B$4=総括表!$Q$4,基礎データ貼付用シート!E2042)</f>
        <v>0</v>
      </c>
      <c r="G20" s="624" t="s">
        <v>5201</v>
      </c>
      <c r="H20" s="625">
        <v>0.14399999999999999</v>
      </c>
      <c r="I20" s="624" t="s">
        <v>5202</v>
      </c>
      <c r="J20" s="626">
        <f t="shared" si="0"/>
        <v>0</v>
      </c>
      <c r="K20" s="66" t="s">
        <v>5217</v>
      </c>
      <c r="L20" s="71"/>
      <c r="M20" s="71"/>
      <c r="N20" s="1"/>
    </row>
    <row r="21" spans="1:14" s="3" customFormat="1" ht="15" customHeight="1" x14ac:dyDescent="0.2">
      <c r="A21" s="71"/>
      <c r="B21" s="67"/>
      <c r="C21" s="286"/>
      <c r="D21" s="621" t="s">
        <v>5204</v>
      </c>
      <c r="E21" s="632" t="s">
        <v>5205</v>
      </c>
      <c r="F21" s="630" t="b">
        <f>IF(総括表!$B$4=総括表!$Q$5,基礎データ貼付用シート!E2042)</f>
        <v>0</v>
      </c>
      <c r="G21" s="624" t="s">
        <v>5201</v>
      </c>
      <c r="H21" s="625">
        <v>9.1999999999999998E-2</v>
      </c>
      <c r="I21" s="628" t="s">
        <v>5202</v>
      </c>
      <c r="J21" s="629">
        <f t="shared" si="0"/>
        <v>0</v>
      </c>
      <c r="K21" s="66" t="s">
        <v>5218</v>
      </c>
      <c r="L21" s="71"/>
      <c r="M21" s="71"/>
      <c r="N21" s="1"/>
    </row>
    <row r="22" spans="1:14" s="3" customFormat="1" ht="15" customHeight="1" x14ac:dyDescent="0.2">
      <c r="A22" s="71"/>
      <c r="B22" s="620">
        <f t="shared" ref="B22" si="4">B20+1</f>
        <v>6</v>
      </c>
      <c r="C22" s="63" t="s">
        <v>5216</v>
      </c>
      <c r="D22" s="621" t="s">
        <v>5199</v>
      </c>
      <c r="E22" s="632" t="s">
        <v>5200</v>
      </c>
      <c r="F22" s="630">
        <f>IF(総括表!$B$4=総括表!$Q$4,基礎データ貼付用シート!E2046)</f>
        <v>0</v>
      </c>
      <c r="G22" s="624" t="s">
        <v>5201</v>
      </c>
      <c r="H22" s="625">
        <v>0.157</v>
      </c>
      <c r="I22" s="624" t="s">
        <v>5202</v>
      </c>
      <c r="J22" s="626">
        <f t="shared" si="0"/>
        <v>0</v>
      </c>
      <c r="K22" s="66" t="s">
        <v>5220</v>
      </c>
      <c r="L22" s="71"/>
      <c r="M22" s="71"/>
      <c r="N22" s="1"/>
    </row>
    <row r="23" spans="1:14" s="3" customFormat="1" ht="15" customHeight="1" x14ac:dyDescent="0.2">
      <c r="A23" s="71"/>
      <c r="B23" s="67"/>
      <c r="C23" s="286"/>
      <c r="D23" s="621" t="s">
        <v>5204</v>
      </c>
      <c r="E23" s="632" t="s">
        <v>5205</v>
      </c>
      <c r="F23" s="630" t="b">
        <f>IF(総括表!$B$4=総括表!$Q$5,基礎データ貼付用シート!E2046)</f>
        <v>0</v>
      </c>
      <c r="G23" s="624" t="s">
        <v>5201</v>
      </c>
      <c r="H23" s="625">
        <v>0.11</v>
      </c>
      <c r="I23" s="628" t="s">
        <v>5202</v>
      </c>
      <c r="J23" s="629">
        <f t="shared" si="0"/>
        <v>0</v>
      </c>
      <c r="K23" s="66" t="s">
        <v>5221</v>
      </c>
      <c r="L23" s="71"/>
      <c r="M23" s="71"/>
      <c r="N23" s="1"/>
    </row>
    <row r="24" spans="1:14" s="3" customFormat="1" ht="15" customHeight="1" x14ac:dyDescent="0.2">
      <c r="A24" s="71"/>
      <c r="B24" s="620">
        <f t="shared" ref="B24" si="5">B22+1</f>
        <v>7</v>
      </c>
      <c r="C24" s="63" t="s">
        <v>5219</v>
      </c>
      <c r="D24" s="621" t="s">
        <v>5199</v>
      </c>
      <c r="E24" s="632" t="s">
        <v>5200</v>
      </c>
      <c r="F24" s="630">
        <f>IF(総括表!$B$4=総括表!$Q$4,基礎データ貼付用シート!E2050)</f>
        <v>0</v>
      </c>
      <c r="G24" s="624" t="s">
        <v>5201</v>
      </c>
      <c r="H24" s="625">
        <v>0.17100000000000001</v>
      </c>
      <c r="I24" s="624" t="s">
        <v>5202</v>
      </c>
      <c r="J24" s="626">
        <f t="shared" si="0"/>
        <v>0</v>
      </c>
      <c r="K24" s="66" t="s">
        <v>5223</v>
      </c>
      <c r="L24" s="71"/>
      <c r="M24" s="71"/>
      <c r="N24" s="1"/>
    </row>
    <row r="25" spans="1:14" s="3" customFormat="1" ht="15" customHeight="1" x14ac:dyDescent="0.2">
      <c r="A25" s="71"/>
      <c r="B25" s="67"/>
      <c r="C25" s="286"/>
      <c r="D25" s="621" t="s">
        <v>5204</v>
      </c>
      <c r="E25" s="632" t="s">
        <v>5205</v>
      </c>
      <c r="F25" s="630" t="b">
        <f>IF(総括表!$B$4=総括表!$Q$5,基礎データ貼付用シート!E2050)</f>
        <v>0</v>
      </c>
      <c r="G25" s="624" t="s">
        <v>5201</v>
      </c>
      <c r="H25" s="625">
        <v>0.128</v>
      </c>
      <c r="I25" s="628" t="s">
        <v>5202</v>
      </c>
      <c r="J25" s="629">
        <f t="shared" si="0"/>
        <v>0</v>
      </c>
      <c r="K25" s="66" t="s">
        <v>5224</v>
      </c>
      <c r="L25" s="71"/>
      <c r="M25" s="71"/>
      <c r="N25" s="1"/>
    </row>
    <row r="26" spans="1:14" s="3" customFormat="1" ht="15" customHeight="1" x14ac:dyDescent="0.2">
      <c r="A26" s="71"/>
      <c r="B26" s="620">
        <f t="shared" ref="B26" si="6">B24+1</f>
        <v>8</v>
      </c>
      <c r="C26" s="63" t="s">
        <v>5222</v>
      </c>
      <c r="D26" s="621" t="s">
        <v>5199</v>
      </c>
      <c r="E26" s="632" t="s">
        <v>5200</v>
      </c>
      <c r="F26" s="630">
        <f>IF(総括表!$B$4=総括表!$Q$4,基礎データ貼付用シート!E2054)</f>
        <v>0</v>
      </c>
      <c r="G26" s="624" t="s">
        <v>5201</v>
      </c>
      <c r="H26" s="625">
        <v>0.184</v>
      </c>
      <c r="I26" s="624" t="s">
        <v>5202</v>
      </c>
      <c r="J26" s="626">
        <f>ROUND(F26*H26,0)</f>
        <v>0</v>
      </c>
      <c r="K26" s="66" t="s">
        <v>5226</v>
      </c>
      <c r="L26" s="71"/>
      <c r="M26" s="71"/>
      <c r="N26" s="1"/>
    </row>
    <row r="27" spans="1:14" s="3" customFormat="1" ht="15" customHeight="1" x14ac:dyDescent="0.2">
      <c r="A27" s="71"/>
      <c r="B27" s="67"/>
      <c r="C27" s="286"/>
      <c r="D27" s="621" t="s">
        <v>5204</v>
      </c>
      <c r="E27" s="632" t="s">
        <v>5205</v>
      </c>
      <c r="F27" s="630" t="b">
        <f>IF(総括表!$B$4=総括表!$Q$5,基礎データ貼付用シート!E2054)</f>
        <v>0</v>
      </c>
      <c r="G27" s="624" t="s">
        <v>5201</v>
      </c>
      <c r="H27" s="625">
        <v>0.14499999999999999</v>
      </c>
      <c r="I27" s="628" t="s">
        <v>5202</v>
      </c>
      <c r="J27" s="629">
        <f>ROUND(F27*H27,0)</f>
        <v>0</v>
      </c>
      <c r="K27" s="66" t="s">
        <v>5227</v>
      </c>
      <c r="L27" s="71"/>
      <c r="M27" s="71"/>
      <c r="N27" s="1"/>
    </row>
    <row r="28" spans="1:14" s="3" customFormat="1" ht="15" customHeight="1" x14ac:dyDescent="0.2">
      <c r="A28" s="71"/>
      <c r="B28" s="620">
        <f t="shared" ref="B28" si="7">B26+1</f>
        <v>9</v>
      </c>
      <c r="C28" s="63" t="s">
        <v>5225</v>
      </c>
      <c r="D28" s="621" t="s">
        <v>5199</v>
      </c>
      <c r="E28" s="632" t="s">
        <v>5200</v>
      </c>
      <c r="F28" s="630">
        <f>IF(総括表!$B$4=総括表!$Q$4,基礎データ貼付用シート!E2058)</f>
        <v>0</v>
      </c>
      <c r="G28" s="624" t="s">
        <v>5201</v>
      </c>
      <c r="H28" s="625">
        <v>0.11799999999999999</v>
      </c>
      <c r="I28" s="624" t="s">
        <v>5202</v>
      </c>
      <c r="J28" s="626">
        <f>ROUND(F28*H28,0)</f>
        <v>0</v>
      </c>
      <c r="K28" s="66" t="s">
        <v>5229</v>
      </c>
      <c r="L28" s="71"/>
      <c r="M28" s="71"/>
      <c r="N28" s="1"/>
    </row>
    <row r="29" spans="1:14" s="3" customFormat="1" ht="15" customHeight="1" x14ac:dyDescent="0.2">
      <c r="A29" s="71"/>
      <c r="B29" s="67"/>
      <c r="C29" s="286"/>
      <c r="D29" s="621" t="s">
        <v>5204</v>
      </c>
      <c r="E29" s="632" t="s">
        <v>5205</v>
      </c>
      <c r="F29" s="630" t="b">
        <f>IF(総括表!$B$4=総括表!$Q$5,基礎データ貼付用シート!E2058)</f>
        <v>0</v>
      </c>
      <c r="G29" s="624" t="s">
        <v>5201</v>
      </c>
      <c r="H29" s="625">
        <v>0.16400000000000001</v>
      </c>
      <c r="I29" s="628" t="s">
        <v>5202</v>
      </c>
      <c r="J29" s="629">
        <f>ROUND(F29*H29,0)</f>
        <v>0</v>
      </c>
      <c r="K29" s="66" t="s">
        <v>5230</v>
      </c>
      <c r="L29" s="71"/>
      <c r="M29" s="71"/>
      <c r="N29" s="1"/>
    </row>
    <row r="30" spans="1:14" s="3" customFormat="1" ht="15" customHeight="1" x14ac:dyDescent="0.2">
      <c r="A30" s="71"/>
      <c r="B30" s="620">
        <f t="shared" ref="B30" si="8">B28+1</f>
        <v>10</v>
      </c>
      <c r="C30" s="63" t="s">
        <v>5228</v>
      </c>
      <c r="D30" s="621" t="s">
        <v>5199</v>
      </c>
      <c r="E30" s="632" t="s">
        <v>5200</v>
      </c>
      <c r="F30" s="630">
        <f>IF(総括表!$B$4=総括表!$Q$4,基礎データ貼付用シート!E2062)</f>
        <v>0</v>
      </c>
      <c r="G30" s="624" t="s">
        <v>5201</v>
      </c>
      <c r="H30" s="625">
        <v>0.21099999999999999</v>
      </c>
      <c r="I30" s="624" t="s">
        <v>5202</v>
      </c>
      <c r="J30" s="626">
        <f t="shared" si="0"/>
        <v>0</v>
      </c>
      <c r="K30" s="66" t="s">
        <v>5232</v>
      </c>
      <c r="L30" s="71"/>
      <c r="M30" s="71"/>
      <c r="N30" s="1"/>
    </row>
    <row r="31" spans="1:14" s="3" customFormat="1" ht="15" customHeight="1" x14ac:dyDescent="0.2">
      <c r="A31" s="71"/>
      <c r="B31" s="67"/>
      <c r="C31" s="286"/>
      <c r="D31" s="621" t="s">
        <v>5204</v>
      </c>
      <c r="E31" s="632" t="s">
        <v>5205</v>
      </c>
      <c r="F31" s="630" t="b">
        <f>IF(総括表!$B$4=総括表!$Q$5,基礎データ貼付用シート!E2062)</f>
        <v>0</v>
      </c>
      <c r="G31" s="624" t="s">
        <v>5201</v>
      </c>
      <c r="H31" s="625">
        <v>0.182</v>
      </c>
      <c r="I31" s="628" t="s">
        <v>5202</v>
      </c>
      <c r="J31" s="629">
        <f t="shared" si="0"/>
        <v>0</v>
      </c>
      <c r="K31" s="66" t="s">
        <v>5233</v>
      </c>
      <c r="L31" s="71"/>
      <c r="M31" s="71"/>
      <c r="N31" s="1"/>
    </row>
    <row r="32" spans="1:14" s="3" customFormat="1" ht="15" customHeight="1" x14ac:dyDescent="0.2">
      <c r="A32" s="71"/>
      <c r="B32" s="620">
        <f t="shared" ref="B32" si="9">B30+1</f>
        <v>11</v>
      </c>
      <c r="C32" s="63" t="s">
        <v>5231</v>
      </c>
      <c r="D32" s="621" t="s">
        <v>5199</v>
      </c>
      <c r="E32" s="632" t="s">
        <v>5200</v>
      </c>
      <c r="F32" s="630">
        <f>IF(総括表!$B$4=総括表!$Q$4,基礎データ貼付用シート!E2066)</f>
        <v>0</v>
      </c>
      <c r="G32" s="624" t="s">
        <v>5201</v>
      </c>
      <c r="H32" s="625">
        <v>0.22500000000000001</v>
      </c>
      <c r="I32" s="624" t="s">
        <v>5202</v>
      </c>
      <c r="J32" s="626">
        <f t="shared" si="0"/>
        <v>0</v>
      </c>
      <c r="K32" s="66" t="s">
        <v>5235</v>
      </c>
      <c r="L32" s="71"/>
      <c r="M32" s="71"/>
      <c r="N32" s="1"/>
    </row>
    <row r="33" spans="1:14" s="3" customFormat="1" ht="15" customHeight="1" x14ac:dyDescent="0.2">
      <c r="A33" s="71"/>
      <c r="B33" s="67"/>
      <c r="C33" s="286"/>
      <c r="D33" s="621" t="s">
        <v>5204</v>
      </c>
      <c r="E33" s="632" t="s">
        <v>5205</v>
      </c>
      <c r="F33" s="630" t="b">
        <f>IF(総括表!$B$4=総括表!$Q$5,基礎データ貼付用シート!E2066)</f>
        <v>0</v>
      </c>
      <c r="G33" s="624" t="s">
        <v>5201</v>
      </c>
      <c r="H33" s="625">
        <v>0.19900000000000001</v>
      </c>
      <c r="I33" s="628" t="s">
        <v>5202</v>
      </c>
      <c r="J33" s="629">
        <f t="shared" si="0"/>
        <v>0</v>
      </c>
      <c r="K33" s="66" t="s">
        <v>5236</v>
      </c>
      <c r="L33" s="71"/>
      <c r="M33" s="71"/>
      <c r="N33" s="1"/>
    </row>
    <row r="34" spans="1:14" s="3" customFormat="1" ht="15" customHeight="1" x14ac:dyDescent="0.2">
      <c r="A34" s="71"/>
      <c r="B34" s="620">
        <f t="shared" ref="B34" si="10">B32+1</f>
        <v>12</v>
      </c>
      <c r="C34" s="63" t="s">
        <v>5234</v>
      </c>
      <c r="D34" s="621" t="s">
        <v>5199</v>
      </c>
      <c r="E34" s="632" t="s">
        <v>5200</v>
      </c>
      <c r="F34" s="630">
        <f>IF(総括表!$B$4=総括表!$Q$4,基礎データ貼付用シート!E2070)</f>
        <v>0</v>
      </c>
      <c r="G34" s="624" t="s">
        <v>5201</v>
      </c>
      <c r="H34" s="625">
        <v>0.23899999999999999</v>
      </c>
      <c r="I34" s="624" t="s">
        <v>5202</v>
      </c>
      <c r="J34" s="626">
        <f t="shared" si="0"/>
        <v>0</v>
      </c>
      <c r="K34" s="66" t="s">
        <v>5238</v>
      </c>
      <c r="L34" s="71"/>
      <c r="M34" s="71"/>
      <c r="N34" s="1"/>
    </row>
    <row r="35" spans="1:14" s="3" customFormat="1" ht="15" customHeight="1" x14ac:dyDescent="0.2">
      <c r="A35" s="71"/>
      <c r="B35" s="67"/>
      <c r="C35" s="286"/>
      <c r="D35" s="621" t="s">
        <v>5204</v>
      </c>
      <c r="E35" s="632" t="s">
        <v>5205</v>
      </c>
      <c r="F35" s="630" t="b">
        <f>IF(総括表!$B$4=総括表!$Q$5,基礎データ貼付用シート!E2070)</f>
        <v>0</v>
      </c>
      <c r="G35" s="624" t="s">
        <v>5201</v>
      </c>
      <c r="H35" s="625">
        <v>0.217</v>
      </c>
      <c r="I35" s="628" t="s">
        <v>5202</v>
      </c>
      <c r="J35" s="629">
        <f t="shared" si="0"/>
        <v>0</v>
      </c>
      <c r="K35" s="66" t="s">
        <v>5239</v>
      </c>
      <c r="L35" s="71"/>
      <c r="M35" s="71"/>
      <c r="N35" s="1"/>
    </row>
    <row r="36" spans="1:14" s="3" customFormat="1" ht="15" customHeight="1" x14ac:dyDescent="0.2">
      <c r="A36" s="71"/>
      <c r="B36" s="620">
        <f t="shared" ref="B36" si="11">B34+1</f>
        <v>13</v>
      </c>
      <c r="C36" s="63" t="s">
        <v>5237</v>
      </c>
      <c r="D36" s="621" t="s">
        <v>5199</v>
      </c>
      <c r="E36" s="632" t="s">
        <v>5200</v>
      </c>
      <c r="F36" s="630">
        <f>IF(総括表!$B$4=総括表!$Q$4,基礎データ貼付用シート!E2074)</f>
        <v>0</v>
      </c>
      <c r="G36" s="624" t="s">
        <v>5201</v>
      </c>
      <c r="H36" s="625">
        <v>0.252</v>
      </c>
      <c r="I36" s="624" t="s">
        <v>5202</v>
      </c>
      <c r="J36" s="626">
        <f t="shared" si="0"/>
        <v>0</v>
      </c>
      <c r="K36" s="66" t="s">
        <v>5241</v>
      </c>
      <c r="L36" s="71"/>
      <c r="M36" s="71"/>
      <c r="N36" s="1"/>
    </row>
    <row r="37" spans="1:14" s="3" customFormat="1" ht="15" customHeight="1" x14ac:dyDescent="0.2">
      <c r="A37" s="71"/>
      <c r="B37" s="67"/>
      <c r="C37" s="286"/>
      <c r="D37" s="621" t="s">
        <v>5204</v>
      </c>
      <c r="E37" s="632" t="s">
        <v>5205</v>
      </c>
      <c r="F37" s="630" t="b">
        <f>IF(総括表!$B$4=総括表!$Q$5,基礎データ貼付用シート!E2074)</f>
        <v>0</v>
      </c>
      <c r="G37" s="624" t="s">
        <v>5201</v>
      </c>
      <c r="H37" s="625">
        <v>0.23499999999999999</v>
      </c>
      <c r="I37" s="628" t="s">
        <v>5202</v>
      </c>
      <c r="J37" s="629">
        <f t="shared" si="0"/>
        <v>0</v>
      </c>
      <c r="K37" s="66" t="s">
        <v>5242</v>
      </c>
      <c r="L37" s="71"/>
      <c r="M37" s="71"/>
      <c r="N37" s="1"/>
    </row>
    <row r="38" spans="1:14" s="3" customFormat="1" ht="15" customHeight="1" x14ac:dyDescent="0.2">
      <c r="A38" s="71"/>
      <c r="B38" s="620">
        <f t="shared" ref="B38" si="12">B36+1</f>
        <v>14</v>
      </c>
      <c r="C38" s="63" t="s">
        <v>5240</v>
      </c>
      <c r="D38" s="621" t="s">
        <v>5199</v>
      </c>
      <c r="E38" s="632" t="s">
        <v>5200</v>
      </c>
      <c r="F38" s="630">
        <f>IF(総括表!$B$4=総括表!$Q$4,基礎データ貼付用シート!E2078)</f>
        <v>0</v>
      </c>
      <c r="G38" s="624" t="s">
        <v>5201</v>
      </c>
      <c r="H38" s="625">
        <v>0.26600000000000001</v>
      </c>
      <c r="I38" s="624" t="s">
        <v>5202</v>
      </c>
      <c r="J38" s="626">
        <f t="shared" si="0"/>
        <v>0</v>
      </c>
      <c r="K38" s="66" t="s">
        <v>5244</v>
      </c>
      <c r="L38" s="71"/>
      <c r="M38" s="71"/>
      <c r="N38" s="1"/>
    </row>
    <row r="39" spans="1:14" s="3" customFormat="1" ht="15" customHeight="1" x14ac:dyDescent="0.2">
      <c r="A39" s="71"/>
      <c r="B39" s="67"/>
      <c r="C39" s="286"/>
      <c r="D39" s="621" t="s">
        <v>5204</v>
      </c>
      <c r="E39" s="632" t="s">
        <v>5205</v>
      </c>
      <c r="F39" s="630" t="b">
        <f>IF(総括表!$B$4=総括表!$Q$5,基礎データ貼付用シート!E2078)</f>
        <v>0</v>
      </c>
      <c r="G39" s="624" t="s">
        <v>5201</v>
      </c>
      <c r="H39" s="625">
        <v>0.253</v>
      </c>
      <c r="I39" s="628" t="s">
        <v>5202</v>
      </c>
      <c r="J39" s="629">
        <f t="shared" si="0"/>
        <v>0</v>
      </c>
      <c r="K39" s="66" t="s">
        <v>5245</v>
      </c>
      <c r="L39" s="71"/>
      <c r="M39" s="71"/>
      <c r="N39" s="1"/>
    </row>
    <row r="40" spans="1:14" s="3" customFormat="1" ht="15" customHeight="1" x14ac:dyDescent="0.2">
      <c r="A40" s="71"/>
      <c r="B40" s="620">
        <f t="shared" ref="B40" si="13">B38+1</f>
        <v>15</v>
      </c>
      <c r="C40" s="63" t="s">
        <v>5735</v>
      </c>
      <c r="D40" s="621" t="s">
        <v>5199</v>
      </c>
      <c r="E40" s="632" t="s">
        <v>5200</v>
      </c>
      <c r="F40" s="630">
        <f>IF(総括表!$B$4=総括表!$Q$4,基礎データ貼付用シート!E2082)</f>
        <v>0</v>
      </c>
      <c r="G40" s="624" t="s">
        <v>5201</v>
      </c>
      <c r="H40" s="625">
        <v>0.28000000000000003</v>
      </c>
      <c r="I40" s="624" t="s">
        <v>5202</v>
      </c>
      <c r="J40" s="626">
        <f t="shared" si="0"/>
        <v>0</v>
      </c>
      <c r="K40" s="66" t="s">
        <v>5247</v>
      </c>
      <c r="L40" s="71"/>
      <c r="M40" s="71"/>
      <c r="N40" s="1"/>
    </row>
    <row r="41" spans="1:14" s="3" customFormat="1" ht="15" customHeight="1" x14ac:dyDescent="0.2">
      <c r="A41" s="71"/>
      <c r="B41" s="67"/>
      <c r="C41" s="286"/>
      <c r="D41" s="621" t="s">
        <v>5204</v>
      </c>
      <c r="E41" s="632" t="s">
        <v>5205</v>
      </c>
      <c r="F41" s="630" t="b">
        <f>IF(総括表!$B$4=総括表!$Q$5,基礎データ貼付用シート!E2082)</f>
        <v>0</v>
      </c>
      <c r="G41" s="624" t="s">
        <v>5201</v>
      </c>
      <c r="H41" s="625">
        <v>0.27100000000000002</v>
      </c>
      <c r="I41" s="628" t="s">
        <v>5202</v>
      </c>
      <c r="J41" s="629">
        <f t="shared" si="0"/>
        <v>0</v>
      </c>
      <c r="K41" s="66" t="s">
        <v>5248</v>
      </c>
      <c r="L41" s="71"/>
      <c r="M41" s="71"/>
      <c r="N41" s="1"/>
    </row>
    <row r="42" spans="1:14" s="3" customFormat="1" ht="15" customHeight="1" x14ac:dyDescent="0.2">
      <c r="A42" s="71"/>
      <c r="B42" s="620">
        <f t="shared" ref="B42" si="14">B40+1</f>
        <v>16</v>
      </c>
      <c r="C42" s="63" t="s">
        <v>5307</v>
      </c>
      <c r="D42" s="621" t="s">
        <v>5199</v>
      </c>
      <c r="E42" s="632" t="s">
        <v>5200</v>
      </c>
      <c r="F42" s="630">
        <f>IF(総括表!$B$4=総括表!$Q$4,基礎データ貼付用シート!E2086)</f>
        <v>0</v>
      </c>
      <c r="G42" s="624" t="s">
        <v>5201</v>
      </c>
      <c r="H42" s="625">
        <v>0.28999999999999998</v>
      </c>
      <c r="I42" s="624" t="s">
        <v>5202</v>
      </c>
      <c r="J42" s="626">
        <f t="shared" si="0"/>
        <v>0</v>
      </c>
      <c r="K42" s="66" t="s">
        <v>5250</v>
      </c>
      <c r="L42" s="71"/>
      <c r="M42" s="71"/>
      <c r="N42" s="1"/>
    </row>
    <row r="43" spans="1:14" s="3" customFormat="1" ht="15" customHeight="1" x14ac:dyDescent="0.2">
      <c r="A43" s="71"/>
      <c r="B43" s="67"/>
      <c r="C43" s="286"/>
      <c r="D43" s="621" t="s">
        <v>5204</v>
      </c>
      <c r="E43" s="632" t="s">
        <v>5205</v>
      </c>
      <c r="F43" s="630" t="b">
        <f>IF(総括表!$B$4=総括表!$Q$5,基礎データ貼付用シート!E2086)</f>
        <v>0</v>
      </c>
      <c r="G43" s="624" t="s">
        <v>5201</v>
      </c>
      <c r="H43" s="625">
        <v>0.28499999999999998</v>
      </c>
      <c r="I43" s="628" t="s">
        <v>5202</v>
      </c>
      <c r="J43" s="629">
        <f t="shared" si="0"/>
        <v>0</v>
      </c>
      <c r="K43" s="66" t="s">
        <v>5251</v>
      </c>
      <c r="L43" s="71"/>
      <c r="M43" s="71"/>
      <c r="N43" s="1"/>
    </row>
    <row r="44" spans="1:14" s="3" customFormat="1" ht="15" customHeight="1" x14ac:dyDescent="0.2">
      <c r="A44" s="71"/>
      <c r="B44" s="620">
        <f t="shared" ref="B44" si="15">B42+1</f>
        <v>17</v>
      </c>
      <c r="C44" s="63" t="s">
        <v>5308</v>
      </c>
      <c r="D44" s="621" t="s">
        <v>5199</v>
      </c>
      <c r="E44" s="632" t="s">
        <v>5200</v>
      </c>
      <c r="F44" s="630">
        <f>IF(総括表!$B$4=総括表!$Q$4,基礎データ貼付用シート!E2090)</f>
        <v>0</v>
      </c>
      <c r="G44" s="624" t="s">
        <v>5201</v>
      </c>
      <c r="H44" s="625">
        <v>0.3</v>
      </c>
      <c r="I44" s="624" t="s">
        <v>5202</v>
      </c>
      <c r="J44" s="626">
        <f t="shared" si="0"/>
        <v>0</v>
      </c>
      <c r="K44" s="66" t="s">
        <v>5253</v>
      </c>
      <c r="L44" s="71"/>
      <c r="M44" s="71"/>
      <c r="N44" s="1"/>
    </row>
    <row r="45" spans="1:14" s="3" customFormat="1" ht="15" customHeight="1" x14ac:dyDescent="0.2">
      <c r="A45" s="71"/>
      <c r="B45" s="67"/>
      <c r="C45" s="286"/>
      <c r="D45" s="621" t="s">
        <v>5204</v>
      </c>
      <c r="E45" s="632" t="s">
        <v>5205</v>
      </c>
      <c r="F45" s="630" t="b">
        <f>IF(総括表!$B$4=総括表!$Q$5,基礎データ貼付用シート!E2090)</f>
        <v>0</v>
      </c>
      <c r="G45" s="624" t="s">
        <v>5201</v>
      </c>
      <c r="H45" s="625">
        <v>0.3</v>
      </c>
      <c r="I45" s="628" t="s">
        <v>5202</v>
      </c>
      <c r="J45" s="629">
        <f t="shared" si="0"/>
        <v>0</v>
      </c>
      <c r="K45" s="66" t="s">
        <v>5254</v>
      </c>
      <c r="L45" s="71"/>
      <c r="M45" s="71"/>
      <c r="N45" s="1"/>
    </row>
    <row r="46" spans="1:14" s="3" customFormat="1" ht="15" customHeight="1" x14ac:dyDescent="0.2">
      <c r="A46" s="71"/>
      <c r="B46" s="620">
        <f t="shared" ref="B46" si="16">B44+1</f>
        <v>18</v>
      </c>
      <c r="C46" s="63" t="s">
        <v>5309</v>
      </c>
      <c r="D46" s="621" t="s">
        <v>5199</v>
      </c>
      <c r="E46" s="632" t="s">
        <v>5200</v>
      </c>
      <c r="F46" s="630">
        <f>IF(総括表!$B$4=総括表!$Q$4,基礎データ貼付用シート!E2094)</f>
        <v>0</v>
      </c>
      <c r="G46" s="624" t="s">
        <v>5201</v>
      </c>
      <c r="H46" s="625">
        <v>0.3</v>
      </c>
      <c r="I46" s="624" t="s">
        <v>5202</v>
      </c>
      <c r="J46" s="626">
        <f t="shared" si="0"/>
        <v>0</v>
      </c>
      <c r="K46" s="66" t="s">
        <v>5256</v>
      </c>
      <c r="L46" s="71"/>
      <c r="M46" s="71"/>
      <c r="N46" s="1"/>
    </row>
    <row r="47" spans="1:14" s="3" customFormat="1" ht="15" customHeight="1" x14ac:dyDescent="0.2">
      <c r="A47" s="71"/>
      <c r="B47" s="67"/>
      <c r="C47" s="286"/>
      <c r="D47" s="621" t="s">
        <v>5204</v>
      </c>
      <c r="E47" s="632" t="s">
        <v>5205</v>
      </c>
      <c r="F47" s="630" t="b">
        <f>IF(総括表!$B$4=総括表!$Q$5,基礎データ貼付用シート!E2094)</f>
        <v>0</v>
      </c>
      <c r="G47" s="624" t="s">
        <v>5201</v>
      </c>
      <c r="H47" s="625">
        <v>0.3</v>
      </c>
      <c r="I47" s="628" t="s">
        <v>5202</v>
      </c>
      <c r="J47" s="629">
        <f t="shared" si="0"/>
        <v>0</v>
      </c>
      <c r="K47" s="66" t="s">
        <v>5257</v>
      </c>
      <c r="L47" s="71"/>
      <c r="M47" s="71"/>
      <c r="N47" s="1"/>
    </row>
    <row r="48" spans="1:14" s="3" customFormat="1" ht="15" customHeight="1" x14ac:dyDescent="0.2">
      <c r="A48" s="71"/>
      <c r="B48" s="620">
        <f t="shared" ref="B48" si="17">B46+1</f>
        <v>19</v>
      </c>
      <c r="C48" s="63" t="s">
        <v>5310</v>
      </c>
      <c r="D48" s="621" t="s">
        <v>5199</v>
      </c>
      <c r="E48" s="632" t="s">
        <v>5200</v>
      </c>
      <c r="F48" s="623">
        <f>IF(総括表!$B$4=総括表!$Q$4,基礎データ貼付用シート!E2098)</f>
        <v>0</v>
      </c>
      <c r="G48" s="624" t="s">
        <v>5201</v>
      </c>
      <c r="H48" s="625">
        <v>0.3</v>
      </c>
      <c r="I48" s="624" t="s">
        <v>5202</v>
      </c>
      <c r="J48" s="626">
        <f t="shared" si="0"/>
        <v>0</v>
      </c>
      <c r="K48" s="66" t="s">
        <v>5475</v>
      </c>
      <c r="L48" s="71"/>
      <c r="M48" s="71"/>
      <c r="N48" s="1"/>
    </row>
    <row r="49" spans="1:14" s="3" customFormat="1" ht="15" customHeight="1" x14ac:dyDescent="0.2">
      <c r="A49" s="71"/>
      <c r="B49" s="67"/>
      <c r="C49" s="286"/>
      <c r="D49" s="621" t="s">
        <v>5204</v>
      </c>
      <c r="E49" s="632" t="s">
        <v>5205</v>
      </c>
      <c r="F49" s="623" t="b">
        <f>IF(総括表!$B$4=総括表!$Q$5,基礎データ貼付用シート!E2098)</f>
        <v>0</v>
      </c>
      <c r="G49" s="624" t="s">
        <v>5201</v>
      </c>
      <c r="H49" s="625">
        <v>0.3</v>
      </c>
      <c r="I49" s="628" t="s">
        <v>5202</v>
      </c>
      <c r="J49" s="629">
        <f t="shared" si="0"/>
        <v>0</v>
      </c>
      <c r="K49" s="66" t="s">
        <v>5523</v>
      </c>
      <c r="L49" s="71"/>
      <c r="M49" s="71"/>
      <c r="N49" s="1"/>
    </row>
    <row r="50" spans="1:14" s="3" customFormat="1" ht="15" customHeight="1" x14ac:dyDescent="0.2">
      <c r="A50" s="71"/>
      <c r="B50" s="620">
        <f t="shared" ref="B50" si="18">B48+1</f>
        <v>20</v>
      </c>
      <c r="C50" s="63" t="s">
        <v>5476</v>
      </c>
      <c r="D50" s="621" t="s">
        <v>5199</v>
      </c>
      <c r="E50" s="632" t="s">
        <v>5200</v>
      </c>
      <c r="F50" s="623">
        <f>IF(総括表!$B$4=総括表!$Q$4,基礎データ貼付用シート!E2102)</f>
        <v>0</v>
      </c>
      <c r="G50" s="624" t="s">
        <v>5201</v>
      </c>
      <c r="H50" s="625">
        <v>0.3</v>
      </c>
      <c r="I50" s="624" t="s">
        <v>5202</v>
      </c>
      <c r="J50" s="626">
        <f t="shared" si="0"/>
        <v>0</v>
      </c>
      <c r="K50" s="66" t="s">
        <v>5524</v>
      </c>
      <c r="L50" s="71"/>
      <c r="M50" s="71"/>
      <c r="N50" s="1"/>
    </row>
    <row r="51" spans="1:14" s="3" customFormat="1" ht="15" customHeight="1" thickBot="1" x14ac:dyDescent="0.25">
      <c r="A51" s="71"/>
      <c r="B51" s="67"/>
      <c r="C51" s="286"/>
      <c r="D51" s="621" t="s">
        <v>5204</v>
      </c>
      <c r="E51" s="632" t="s">
        <v>5205</v>
      </c>
      <c r="F51" s="623" t="b">
        <f>IF(総括表!$B$4=総括表!$Q$5,基礎データ貼付用シート!E2102)</f>
        <v>0</v>
      </c>
      <c r="G51" s="624" t="s">
        <v>5201</v>
      </c>
      <c r="H51" s="625">
        <v>0.3</v>
      </c>
      <c r="I51" s="628" t="s">
        <v>5202</v>
      </c>
      <c r="J51" s="629">
        <f t="shared" si="0"/>
        <v>0</v>
      </c>
      <c r="K51" s="66" t="s">
        <v>5525</v>
      </c>
      <c r="L51" s="71"/>
      <c r="M51" s="71"/>
      <c r="N51" s="1"/>
    </row>
    <row r="52" spans="1:14" s="3" customFormat="1" ht="15" customHeight="1" x14ac:dyDescent="0.2">
      <c r="A52" s="71"/>
      <c r="B52" s="66"/>
      <c r="C52" s="68"/>
      <c r="D52" s="66"/>
      <c r="E52" s="66"/>
      <c r="F52" s="29"/>
      <c r="G52" s="68"/>
      <c r="H52" s="985" t="s">
        <v>5362</v>
      </c>
      <c r="I52" s="986"/>
      <c r="J52" s="657"/>
      <c r="K52" s="66"/>
      <c r="L52" s="71"/>
      <c r="M52" s="71"/>
      <c r="N52" s="1"/>
    </row>
    <row r="53" spans="1:14" s="3" customFormat="1" ht="15" customHeight="1" thickBot="1" x14ac:dyDescent="0.25">
      <c r="A53" s="71"/>
      <c r="B53" s="66"/>
      <c r="C53" s="66"/>
      <c r="D53" s="66"/>
      <c r="E53" s="66"/>
      <c r="F53" s="29"/>
      <c r="G53" s="66"/>
      <c r="H53" s="983" t="s">
        <v>5259</v>
      </c>
      <c r="I53" s="984"/>
      <c r="J53" s="7">
        <f>SUM(J12:J51)</f>
        <v>0</v>
      </c>
      <c r="K53" s="66" t="s">
        <v>5260</v>
      </c>
      <c r="L53" s="71"/>
      <c r="M53" s="3" t="s">
        <v>5201</v>
      </c>
      <c r="N53" s="866"/>
    </row>
    <row r="54" spans="1:14" s="3" customFormat="1" ht="15" customHeight="1" x14ac:dyDescent="0.2">
      <c r="A54" s="71"/>
      <c r="B54" s="71"/>
      <c r="C54" s="71"/>
      <c r="D54" s="71"/>
      <c r="E54" s="71"/>
      <c r="F54" s="90"/>
      <c r="G54" s="71"/>
      <c r="H54" s="71"/>
      <c r="I54" s="71"/>
      <c r="J54" s="90"/>
      <c r="K54" s="71"/>
      <c r="L54" s="71"/>
      <c r="M54" s="71"/>
      <c r="N54" s="1"/>
    </row>
    <row r="55" spans="1:14" ht="15" customHeight="1" x14ac:dyDescent="0.2">
      <c r="A55" s="77">
        <v>2</v>
      </c>
      <c r="B55" s="71" t="s">
        <v>7367</v>
      </c>
      <c r="C55" s="76"/>
      <c r="D55" s="76"/>
      <c r="E55" s="76"/>
      <c r="F55" s="89"/>
      <c r="G55" s="76"/>
      <c r="H55" s="76"/>
      <c r="I55" s="76"/>
      <c r="J55" s="89"/>
      <c r="K55" s="76"/>
      <c r="L55" s="76"/>
      <c r="M55" s="76"/>
    </row>
    <row r="56" spans="1:14" ht="15" customHeight="1" x14ac:dyDescent="0.2">
      <c r="A56" s="78"/>
      <c r="B56" s="71" t="s">
        <v>7364</v>
      </c>
      <c r="C56" s="76"/>
      <c r="D56" s="76"/>
      <c r="E56" s="76"/>
      <c r="F56" s="89"/>
      <c r="G56" s="76"/>
      <c r="H56" s="76"/>
      <c r="I56" s="76"/>
      <c r="J56" s="89"/>
      <c r="K56" s="76"/>
      <c r="L56" s="76"/>
      <c r="M56" s="76"/>
    </row>
    <row r="57" spans="1:14" ht="15" customHeight="1" x14ac:dyDescent="0.2">
      <c r="A57" s="78"/>
      <c r="B57" s="71" t="s">
        <v>7365</v>
      </c>
      <c r="C57" s="76"/>
      <c r="D57" s="76"/>
      <c r="E57" s="76"/>
      <c r="F57" s="89"/>
      <c r="G57" s="76"/>
      <c r="H57" s="76"/>
      <c r="I57" s="76"/>
      <c r="J57" s="89"/>
      <c r="K57" s="76"/>
      <c r="L57" s="76"/>
      <c r="M57" s="76"/>
    </row>
    <row r="58" spans="1:14" ht="15" customHeight="1" x14ac:dyDescent="0.2">
      <c r="A58" s="78"/>
      <c r="B58" s="71" t="s">
        <v>7366</v>
      </c>
      <c r="C58" s="76"/>
      <c r="D58" s="76"/>
      <c r="E58" s="76"/>
      <c r="F58" s="89"/>
      <c r="G58" s="76"/>
      <c r="H58" s="76"/>
      <c r="I58" s="76"/>
      <c r="J58" s="89"/>
      <c r="K58" s="76"/>
      <c r="L58" s="76"/>
      <c r="M58" s="76"/>
    </row>
    <row r="59" spans="1:14" ht="15" customHeight="1" x14ac:dyDescent="0.2">
      <c r="A59" s="78"/>
      <c r="B59" s="71"/>
      <c r="C59" s="76"/>
      <c r="D59" s="76"/>
      <c r="E59" s="76"/>
      <c r="F59" s="89"/>
      <c r="G59" s="76"/>
      <c r="H59" s="76"/>
      <c r="I59" s="76"/>
      <c r="J59" s="89"/>
      <c r="K59" s="76"/>
      <c r="L59" s="76"/>
      <c r="M59" s="76"/>
    </row>
    <row r="60" spans="1:14" ht="15" customHeight="1" x14ac:dyDescent="0.2">
      <c r="A60" s="78"/>
      <c r="B60" s="991" t="s">
        <v>5193</v>
      </c>
      <c r="C60" s="992"/>
      <c r="D60" s="991" t="s">
        <v>5194</v>
      </c>
      <c r="E60" s="992"/>
      <c r="F60" s="127" t="s">
        <v>5195</v>
      </c>
      <c r="G60" s="213"/>
      <c r="H60" s="213" t="s">
        <v>5196</v>
      </c>
      <c r="I60" s="213"/>
      <c r="J60" s="127" t="s">
        <v>17</v>
      </c>
      <c r="K60" s="66"/>
      <c r="L60" s="76"/>
      <c r="M60" s="76"/>
      <c r="N60" s="3"/>
    </row>
    <row r="61" spans="1:14" ht="15" customHeight="1" x14ac:dyDescent="0.2">
      <c r="A61" s="78"/>
      <c r="B61" s="294"/>
      <c r="C61" s="289"/>
      <c r="D61" s="229"/>
      <c r="E61" s="286"/>
      <c r="F61" s="168"/>
      <c r="G61" s="143"/>
      <c r="H61" s="143"/>
      <c r="I61" s="143"/>
      <c r="J61" s="92" t="s">
        <v>5197</v>
      </c>
      <c r="K61" s="66"/>
      <c r="L61" s="76"/>
      <c r="M61" s="76"/>
      <c r="N61" s="3"/>
    </row>
    <row r="62" spans="1:14" s="3" customFormat="1" ht="15" customHeight="1" x14ac:dyDescent="0.2">
      <c r="A62" s="71"/>
      <c r="B62" s="620">
        <v>1</v>
      </c>
      <c r="C62" s="63" t="s">
        <v>5265</v>
      </c>
      <c r="D62" s="621" t="s">
        <v>5199</v>
      </c>
      <c r="E62" s="632" t="s">
        <v>5200</v>
      </c>
      <c r="F62" s="630">
        <f>IF(総括表!$B$4=総括表!$Q$4,基礎データ貼付用シート!E2030)</f>
        <v>0</v>
      </c>
      <c r="G62" s="624" t="s">
        <v>5201</v>
      </c>
      <c r="H62" s="625">
        <v>0.20399999999999999</v>
      </c>
      <c r="I62" s="624" t="s">
        <v>5202</v>
      </c>
      <c r="J62" s="626">
        <f t="shared" ref="J62:J101" si="19">ROUND(F62*H62,0)</f>
        <v>0</v>
      </c>
      <c r="K62" s="66" t="s">
        <v>5203</v>
      </c>
      <c r="L62" s="71"/>
      <c r="M62" s="71"/>
    </row>
    <row r="63" spans="1:14" s="3" customFormat="1" ht="15" customHeight="1" x14ac:dyDescent="0.2">
      <c r="A63" s="71"/>
      <c r="B63" s="67"/>
      <c r="C63" s="286"/>
      <c r="D63" s="621" t="s">
        <v>5204</v>
      </c>
      <c r="E63" s="632" t="s">
        <v>5205</v>
      </c>
      <c r="F63" s="630" t="b">
        <f>IF(総括表!$B$4=総括表!$Q$5,基礎データ貼付用シート!E2030)</f>
        <v>0</v>
      </c>
      <c r="G63" s="624" t="s">
        <v>5201</v>
      </c>
      <c r="H63" s="625">
        <v>0</v>
      </c>
      <c r="I63" s="628" t="s">
        <v>5202</v>
      </c>
      <c r="J63" s="629">
        <f t="shared" si="19"/>
        <v>0</v>
      </c>
      <c r="K63" s="66" t="s">
        <v>5206</v>
      </c>
      <c r="L63" s="71"/>
      <c r="M63" s="71"/>
      <c r="N63" s="1"/>
    </row>
    <row r="64" spans="1:14" s="3" customFormat="1" ht="15" customHeight="1" x14ac:dyDescent="0.2">
      <c r="A64" s="71"/>
      <c r="B64" s="620">
        <f>B62+1</f>
        <v>2</v>
      </c>
      <c r="C64" s="63" t="s">
        <v>5198</v>
      </c>
      <c r="D64" s="621" t="s">
        <v>5199</v>
      </c>
      <c r="E64" s="632" t="s">
        <v>5200</v>
      </c>
      <c r="F64" s="630">
        <f>IF(総括表!$B$4=総括表!$Q$4,基礎データ貼付用シート!E2034)</f>
        <v>0</v>
      </c>
      <c r="G64" s="624" t="s">
        <v>5201</v>
      </c>
      <c r="H64" s="625">
        <v>0.223</v>
      </c>
      <c r="I64" s="624" t="s">
        <v>5202</v>
      </c>
      <c r="J64" s="626">
        <f t="shared" si="19"/>
        <v>0</v>
      </c>
      <c r="K64" s="66" t="s">
        <v>5208</v>
      </c>
      <c r="L64" s="71"/>
      <c r="M64" s="71"/>
      <c r="N64" s="1"/>
    </row>
    <row r="65" spans="1:14" s="3" customFormat="1" ht="15" customHeight="1" x14ac:dyDescent="0.2">
      <c r="A65" s="71"/>
      <c r="B65" s="67"/>
      <c r="C65" s="286"/>
      <c r="D65" s="621" t="s">
        <v>5204</v>
      </c>
      <c r="E65" s="632" t="s">
        <v>5205</v>
      </c>
      <c r="F65" s="630" t="b">
        <f>IF(総括表!$B$4=総括表!$Q$5,基礎データ貼付用シート!E2034)</f>
        <v>0</v>
      </c>
      <c r="G65" s="624" t="s">
        <v>5201</v>
      </c>
      <c r="H65" s="625">
        <v>0</v>
      </c>
      <c r="I65" s="628" t="s">
        <v>5202</v>
      </c>
      <c r="J65" s="629">
        <f t="shared" si="19"/>
        <v>0</v>
      </c>
      <c r="K65" s="66" t="s">
        <v>5209</v>
      </c>
      <c r="L65" s="71"/>
      <c r="M65" s="71"/>
      <c r="N65" s="1"/>
    </row>
    <row r="66" spans="1:14" s="3" customFormat="1" ht="15" customHeight="1" x14ac:dyDescent="0.2">
      <c r="A66" s="71"/>
      <c r="B66" s="620">
        <f t="shared" ref="B66" si="20">B64+1</f>
        <v>3</v>
      </c>
      <c r="C66" s="63" t="s">
        <v>5207</v>
      </c>
      <c r="D66" s="621" t="s">
        <v>5199</v>
      </c>
      <c r="E66" s="632" t="s">
        <v>5200</v>
      </c>
      <c r="F66" s="630">
        <f>IF(総括表!$B$4=総括表!$Q$4,基礎データ貼付用シート!E2037)</f>
        <v>0</v>
      </c>
      <c r="G66" s="624" t="s">
        <v>5201</v>
      </c>
      <c r="H66" s="625">
        <v>0.24099999999999999</v>
      </c>
      <c r="I66" s="624" t="s">
        <v>5202</v>
      </c>
      <c r="J66" s="626">
        <f t="shared" si="19"/>
        <v>0</v>
      </c>
      <c r="K66" s="66" t="s">
        <v>5211</v>
      </c>
      <c r="L66" s="71"/>
      <c r="M66" s="71"/>
      <c r="N66" s="1"/>
    </row>
    <row r="67" spans="1:14" s="3" customFormat="1" ht="15" customHeight="1" x14ac:dyDescent="0.2">
      <c r="A67" s="71"/>
      <c r="B67" s="67"/>
      <c r="C67" s="286"/>
      <c r="D67" s="621" t="s">
        <v>5204</v>
      </c>
      <c r="E67" s="632" t="s">
        <v>5205</v>
      </c>
      <c r="F67" s="630" t="b">
        <f>IF(総括表!$B$4=総括表!$Q$5,基礎データ貼付用シート!E2037)</f>
        <v>0</v>
      </c>
      <c r="G67" s="624" t="s">
        <v>5201</v>
      </c>
      <c r="H67" s="625">
        <v>0</v>
      </c>
      <c r="I67" s="628" t="s">
        <v>5202</v>
      </c>
      <c r="J67" s="629">
        <f t="shared" si="19"/>
        <v>0</v>
      </c>
      <c r="K67" s="66" t="s">
        <v>5212</v>
      </c>
      <c r="L67" s="71"/>
      <c r="M67" s="71"/>
      <c r="N67" s="1"/>
    </row>
    <row r="68" spans="1:14" s="3" customFormat="1" ht="15" customHeight="1" x14ac:dyDescent="0.2">
      <c r="A68" s="71"/>
      <c r="B68" s="620">
        <f t="shared" ref="B68" si="21">B66+1</f>
        <v>4</v>
      </c>
      <c r="C68" s="63" t="s">
        <v>5210</v>
      </c>
      <c r="D68" s="621" t="s">
        <v>5199</v>
      </c>
      <c r="E68" s="632" t="s">
        <v>5200</v>
      </c>
      <c r="F68" s="630">
        <f>IF(総括表!$B$4=総括表!$Q$4,基礎データ貼付用シート!E2040)</f>
        <v>0</v>
      </c>
      <c r="G68" s="624" t="s">
        <v>5201</v>
      </c>
      <c r="H68" s="625">
        <v>0.23100000000000001</v>
      </c>
      <c r="I68" s="624" t="s">
        <v>5202</v>
      </c>
      <c r="J68" s="626">
        <f t="shared" si="19"/>
        <v>0</v>
      </c>
      <c r="K68" s="66" t="s">
        <v>5214</v>
      </c>
      <c r="L68" s="71"/>
      <c r="M68" s="71"/>
      <c r="N68" s="1"/>
    </row>
    <row r="69" spans="1:14" s="3" customFormat="1" ht="15" customHeight="1" x14ac:dyDescent="0.2">
      <c r="A69" s="71"/>
      <c r="B69" s="67"/>
      <c r="C69" s="286"/>
      <c r="D69" s="621" t="s">
        <v>5204</v>
      </c>
      <c r="E69" s="632" t="s">
        <v>5205</v>
      </c>
      <c r="F69" s="630" t="b">
        <f>IF(総括表!$B$4=総括表!$Q$5,基礎データ貼付用シート!E2040)</f>
        <v>0</v>
      </c>
      <c r="G69" s="624" t="s">
        <v>5201</v>
      </c>
      <c r="H69" s="625">
        <v>0.11799999999999999</v>
      </c>
      <c r="I69" s="628" t="s">
        <v>5202</v>
      </c>
      <c r="J69" s="629">
        <f t="shared" si="19"/>
        <v>0</v>
      </c>
      <c r="K69" s="66" t="s">
        <v>5215</v>
      </c>
      <c r="L69" s="71"/>
      <c r="M69" s="71"/>
      <c r="N69" s="1"/>
    </row>
    <row r="70" spans="1:14" s="3" customFormat="1" ht="15" customHeight="1" x14ac:dyDescent="0.2">
      <c r="A70" s="71"/>
      <c r="B70" s="620">
        <f t="shared" ref="B70" si="22">B68+1</f>
        <v>5</v>
      </c>
      <c r="C70" s="63" t="s">
        <v>5213</v>
      </c>
      <c r="D70" s="621" t="s">
        <v>5199</v>
      </c>
      <c r="E70" s="632" t="s">
        <v>5200</v>
      </c>
      <c r="F70" s="630">
        <f>IF(総括表!$B$4=総括表!$Q$4,基礎データ貼付用シート!E2043)</f>
        <v>0</v>
      </c>
      <c r="G70" s="624" t="s">
        <v>5201</v>
      </c>
      <c r="H70" s="625">
        <v>0.24</v>
      </c>
      <c r="I70" s="624" t="s">
        <v>5202</v>
      </c>
      <c r="J70" s="626">
        <f t="shared" si="19"/>
        <v>0</v>
      </c>
      <c r="K70" s="66" t="s">
        <v>5217</v>
      </c>
      <c r="L70" s="71"/>
      <c r="M70" s="71"/>
      <c r="N70" s="1"/>
    </row>
    <row r="71" spans="1:14" s="3" customFormat="1" ht="15" customHeight="1" x14ac:dyDescent="0.2">
      <c r="A71" s="71"/>
      <c r="B71" s="67"/>
      <c r="C71" s="286"/>
      <c r="D71" s="621" t="s">
        <v>5204</v>
      </c>
      <c r="E71" s="632" t="s">
        <v>5205</v>
      </c>
      <c r="F71" s="630" t="b">
        <f>IF(総括表!$B$4=総括表!$Q$5,基礎データ貼付用シート!E2043)</f>
        <v>0</v>
      </c>
      <c r="G71" s="624" t="s">
        <v>5201</v>
      </c>
      <c r="H71" s="625">
        <v>0.153</v>
      </c>
      <c r="I71" s="628" t="s">
        <v>5202</v>
      </c>
      <c r="J71" s="629">
        <f t="shared" si="19"/>
        <v>0</v>
      </c>
      <c r="K71" s="66" t="s">
        <v>5218</v>
      </c>
      <c r="L71" s="71"/>
      <c r="M71" s="71"/>
      <c r="N71" s="1"/>
    </row>
    <row r="72" spans="1:14" s="3" customFormat="1" ht="15" customHeight="1" x14ac:dyDescent="0.2">
      <c r="A72" s="71"/>
      <c r="B72" s="620">
        <f t="shared" ref="B72" si="23">B70+1</f>
        <v>6</v>
      </c>
      <c r="C72" s="63" t="s">
        <v>5216</v>
      </c>
      <c r="D72" s="621" t="s">
        <v>5199</v>
      </c>
      <c r="E72" s="632" t="s">
        <v>5200</v>
      </c>
      <c r="F72" s="630">
        <f>IF(総括表!$B$4=総括表!$Q$4,基礎データ貼付用シート!E2047)</f>
        <v>0</v>
      </c>
      <c r="G72" s="624" t="s">
        <v>5201</v>
      </c>
      <c r="H72" s="625">
        <v>0.26100000000000001</v>
      </c>
      <c r="I72" s="624" t="s">
        <v>5202</v>
      </c>
      <c r="J72" s="626">
        <f t="shared" si="19"/>
        <v>0</v>
      </c>
      <c r="K72" s="66" t="s">
        <v>5220</v>
      </c>
      <c r="L72" s="71"/>
      <c r="M72" s="71"/>
      <c r="N72" s="1"/>
    </row>
    <row r="73" spans="1:14" s="3" customFormat="1" ht="15" customHeight="1" x14ac:dyDescent="0.2">
      <c r="A73" s="71"/>
      <c r="B73" s="67"/>
      <c r="C73" s="286"/>
      <c r="D73" s="621" t="s">
        <v>5204</v>
      </c>
      <c r="E73" s="632" t="s">
        <v>5205</v>
      </c>
      <c r="F73" s="630" t="b">
        <f>IF(総括表!$B$4=総括表!$Q$5,基礎データ貼付用シート!E2047)</f>
        <v>0</v>
      </c>
      <c r="G73" s="624" t="s">
        <v>5201</v>
      </c>
      <c r="H73" s="625">
        <v>0.184</v>
      </c>
      <c r="I73" s="628" t="s">
        <v>5202</v>
      </c>
      <c r="J73" s="629">
        <f t="shared" si="19"/>
        <v>0</v>
      </c>
      <c r="K73" s="66" t="s">
        <v>5221</v>
      </c>
      <c r="L73" s="71"/>
      <c r="M73" s="71"/>
      <c r="N73" s="1"/>
    </row>
    <row r="74" spans="1:14" s="3" customFormat="1" ht="15" customHeight="1" x14ac:dyDescent="0.2">
      <c r="A74" s="71"/>
      <c r="B74" s="620">
        <f t="shared" ref="B74" si="24">B72+1</f>
        <v>7</v>
      </c>
      <c r="C74" s="63" t="s">
        <v>5219</v>
      </c>
      <c r="D74" s="621" t="s">
        <v>5199</v>
      </c>
      <c r="E74" s="632" t="s">
        <v>5200</v>
      </c>
      <c r="F74" s="630">
        <f>IF(総括表!$B$4=総括表!$Q$4,基礎データ貼付用シート!E2051)</f>
        <v>0</v>
      </c>
      <c r="G74" s="624" t="s">
        <v>5201</v>
      </c>
      <c r="H74" s="625">
        <v>0.28399999999999997</v>
      </c>
      <c r="I74" s="624" t="s">
        <v>5202</v>
      </c>
      <c r="J74" s="626">
        <f t="shared" si="19"/>
        <v>0</v>
      </c>
      <c r="K74" s="66" t="s">
        <v>5223</v>
      </c>
      <c r="L74" s="71"/>
      <c r="M74" s="71"/>
      <c r="N74" s="1"/>
    </row>
    <row r="75" spans="1:14" s="3" customFormat="1" ht="15" customHeight="1" x14ac:dyDescent="0.2">
      <c r="A75" s="71"/>
      <c r="B75" s="67"/>
      <c r="C75" s="286"/>
      <c r="D75" s="621" t="s">
        <v>5204</v>
      </c>
      <c r="E75" s="632" t="s">
        <v>5205</v>
      </c>
      <c r="F75" s="630" t="b">
        <f>IF(総括表!$B$4=総括表!$Q$5,基礎データ貼付用シート!E2051)</f>
        <v>0</v>
      </c>
      <c r="G75" s="624" t="s">
        <v>5201</v>
      </c>
      <c r="H75" s="625">
        <v>0.21299999999999999</v>
      </c>
      <c r="I75" s="628" t="s">
        <v>5202</v>
      </c>
      <c r="J75" s="629">
        <f t="shared" si="19"/>
        <v>0</v>
      </c>
      <c r="K75" s="66" t="s">
        <v>5224</v>
      </c>
      <c r="L75" s="71"/>
      <c r="M75" s="71"/>
      <c r="N75" s="1"/>
    </row>
    <row r="76" spans="1:14" s="3" customFormat="1" ht="15" customHeight="1" x14ac:dyDescent="0.2">
      <c r="A76" s="71"/>
      <c r="B76" s="620">
        <f t="shared" ref="B76" si="25">B74+1</f>
        <v>8</v>
      </c>
      <c r="C76" s="63" t="s">
        <v>5222</v>
      </c>
      <c r="D76" s="621" t="s">
        <v>5199</v>
      </c>
      <c r="E76" s="632" t="s">
        <v>5200</v>
      </c>
      <c r="F76" s="630">
        <f>IF(総括表!$B$4=総括表!$Q$4,基礎データ貼付用シート!E2055)</f>
        <v>0</v>
      </c>
      <c r="G76" s="624" t="s">
        <v>5201</v>
      </c>
      <c r="H76" s="625">
        <v>0.307</v>
      </c>
      <c r="I76" s="624" t="s">
        <v>5202</v>
      </c>
      <c r="J76" s="626">
        <f>ROUND(F76*H76,0)</f>
        <v>0</v>
      </c>
      <c r="K76" s="66" t="s">
        <v>5226</v>
      </c>
      <c r="L76" s="71"/>
      <c r="M76" s="71"/>
      <c r="N76" s="1"/>
    </row>
    <row r="77" spans="1:14" s="3" customFormat="1" ht="15" customHeight="1" x14ac:dyDescent="0.2">
      <c r="A77" s="71"/>
      <c r="B77" s="67"/>
      <c r="C77" s="286"/>
      <c r="D77" s="621" t="s">
        <v>5204</v>
      </c>
      <c r="E77" s="632" t="s">
        <v>5205</v>
      </c>
      <c r="F77" s="630" t="b">
        <f>IF(総括表!$B$4=総括表!$Q$5,基礎データ貼付用シート!E2055)</f>
        <v>0</v>
      </c>
      <c r="G77" s="624" t="s">
        <v>5201</v>
      </c>
      <c r="H77" s="625">
        <v>0.24199999999999999</v>
      </c>
      <c r="I77" s="628" t="s">
        <v>5202</v>
      </c>
      <c r="J77" s="629">
        <f>ROUND(F77*H77,0)</f>
        <v>0</v>
      </c>
      <c r="K77" s="66" t="s">
        <v>5227</v>
      </c>
      <c r="L77" s="71"/>
      <c r="M77" s="71"/>
      <c r="N77" s="1"/>
    </row>
    <row r="78" spans="1:14" s="3" customFormat="1" ht="15" customHeight="1" x14ac:dyDescent="0.2">
      <c r="A78" s="71"/>
      <c r="B78" s="620">
        <f t="shared" ref="B78" si="26">B76+1</f>
        <v>9</v>
      </c>
      <c r="C78" s="63" t="s">
        <v>5225</v>
      </c>
      <c r="D78" s="621" t="s">
        <v>5199</v>
      </c>
      <c r="E78" s="632" t="s">
        <v>5200</v>
      </c>
      <c r="F78" s="630">
        <f>IF(総括表!$B$4=総括表!$Q$4,基礎データ貼付用シート!E2059)</f>
        <v>0</v>
      </c>
      <c r="G78" s="624" t="s">
        <v>5201</v>
      </c>
      <c r="H78" s="625">
        <v>0.33</v>
      </c>
      <c r="I78" s="624" t="s">
        <v>5202</v>
      </c>
      <c r="J78" s="626">
        <f>ROUND(F78*H78,0)</f>
        <v>0</v>
      </c>
      <c r="K78" s="66" t="s">
        <v>5229</v>
      </c>
      <c r="L78" s="71"/>
      <c r="M78" s="71"/>
      <c r="N78" s="1"/>
    </row>
    <row r="79" spans="1:14" s="3" customFormat="1" ht="15" customHeight="1" x14ac:dyDescent="0.2">
      <c r="A79" s="71"/>
      <c r="B79" s="67"/>
      <c r="C79" s="286"/>
      <c r="D79" s="621" t="s">
        <v>5204</v>
      </c>
      <c r="E79" s="632" t="s">
        <v>5205</v>
      </c>
      <c r="F79" s="630" t="b">
        <f>IF(総括表!$B$4=総括表!$Q$5,基礎データ貼付用シート!E2059)</f>
        <v>0</v>
      </c>
      <c r="G79" s="624" t="s">
        <v>5201</v>
      </c>
      <c r="H79" s="625">
        <v>0.27300000000000002</v>
      </c>
      <c r="I79" s="628" t="s">
        <v>5202</v>
      </c>
      <c r="J79" s="629">
        <f>ROUND(F79*H79,0)</f>
        <v>0</v>
      </c>
      <c r="K79" s="66" t="s">
        <v>5230</v>
      </c>
      <c r="L79" s="71"/>
      <c r="M79" s="71"/>
      <c r="N79" s="1"/>
    </row>
    <row r="80" spans="1:14" s="3" customFormat="1" ht="15" customHeight="1" x14ac:dyDescent="0.2">
      <c r="A80" s="71"/>
      <c r="B80" s="620">
        <f t="shared" ref="B80" si="27">B78+1</f>
        <v>10</v>
      </c>
      <c r="C80" s="63" t="s">
        <v>5228</v>
      </c>
      <c r="D80" s="621" t="s">
        <v>5199</v>
      </c>
      <c r="E80" s="632" t="s">
        <v>5200</v>
      </c>
      <c r="F80" s="630">
        <f>IF(総括表!$B$4=総括表!$Q$4,基礎データ貼付用シート!E2063)</f>
        <v>0</v>
      </c>
      <c r="G80" s="624" t="s">
        <v>5201</v>
      </c>
      <c r="H80" s="625">
        <v>0.35199999999999998</v>
      </c>
      <c r="I80" s="624" t="s">
        <v>5202</v>
      </c>
      <c r="J80" s="626">
        <f t="shared" si="19"/>
        <v>0</v>
      </c>
      <c r="K80" s="66" t="s">
        <v>5232</v>
      </c>
      <c r="L80" s="71"/>
      <c r="M80" s="71"/>
      <c r="N80" s="1"/>
    </row>
    <row r="81" spans="1:14" s="3" customFormat="1" ht="15" customHeight="1" x14ac:dyDescent="0.2">
      <c r="A81" s="71"/>
      <c r="B81" s="67"/>
      <c r="C81" s="286"/>
      <c r="D81" s="621" t="s">
        <v>5204</v>
      </c>
      <c r="E81" s="632" t="s">
        <v>5205</v>
      </c>
      <c r="F81" s="630" t="b">
        <f>IF(総括表!$B$4=総括表!$Q$5,基礎データ貼付用シート!E2063)</f>
        <v>0</v>
      </c>
      <c r="G81" s="624" t="s">
        <v>5201</v>
      </c>
      <c r="H81" s="625">
        <v>0.30299999999999999</v>
      </c>
      <c r="I81" s="628" t="s">
        <v>5202</v>
      </c>
      <c r="J81" s="629">
        <f t="shared" si="19"/>
        <v>0</v>
      </c>
      <c r="K81" s="66" t="s">
        <v>5233</v>
      </c>
      <c r="L81" s="71"/>
      <c r="M81" s="71"/>
      <c r="N81" s="1"/>
    </row>
    <row r="82" spans="1:14" s="3" customFormat="1" ht="15" customHeight="1" x14ac:dyDescent="0.2">
      <c r="A82" s="71"/>
      <c r="B82" s="620">
        <f t="shared" ref="B82" si="28">B80+1</f>
        <v>11</v>
      </c>
      <c r="C82" s="63" t="s">
        <v>5231</v>
      </c>
      <c r="D82" s="621" t="s">
        <v>5199</v>
      </c>
      <c r="E82" s="632" t="s">
        <v>5200</v>
      </c>
      <c r="F82" s="630">
        <f>IF(総括表!$B$4=総括表!$Q$4,基礎データ貼付用シート!E2067)</f>
        <v>0</v>
      </c>
      <c r="G82" s="624" t="s">
        <v>5201</v>
      </c>
      <c r="H82" s="625">
        <v>0.374</v>
      </c>
      <c r="I82" s="624" t="s">
        <v>5202</v>
      </c>
      <c r="J82" s="626">
        <f t="shared" si="19"/>
        <v>0</v>
      </c>
      <c r="K82" s="66" t="s">
        <v>5235</v>
      </c>
      <c r="L82" s="71"/>
      <c r="M82" s="71"/>
      <c r="N82" s="1"/>
    </row>
    <row r="83" spans="1:14" s="3" customFormat="1" ht="15" customHeight="1" x14ac:dyDescent="0.2">
      <c r="A83" s="71"/>
      <c r="B83" s="67"/>
      <c r="C83" s="286"/>
      <c r="D83" s="621" t="s">
        <v>5204</v>
      </c>
      <c r="E83" s="632" t="s">
        <v>5205</v>
      </c>
      <c r="F83" s="630" t="b">
        <f>IF(総括表!$B$4=総括表!$Q$5,基礎データ貼付用シート!E2067)</f>
        <v>0</v>
      </c>
      <c r="G83" s="624" t="s">
        <v>5201</v>
      </c>
      <c r="H83" s="625">
        <v>0.33200000000000002</v>
      </c>
      <c r="I83" s="628" t="s">
        <v>5202</v>
      </c>
      <c r="J83" s="629">
        <f t="shared" si="19"/>
        <v>0</v>
      </c>
      <c r="K83" s="66" t="s">
        <v>5236</v>
      </c>
      <c r="L83" s="71"/>
      <c r="M83" s="71"/>
      <c r="N83" s="1"/>
    </row>
    <row r="84" spans="1:14" s="3" customFormat="1" ht="15" customHeight="1" x14ac:dyDescent="0.2">
      <c r="A84" s="71"/>
      <c r="B84" s="620">
        <f t="shared" ref="B84" si="29">B82+1</f>
        <v>12</v>
      </c>
      <c r="C84" s="63" t="s">
        <v>5234</v>
      </c>
      <c r="D84" s="621" t="s">
        <v>5199</v>
      </c>
      <c r="E84" s="632" t="s">
        <v>5200</v>
      </c>
      <c r="F84" s="630">
        <f>IF(総括表!$B$4=総括表!$Q$4,基礎データ貼付用シート!E2071)</f>
        <v>0</v>
      </c>
      <c r="G84" s="624" t="s">
        <v>5201</v>
      </c>
      <c r="H84" s="625">
        <v>0.39800000000000002</v>
      </c>
      <c r="I84" s="624" t="s">
        <v>5202</v>
      </c>
      <c r="J84" s="626">
        <f t="shared" si="19"/>
        <v>0</v>
      </c>
      <c r="K84" s="66" t="s">
        <v>5238</v>
      </c>
      <c r="L84" s="71"/>
      <c r="M84" s="71"/>
      <c r="N84" s="1"/>
    </row>
    <row r="85" spans="1:14" s="3" customFormat="1" ht="15" customHeight="1" x14ac:dyDescent="0.2">
      <c r="A85" s="71"/>
      <c r="B85" s="67"/>
      <c r="C85" s="286"/>
      <c r="D85" s="621" t="s">
        <v>5204</v>
      </c>
      <c r="E85" s="632" t="s">
        <v>5205</v>
      </c>
      <c r="F85" s="630" t="b">
        <f>IF(総括表!$B$4=総括表!$Q$5,基礎データ貼付用シート!E2071)</f>
        <v>0</v>
      </c>
      <c r="G85" s="624" t="s">
        <v>5201</v>
      </c>
      <c r="H85" s="625">
        <v>0.36099999999999999</v>
      </c>
      <c r="I85" s="628" t="s">
        <v>5202</v>
      </c>
      <c r="J85" s="629">
        <f t="shared" si="19"/>
        <v>0</v>
      </c>
      <c r="K85" s="66" t="s">
        <v>5239</v>
      </c>
      <c r="L85" s="71"/>
      <c r="M85" s="71"/>
      <c r="N85" s="1"/>
    </row>
    <row r="86" spans="1:14" s="3" customFormat="1" ht="15" customHeight="1" x14ac:dyDescent="0.2">
      <c r="A86" s="71"/>
      <c r="B86" s="620">
        <f t="shared" ref="B86" si="30">B84+1</f>
        <v>13</v>
      </c>
      <c r="C86" s="63" t="s">
        <v>5237</v>
      </c>
      <c r="D86" s="621" t="s">
        <v>5199</v>
      </c>
      <c r="E86" s="632" t="s">
        <v>5200</v>
      </c>
      <c r="F86" s="630">
        <f>IF(総括表!$B$4=総括表!$Q$4,基礎データ貼付用シート!E2075)</f>
        <v>0</v>
      </c>
      <c r="G86" s="624" t="s">
        <v>5201</v>
      </c>
      <c r="H86" s="625">
        <v>0.42</v>
      </c>
      <c r="I86" s="624" t="s">
        <v>5202</v>
      </c>
      <c r="J86" s="626">
        <f t="shared" si="19"/>
        <v>0</v>
      </c>
      <c r="K86" s="66" t="s">
        <v>5241</v>
      </c>
      <c r="L86" s="71"/>
      <c r="M86" s="71"/>
      <c r="N86" s="1"/>
    </row>
    <row r="87" spans="1:14" s="3" customFormat="1" ht="15" customHeight="1" x14ac:dyDescent="0.2">
      <c r="A87" s="71"/>
      <c r="B87" s="67"/>
      <c r="C87" s="286"/>
      <c r="D87" s="621" t="s">
        <v>5204</v>
      </c>
      <c r="E87" s="632" t="s">
        <v>5205</v>
      </c>
      <c r="F87" s="630" t="b">
        <f>IF(総括表!$B$4=総括表!$Q$5,基礎データ貼付用シート!E2075)</f>
        <v>0</v>
      </c>
      <c r="G87" s="624" t="s">
        <v>5201</v>
      </c>
      <c r="H87" s="625">
        <v>0.39200000000000002</v>
      </c>
      <c r="I87" s="628" t="s">
        <v>5202</v>
      </c>
      <c r="J87" s="629">
        <f t="shared" si="19"/>
        <v>0</v>
      </c>
      <c r="K87" s="66" t="s">
        <v>5242</v>
      </c>
      <c r="L87" s="71"/>
      <c r="M87" s="71"/>
      <c r="N87" s="1"/>
    </row>
    <row r="88" spans="1:14" s="3" customFormat="1" ht="15" customHeight="1" x14ac:dyDescent="0.2">
      <c r="A88" s="71"/>
      <c r="B88" s="620">
        <f t="shared" ref="B88" si="31">B86+1</f>
        <v>14</v>
      </c>
      <c r="C88" s="63" t="s">
        <v>5240</v>
      </c>
      <c r="D88" s="621" t="s">
        <v>5199</v>
      </c>
      <c r="E88" s="632" t="s">
        <v>5200</v>
      </c>
      <c r="F88" s="630">
        <f>IF(総括表!$B$4=総括表!$Q$4,基礎データ貼付用シート!E2079)</f>
        <v>0</v>
      </c>
      <c r="G88" s="624" t="s">
        <v>5201</v>
      </c>
      <c r="H88" s="625">
        <v>0.443</v>
      </c>
      <c r="I88" s="624" t="s">
        <v>5202</v>
      </c>
      <c r="J88" s="626">
        <f t="shared" si="19"/>
        <v>0</v>
      </c>
      <c r="K88" s="66" t="s">
        <v>5244</v>
      </c>
      <c r="L88" s="71"/>
      <c r="M88" s="71"/>
      <c r="N88" s="1"/>
    </row>
    <row r="89" spans="1:14" s="3" customFormat="1" ht="15" customHeight="1" x14ac:dyDescent="0.2">
      <c r="A89" s="71"/>
      <c r="B89" s="67"/>
      <c r="C89" s="286"/>
      <c r="D89" s="621" t="s">
        <v>5204</v>
      </c>
      <c r="E89" s="632" t="s">
        <v>5205</v>
      </c>
      <c r="F89" s="630" t="b">
        <f>IF(総括表!$B$4=総括表!$Q$5,基礎データ貼付用シート!E2079)</f>
        <v>0</v>
      </c>
      <c r="G89" s="624" t="s">
        <v>5201</v>
      </c>
      <c r="H89" s="625">
        <v>0.42099999999999999</v>
      </c>
      <c r="I89" s="628" t="s">
        <v>5202</v>
      </c>
      <c r="J89" s="629">
        <f t="shared" si="19"/>
        <v>0</v>
      </c>
      <c r="K89" s="66" t="s">
        <v>5245</v>
      </c>
      <c r="L89" s="71"/>
      <c r="M89" s="71"/>
      <c r="N89" s="1"/>
    </row>
    <row r="90" spans="1:14" s="3" customFormat="1" ht="15" customHeight="1" x14ac:dyDescent="0.2">
      <c r="A90" s="71"/>
      <c r="B90" s="620">
        <f t="shared" ref="B90" si="32">B88+1</f>
        <v>15</v>
      </c>
      <c r="C90" s="63" t="s">
        <v>5735</v>
      </c>
      <c r="D90" s="621" t="s">
        <v>5199</v>
      </c>
      <c r="E90" s="632" t="s">
        <v>5200</v>
      </c>
      <c r="F90" s="630">
        <f>IF(総括表!$B$4=総括表!$Q$4,基礎データ貼付用シート!E2083)</f>
        <v>0</v>
      </c>
      <c r="G90" s="624" t="s">
        <v>5201</v>
      </c>
      <c r="H90" s="625">
        <v>0.46600000000000003</v>
      </c>
      <c r="I90" s="624" t="s">
        <v>5202</v>
      </c>
      <c r="J90" s="626">
        <f t="shared" si="19"/>
        <v>0</v>
      </c>
      <c r="K90" s="66" t="s">
        <v>5247</v>
      </c>
      <c r="L90" s="71"/>
      <c r="M90" s="71"/>
      <c r="N90" s="1"/>
    </row>
    <row r="91" spans="1:14" s="3" customFormat="1" ht="15" customHeight="1" x14ac:dyDescent="0.2">
      <c r="A91" s="71"/>
      <c r="B91" s="67"/>
      <c r="C91" s="286"/>
      <c r="D91" s="621" t="s">
        <v>5204</v>
      </c>
      <c r="E91" s="632" t="s">
        <v>5205</v>
      </c>
      <c r="F91" s="630" t="b">
        <f>IF(総括表!$B$4=総括表!$Q$5,基礎データ貼付用シート!E2083)</f>
        <v>0</v>
      </c>
      <c r="G91" s="624" t="s">
        <v>5201</v>
      </c>
      <c r="H91" s="625">
        <v>0.45100000000000001</v>
      </c>
      <c r="I91" s="628" t="s">
        <v>5202</v>
      </c>
      <c r="J91" s="629">
        <f t="shared" si="19"/>
        <v>0</v>
      </c>
      <c r="K91" s="66" t="s">
        <v>5248</v>
      </c>
      <c r="L91" s="71"/>
      <c r="M91" s="71"/>
      <c r="N91" s="1"/>
    </row>
    <row r="92" spans="1:14" s="3" customFormat="1" ht="15" customHeight="1" x14ac:dyDescent="0.2">
      <c r="A92" s="71"/>
      <c r="B92" s="620">
        <f t="shared" ref="B92" si="33">B90+1</f>
        <v>16</v>
      </c>
      <c r="C92" s="63" t="s">
        <v>5307</v>
      </c>
      <c r="D92" s="621" t="s">
        <v>5199</v>
      </c>
      <c r="E92" s="632" t="s">
        <v>5200</v>
      </c>
      <c r="F92" s="630">
        <f>IF(総括表!$B$4=総括表!$Q$4,基礎データ貼付用シート!E2087)</f>
        <v>0</v>
      </c>
      <c r="G92" s="624" t="s">
        <v>5201</v>
      </c>
      <c r="H92" s="625">
        <v>0.48399999999999999</v>
      </c>
      <c r="I92" s="624" t="s">
        <v>5202</v>
      </c>
      <c r="J92" s="626">
        <f t="shared" si="19"/>
        <v>0</v>
      </c>
      <c r="K92" s="66" t="s">
        <v>5250</v>
      </c>
      <c r="L92" s="71"/>
      <c r="M92" s="71"/>
      <c r="N92" s="1"/>
    </row>
    <row r="93" spans="1:14" s="3" customFormat="1" ht="15" customHeight="1" x14ac:dyDescent="0.2">
      <c r="A93" s="71"/>
      <c r="B93" s="67"/>
      <c r="C93" s="286"/>
      <c r="D93" s="621" t="s">
        <v>5204</v>
      </c>
      <c r="E93" s="632" t="s">
        <v>5205</v>
      </c>
      <c r="F93" s="630" t="b">
        <f>IF(総括表!$B$4=総括表!$Q$5,基礎データ貼付用シート!E2087)</f>
        <v>0</v>
      </c>
      <c r="G93" s="624" t="s">
        <v>5201</v>
      </c>
      <c r="H93" s="625">
        <v>0.47499999999999998</v>
      </c>
      <c r="I93" s="628" t="s">
        <v>5202</v>
      </c>
      <c r="J93" s="629">
        <f t="shared" si="19"/>
        <v>0</v>
      </c>
      <c r="K93" s="66" t="s">
        <v>5251</v>
      </c>
      <c r="L93" s="71"/>
      <c r="M93" s="71"/>
      <c r="N93" s="1"/>
    </row>
    <row r="94" spans="1:14" s="3" customFormat="1" ht="15" customHeight="1" x14ac:dyDescent="0.2">
      <c r="A94" s="71"/>
      <c r="B94" s="620">
        <f t="shared" ref="B94" si="34">B92+1</f>
        <v>17</v>
      </c>
      <c r="C94" s="63" t="s">
        <v>5308</v>
      </c>
      <c r="D94" s="621" t="s">
        <v>5199</v>
      </c>
      <c r="E94" s="632" t="s">
        <v>5200</v>
      </c>
      <c r="F94" s="630">
        <f>IF(総括表!$B$4=総括表!$Q$4,基礎データ貼付用シート!E2091)</f>
        <v>0</v>
      </c>
      <c r="G94" s="624" t="s">
        <v>5201</v>
      </c>
      <c r="H94" s="625">
        <v>0.5</v>
      </c>
      <c r="I94" s="624" t="s">
        <v>5202</v>
      </c>
      <c r="J94" s="626">
        <f t="shared" si="19"/>
        <v>0</v>
      </c>
      <c r="K94" s="66" t="s">
        <v>5354</v>
      </c>
      <c r="L94" s="71"/>
      <c r="M94" s="71"/>
      <c r="N94" s="1"/>
    </row>
    <row r="95" spans="1:14" s="3" customFormat="1" ht="15" customHeight="1" x14ac:dyDescent="0.2">
      <c r="A95" s="71"/>
      <c r="B95" s="67"/>
      <c r="C95" s="286"/>
      <c r="D95" s="621" t="s">
        <v>5204</v>
      </c>
      <c r="E95" s="632" t="s">
        <v>5205</v>
      </c>
      <c r="F95" s="630" t="b">
        <f>IF(総括表!$B$4=総括表!$Q$5,基礎データ貼付用シート!E2091)</f>
        <v>0</v>
      </c>
      <c r="G95" s="624" t="s">
        <v>5201</v>
      </c>
      <c r="H95" s="625">
        <v>0.5</v>
      </c>
      <c r="I95" s="628" t="s">
        <v>5202</v>
      </c>
      <c r="J95" s="629">
        <f t="shared" si="19"/>
        <v>0</v>
      </c>
      <c r="K95" s="66" t="s">
        <v>5435</v>
      </c>
      <c r="L95" s="71"/>
      <c r="M95" s="71"/>
      <c r="N95" s="1"/>
    </row>
    <row r="96" spans="1:14" s="3" customFormat="1" ht="15" customHeight="1" x14ac:dyDescent="0.2">
      <c r="A96" s="71"/>
      <c r="B96" s="620">
        <f t="shared" ref="B96" si="35">B94+1</f>
        <v>18</v>
      </c>
      <c r="C96" s="63" t="s">
        <v>5309</v>
      </c>
      <c r="D96" s="621" t="s">
        <v>5199</v>
      </c>
      <c r="E96" s="632" t="s">
        <v>5200</v>
      </c>
      <c r="F96" s="630">
        <f>IF(総括表!$B$4=総括表!$Q$4,基礎データ貼付用シート!E2095)</f>
        <v>0</v>
      </c>
      <c r="G96" s="624" t="s">
        <v>5201</v>
      </c>
      <c r="H96" s="625">
        <v>0.5</v>
      </c>
      <c r="I96" s="624" t="s">
        <v>5202</v>
      </c>
      <c r="J96" s="626">
        <f t="shared" si="19"/>
        <v>0</v>
      </c>
      <c r="K96" s="66" t="s">
        <v>5406</v>
      </c>
      <c r="L96" s="71"/>
      <c r="M96" s="71"/>
      <c r="N96" s="1"/>
    </row>
    <row r="97" spans="1:14" s="3" customFormat="1" ht="15" customHeight="1" x14ac:dyDescent="0.2">
      <c r="A97" s="71"/>
      <c r="B97" s="67"/>
      <c r="C97" s="286"/>
      <c r="D97" s="621" t="s">
        <v>5204</v>
      </c>
      <c r="E97" s="632" t="s">
        <v>5205</v>
      </c>
      <c r="F97" s="630" t="b">
        <f>IF(総括表!$B$4=総括表!$Q$5,基礎データ貼付用シート!E2095)</f>
        <v>0</v>
      </c>
      <c r="G97" s="624" t="s">
        <v>5201</v>
      </c>
      <c r="H97" s="625">
        <v>0.5</v>
      </c>
      <c r="I97" s="628" t="s">
        <v>5202</v>
      </c>
      <c r="J97" s="629">
        <f t="shared" si="19"/>
        <v>0</v>
      </c>
      <c r="K97" s="66" t="s">
        <v>5407</v>
      </c>
      <c r="L97" s="71"/>
      <c r="M97" s="71"/>
      <c r="N97" s="1"/>
    </row>
    <row r="98" spans="1:14" s="3" customFormat="1" ht="15" customHeight="1" x14ac:dyDescent="0.2">
      <c r="A98" s="71"/>
      <c r="B98" s="620">
        <f t="shared" ref="B98" si="36">B96+1</f>
        <v>19</v>
      </c>
      <c r="C98" s="63" t="s">
        <v>5310</v>
      </c>
      <c r="D98" s="621" t="s">
        <v>5199</v>
      </c>
      <c r="E98" s="632" t="s">
        <v>5200</v>
      </c>
      <c r="F98" s="623">
        <f>IF(総括表!$B$4=総括表!$Q$4,基礎データ貼付用シート!E2099)</f>
        <v>0</v>
      </c>
      <c r="G98" s="624" t="s">
        <v>5201</v>
      </c>
      <c r="H98" s="625">
        <v>0.5</v>
      </c>
      <c r="I98" s="624" t="s">
        <v>5202</v>
      </c>
      <c r="J98" s="626">
        <f t="shared" si="19"/>
        <v>0</v>
      </c>
      <c r="K98" s="66" t="s">
        <v>5375</v>
      </c>
      <c r="L98" s="71"/>
      <c r="M98" s="71"/>
      <c r="N98" s="1"/>
    </row>
    <row r="99" spans="1:14" s="3" customFormat="1" ht="15" customHeight="1" x14ac:dyDescent="0.2">
      <c r="A99" s="71"/>
      <c r="B99" s="67"/>
      <c r="C99" s="286"/>
      <c r="D99" s="621" t="s">
        <v>5204</v>
      </c>
      <c r="E99" s="632" t="s">
        <v>5205</v>
      </c>
      <c r="F99" s="623" t="b">
        <f>IF(総括表!$B$4=総括表!$Q$5,基礎データ貼付用シート!E2099)</f>
        <v>0</v>
      </c>
      <c r="G99" s="624" t="s">
        <v>5201</v>
      </c>
      <c r="H99" s="625">
        <v>0.5</v>
      </c>
      <c r="I99" s="628" t="s">
        <v>5202</v>
      </c>
      <c r="J99" s="629">
        <f t="shared" si="19"/>
        <v>0</v>
      </c>
      <c r="K99" s="66" t="s">
        <v>5377</v>
      </c>
      <c r="L99" s="71"/>
      <c r="M99" s="71"/>
      <c r="N99" s="1"/>
    </row>
    <row r="100" spans="1:14" s="3" customFormat="1" ht="15" customHeight="1" x14ac:dyDescent="0.2">
      <c r="A100" s="71"/>
      <c r="B100" s="620">
        <f t="shared" ref="B100" si="37">B98+1</f>
        <v>20</v>
      </c>
      <c r="C100" s="63" t="s">
        <v>5476</v>
      </c>
      <c r="D100" s="621" t="s">
        <v>5199</v>
      </c>
      <c r="E100" s="632" t="s">
        <v>5200</v>
      </c>
      <c r="F100" s="623">
        <f>IF(総括表!$B$4=総括表!$Q$4,基礎データ貼付用シート!E2103)</f>
        <v>0</v>
      </c>
      <c r="G100" s="624" t="s">
        <v>5201</v>
      </c>
      <c r="H100" s="625">
        <v>0.5</v>
      </c>
      <c r="I100" s="624" t="s">
        <v>5202</v>
      </c>
      <c r="J100" s="626">
        <f t="shared" si="19"/>
        <v>0</v>
      </c>
      <c r="K100" s="66" t="s">
        <v>5360</v>
      </c>
      <c r="L100" s="71"/>
      <c r="M100" s="71"/>
      <c r="N100" s="1"/>
    </row>
    <row r="101" spans="1:14" s="3" customFormat="1" ht="15" customHeight="1" thickBot="1" x14ac:dyDescent="0.25">
      <c r="A101" s="71"/>
      <c r="B101" s="67"/>
      <c r="C101" s="286"/>
      <c r="D101" s="621" t="s">
        <v>5204</v>
      </c>
      <c r="E101" s="632" t="s">
        <v>5205</v>
      </c>
      <c r="F101" s="623" t="b">
        <f>IF(総括表!$B$4=総括表!$Q$5,基礎データ貼付用シート!E2103)</f>
        <v>0</v>
      </c>
      <c r="G101" s="624" t="s">
        <v>5201</v>
      </c>
      <c r="H101" s="625">
        <v>0.5</v>
      </c>
      <c r="I101" s="628" t="s">
        <v>5202</v>
      </c>
      <c r="J101" s="629">
        <f t="shared" si="19"/>
        <v>0</v>
      </c>
      <c r="K101" s="66" t="s">
        <v>5361</v>
      </c>
      <c r="L101" s="71"/>
      <c r="M101" s="71"/>
      <c r="N101" s="1"/>
    </row>
    <row r="102" spans="1:14" s="3" customFormat="1" ht="15" customHeight="1" x14ac:dyDescent="0.2">
      <c r="A102" s="71"/>
      <c r="B102" s="745"/>
      <c r="C102" s="68"/>
      <c r="D102" s="66"/>
      <c r="E102" s="66"/>
      <c r="F102" s="29"/>
      <c r="G102" s="68"/>
      <c r="H102" s="985" t="s">
        <v>5362</v>
      </c>
      <c r="I102" s="986"/>
      <c r="J102" s="657"/>
      <c r="K102" s="66"/>
      <c r="L102" s="71"/>
      <c r="M102" s="71"/>
      <c r="N102" s="1"/>
    </row>
    <row r="103" spans="1:14" s="3" customFormat="1" ht="15" customHeight="1" thickBot="1" x14ac:dyDescent="0.25">
      <c r="A103" s="71"/>
      <c r="B103" s="66"/>
      <c r="C103" s="66"/>
      <c r="D103" s="66"/>
      <c r="E103" s="66"/>
      <c r="F103" s="29"/>
      <c r="G103" s="66"/>
      <c r="H103" s="983" t="s">
        <v>5259</v>
      </c>
      <c r="I103" s="984"/>
      <c r="J103" s="7">
        <f>SUM(J62:J101)</f>
        <v>0</v>
      </c>
      <c r="K103" s="66" t="s">
        <v>5275</v>
      </c>
      <c r="L103" s="71"/>
      <c r="M103" s="3" t="s">
        <v>5201</v>
      </c>
      <c r="N103" s="1"/>
    </row>
    <row r="104" spans="1:14" s="3" customFormat="1" ht="15" customHeight="1" x14ac:dyDescent="0.2">
      <c r="A104" s="71"/>
      <c r="B104" s="71"/>
      <c r="C104" s="71"/>
      <c r="D104" s="71"/>
      <c r="E104" s="71"/>
      <c r="F104" s="90"/>
      <c r="G104" s="71"/>
      <c r="H104" s="71"/>
      <c r="I104" s="71"/>
      <c r="J104" s="90"/>
      <c r="K104" s="71"/>
      <c r="L104" s="71"/>
      <c r="M104" s="71"/>
      <c r="N104" s="1"/>
    </row>
    <row r="105" spans="1:14" ht="15" customHeight="1" x14ac:dyDescent="0.2">
      <c r="A105" s="77">
        <v>3</v>
      </c>
      <c r="B105" s="71" t="s">
        <v>7420</v>
      </c>
      <c r="C105" s="76"/>
      <c r="D105" s="76"/>
      <c r="E105" s="76"/>
      <c r="F105" s="89"/>
      <c r="G105" s="76"/>
      <c r="H105" s="76"/>
      <c r="I105" s="76"/>
      <c r="J105" s="89"/>
      <c r="K105" s="76"/>
      <c r="L105" s="76"/>
      <c r="M105" s="76"/>
    </row>
    <row r="106" spans="1:14" ht="15" customHeight="1" x14ac:dyDescent="0.2">
      <c r="A106" s="78"/>
      <c r="B106" s="76"/>
      <c r="C106" s="76"/>
      <c r="D106" s="76"/>
      <c r="E106" s="76"/>
      <c r="F106" s="89"/>
      <c r="G106" s="76"/>
      <c r="H106" s="76"/>
      <c r="I106" s="76"/>
      <c r="J106" s="89"/>
      <c r="K106" s="76"/>
      <c r="L106" s="76"/>
      <c r="M106" s="76"/>
    </row>
    <row r="107" spans="1:14" ht="15" customHeight="1" x14ac:dyDescent="0.2">
      <c r="A107" s="78"/>
      <c r="B107" s="991" t="s">
        <v>5401</v>
      </c>
      <c r="C107" s="992"/>
      <c r="D107" s="991" t="s">
        <v>5194</v>
      </c>
      <c r="E107" s="992"/>
      <c r="F107" s="127" t="s">
        <v>5402</v>
      </c>
      <c r="G107" s="213"/>
      <c r="H107" s="213" t="s">
        <v>5196</v>
      </c>
      <c r="I107" s="213"/>
      <c r="J107" s="127" t="s">
        <v>17</v>
      </c>
      <c r="K107" s="66"/>
      <c r="L107" s="76"/>
      <c r="M107" s="76"/>
    </row>
    <row r="108" spans="1:14" ht="15" customHeight="1" x14ac:dyDescent="0.2">
      <c r="A108" s="78"/>
      <c r="B108" s="294"/>
      <c r="C108" s="289"/>
      <c r="D108" s="229"/>
      <c r="E108" s="286"/>
      <c r="F108" s="168"/>
      <c r="G108" s="143"/>
      <c r="H108" s="143"/>
      <c r="I108" s="143"/>
      <c r="J108" s="92" t="s">
        <v>5197</v>
      </c>
      <c r="K108" s="66"/>
      <c r="L108" s="76"/>
      <c r="M108" s="76"/>
    </row>
    <row r="109" spans="1:14" s="3" customFormat="1" ht="15" customHeight="1" x14ac:dyDescent="0.2">
      <c r="A109" s="71"/>
      <c r="B109" s="620">
        <v>1</v>
      </c>
      <c r="C109" s="63" t="s">
        <v>5265</v>
      </c>
      <c r="D109" s="621" t="s">
        <v>5199</v>
      </c>
      <c r="E109" s="632" t="s">
        <v>5200</v>
      </c>
      <c r="F109" s="630">
        <f>IF(総括表!$B$4=総括表!$Q$4,基礎データ貼付用シート!E2031)</f>
        <v>0</v>
      </c>
      <c r="G109" s="624" t="s">
        <v>5201</v>
      </c>
      <c r="H109" s="625">
        <v>0.20399999999999999</v>
      </c>
      <c r="I109" s="624" t="s">
        <v>5202</v>
      </c>
      <c r="J109" s="626">
        <f t="shared" ref="J109:J156" si="38">ROUND(F109*H109,0)</f>
        <v>0</v>
      </c>
      <c r="K109" s="66" t="s">
        <v>5264</v>
      </c>
      <c r="L109" s="71"/>
      <c r="M109" s="71"/>
      <c r="N109" s="1"/>
    </row>
    <row r="110" spans="1:14" s="3" customFormat="1" ht="15" customHeight="1" x14ac:dyDescent="0.2">
      <c r="A110" s="71"/>
      <c r="B110" s="67"/>
      <c r="C110" s="286"/>
      <c r="D110" s="621" t="s">
        <v>5204</v>
      </c>
      <c r="E110" s="632" t="s">
        <v>5205</v>
      </c>
      <c r="F110" s="630" t="b">
        <f>IF(総括表!$B$4=総括表!$Q$5,基礎データ貼付用シート!E2031)</f>
        <v>0</v>
      </c>
      <c r="G110" s="624" t="s">
        <v>5201</v>
      </c>
      <c r="H110" s="625">
        <v>0</v>
      </c>
      <c r="I110" s="628" t="s">
        <v>5202</v>
      </c>
      <c r="J110" s="629">
        <f t="shared" si="38"/>
        <v>0</v>
      </c>
      <c r="K110" s="66" t="s">
        <v>5266</v>
      </c>
      <c r="L110" s="71"/>
      <c r="M110" s="71"/>
      <c r="N110" s="1"/>
    </row>
    <row r="111" spans="1:14" s="3" customFormat="1" ht="15" customHeight="1" x14ac:dyDescent="0.2">
      <c r="A111" s="71"/>
      <c r="B111" s="620">
        <f>B109+1</f>
        <v>2</v>
      </c>
      <c r="C111" s="63" t="s">
        <v>5198</v>
      </c>
      <c r="D111" s="621" t="s">
        <v>5199</v>
      </c>
      <c r="E111" s="632" t="s">
        <v>5200</v>
      </c>
      <c r="F111" s="630">
        <f>IF(総括表!$B$4=総括表!$Q$4,基礎データ貼付用シート!E2035)</f>
        <v>0</v>
      </c>
      <c r="G111" s="624" t="s">
        <v>5201</v>
      </c>
      <c r="H111" s="625">
        <v>0.223</v>
      </c>
      <c r="I111" s="624" t="s">
        <v>5202</v>
      </c>
      <c r="J111" s="626">
        <f t="shared" si="38"/>
        <v>0</v>
      </c>
      <c r="K111" s="66" t="s">
        <v>5267</v>
      </c>
      <c r="L111" s="71"/>
      <c r="M111" s="71"/>
      <c r="N111" s="1"/>
    </row>
    <row r="112" spans="1:14" s="3" customFormat="1" ht="15" customHeight="1" x14ac:dyDescent="0.2">
      <c r="A112" s="71"/>
      <c r="B112" s="67"/>
      <c r="C112" s="286"/>
      <c r="D112" s="621" t="s">
        <v>5204</v>
      </c>
      <c r="E112" s="632" t="s">
        <v>5205</v>
      </c>
      <c r="F112" s="630" t="b">
        <f>IF(総括表!$B$4=総括表!$Q$5,基礎データ貼付用シート!E2035)</f>
        <v>0</v>
      </c>
      <c r="G112" s="624" t="s">
        <v>5201</v>
      </c>
      <c r="H112" s="625">
        <v>0</v>
      </c>
      <c r="I112" s="628" t="s">
        <v>5202</v>
      </c>
      <c r="J112" s="629">
        <f t="shared" si="38"/>
        <v>0</v>
      </c>
      <c r="K112" s="66" t="s">
        <v>5268</v>
      </c>
      <c r="L112" s="71"/>
      <c r="M112" s="71"/>
      <c r="N112" s="1"/>
    </row>
    <row r="113" spans="1:14" s="3" customFormat="1" ht="15" customHeight="1" x14ac:dyDescent="0.2">
      <c r="A113" s="71"/>
      <c r="B113" s="620">
        <f>B111+1</f>
        <v>3</v>
      </c>
      <c r="C113" s="63" t="s">
        <v>5207</v>
      </c>
      <c r="D113" s="621" t="s">
        <v>5199</v>
      </c>
      <c r="E113" s="632" t="s">
        <v>5200</v>
      </c>
      <c r="F113" s="630">
        <f>IF(総括表!$B$4=総括表!$Q$4,基礎データ貼付用シート!E2038)</f>
        <v>0</v>
      </c>
      <c r="G113" s="624" t="s">
        <v>5201</v>
      </c>
      <c r="H113" s="625">
        <v>0.24099999999999999</v>
      </c>
      <c r="I113" s="624" t="s">
        <v>5202</v>
      </c>
      <c r="J113" s="626">
        <f t="shared" si="38"/>
        <v>0</v>
      </c>
      <c r="K113" s="66" t="s">
        <v>5269</v>
      </c>
      <c r="L113" s="71"/>
      <c r="M113" s="71"/>
      <c r="N113" s="1"/>
    </row>
    <row r="114" spans="1:14" s="3" customFormat="1" ht="15" customHeight="1" x14ac:dyDescent="0.2">
      <c r="A114" s="71"/>
      <c r="B114" s="67"/>
      <c r="C114" s="286"/>
      <c r="D114" s="621" t="s">
        <v>5204</v>
      </c>
      <c r="E114" s="632" t="s">
        <v>5205</v>
      </c>
      <c r="F114" s="630" t="b">
        <f>IF(総括表!$B$4=総括表!$Q$5,基礎データ貼付用シート!E2038)</f>
        <v>0</v>
      </c>
      <c r="G114" s="624" t="s">
        <v>5201</v>
      </c>
      <c r="H114" s="625">
        <v>0</v>
      </c>
      <c r="I114" s="628" t="s">
        <v>5202</v>
      </c>
      <c r="J114" s="629">
        <f t="shared" si="38"/>
        <v>0</v>
      </c>
      <c r="K114" s="66" t="s">
        <v>5270</v>
      </c>
      <c r="L114" s="71"/>
      <c r="M114" s="71"/>
      <c r="N114" s="1"/>
    </row>
    <row r="115" spans="1:14" s="3" customFormat="1" ht="15" customHeight="1" x14ac:dyDescent="0.2">
      <c r="A115" s="71"/>
      <c r="B115" s="620">
        <f>B113+1</f>
        <v>4</v>
      </c>
      <c r="C115" s="63" t="s">
        <v>5210</v>
      </c>
      <c r="D115" s="621" t="s">
        <v>5199</v>
      </c>
      <c r="E115" s="632" t="s">
        <v>5200</v>
      </c>
      <c r="F115" s="630">
        <f>IF(総括表!$B$4=総括表!$Q$4,基礎データ貼付用シート!E2041)</f>
        <v>0</v>
      </c>
      <c r="G115" s="624" t="s">
        <v>5201</v>
      </c>
      <c r="H115" s="625">
        <v>0.23100000000000001</v>
      </c>
      <c r="I115" s="624" t="s">
        <v>5202</v>
      </c>
      <c r="J115" s="626">
        <f t="shared" si="38"/>
        <v>0</v>
      </c>
      <c r="K115" s="66" t="s">
        <v>5271</v>
      </c>
      <c r="L115" s="71"/>
      <c r="M115" s="71"/>
      <c r="N115" s="1"/>
    </row>
    <row r="116" spans="1:14" s="3" customFormat="1" ht="15" customHeight="1" x14ac:dyDescent="0.2">
      <c r="A116" s="71"/>
      <c r="B116" s="67"/>
      <c r="C116" s="286"/>
      <c r="D116" s="621" t="s">
        <v>5204</v>
      </c>
      <c r="E116" s="632" t="s">
        <v>5205</v>
      </c>
      <c r="F116" s="630" t="b">
        <f>IF(総括表!$B$4=総括表!$Q$5,基礎データ貼付用シート!E2041)</f>
        <v>0</v>
      </c>
      <c r="G116" s="624" t="s">
        <v>5201</v>
      </c>
      <c r="H116" s="625">
        <v>0.11799999999999999</v>
      </c>
      <c r="I116" s="628" t="s">
        <v>5202</v>
      </c>
      <c r="J116" s="629">
        <f t="shared" si="38"/>
        <v>0</v>
      </c>
      <c r="K116" s="66" t="s">
        <v>5272</v>
      </c>
      <c r="L116" s="71"/>
      <c r="M116" s="71"/>
      <c r="N116" s="1"/>
    </row>
    <row r="117" spans="1:14" s="3" customFormat="1" ht="15" customHeight="1" x14ac:dyDescent="0.2">
      <c r="A117" s="71"/>
      <c r="B117" s="620">
        <f>B115+1</f>
        <v>5</v>
      </c>
      <c r="C117" s="63" t="s">
        <v>5213</v>
      </c>
      <c r="D117" s="621" t="s">
        <v>5199</v>
      </c>
      <c r="E117" s="632" t="s">
        <v>5200</v>
      </c>
      <c r="F117" s="630">
        <f>IF(総括表!$B$4=総括表!$Q$4,基礎データ貼付用シート!E2044)</f>
        <v>0</v>
      </c>
      <c r="G117" s="624" t="s">
        <v>5201</v>
      </c>
      <c r="H117" s="625">
        <v>0.24</v>
      </c>
      <c r="I117" s="624" t="s">
        <v>5202</v>
      </c>
      <c r="J117" s="626">
        <f t="shared" si="38"/>
        <v>0</v>
      </c>
      <c r="K117" s="66" t="s">
        <v>5273</v>
      </c>
      <c r="L117" s="71"/>
      <c r="M117" s="71"/>
      <c r="N117" s="1"/>
    </row>
    <row r="118" spans="1:14" s="3" customFormat="1" ht="15" customHeight="1" x14ac:dyDescent="0.2">
      <c r="A118" s="71"/>
      <c r="B118" s="1029" t="s">
        <v>6531</v>
      </c>
      <c r="C118" s="1030"/>
      <c r="D118" s="621" t="s">
        <v>5204</v>
      </c>
      <c r="E118" s="632" t="s">
        <v>5205</v>
      </c>
      <c r="F118" s="630" t="b">
        <f>IF(総括表!$B$4=総括表!$Q$5,基礎データ貼付用シート!E2044)</f>
        <v>0</v>
      </c>
      <c r="G118" s="624" t="s">
        <v>5201</v>
      </c>
      <c r="H118" s="625">
        <v>0.153</v>
      </c>
      <c r="I118" s="628" t="s">
        <v>5202</v>
      </c>
      <c r="J118" s="629">
        <f t="shared" si="38"/>
        <v>0</v>
      </c>
      <c r="K118" s="66" t="s">
        <v>5330</v>
      </c>
      <c r="L118" s="71"/>
      <c r="M118" s="71"/>
      <c r="N118" s="1"/>
    </row>
    <row r="119" spans="1:14" s="3" customFormat="1" ht="15" customHeight="1" x14ac:dyDescent="0.2">
      <c r="A119" s="71"/>
      <c r="B119" s="620">
        <f>B117+1</f>
        <v>6</v>
      </c>
      <c r="C119" s="63" t="s">
        <v>5213</v>
      </c>
      <c r="D119" s="621" t="s">
        <v>5199</v>
      </c>
      <c r="E119" s="632" t="s">
        <v>5200</v>
      </c>
      <c r="F119" s="630">
        <f>IF(総括表!$B$4=総括表!$Q$4,基礎データ貼付用シート!E2045)</f>
        <v>0</v>
      </c>
      <c r="G119" s="624" t="s">
        <v>5201</v>
      </c>
      <c r="H119" s="625">
        <v>0.32100000000000001</v>
      </c>
      <c r="I119" s="624" t="s">
        <v>5202</v>
      </c>
      <c r="J119" s="626">
        <f t="shared" si="38"/>
        <v>0</v>
      </c>
      <c r="K119" s="66" t="s">
        <v>5331</v>
      </c>
      <c r="L119" s="71"/>
      <c r="M119" s="71"/>
      <c r="N119" s="1"/>
    </row>
    <row r="120" spans="1:14" s="3" customFormat="1" ht="15" customHeight="1" x14ac:dyDescent="0.2">
      <c r="A120" s="71"/>
      <c r="B120" s="1215" t="s">
        <v>6549</v>
      </c>
      <c r="C120" s="1216"/>
      <c r="D120" s="621" t="s">
        <v>5204</v>
      </c>
      <c r="E120" s="632" t="s">
        <v>5205</v>
      </c>
      <c r="F120" s="630" t="b">
        <f>IF(総括表!$B$4=総括表!$Q$5,基礎データ貼付用シート!E2045)</f>
        <v>0</v>
      </c>
      <c r="G120" s="624" t="s">
        <v>5201</v>
      </c>
      <c r="H120" s="625">
        <v>0.20499999999999999</v>
      </c>
      <c r="I120" s="628" t="s">
        <v>5202</v>
      </c>
      <c r="J120" s="629">
        <f t="shared" si="38"/>
        <v>0</v>
      </c>
      <c r="K120" s="66" t="s">
        <v>5332</v>
      </c>
      <c r="L120" s="71"/>
      <c r="M120" s="71"/>
      <c r="N120" s="1"/>
    </row>
    <row r="121" spans="1:14" s="3" customFormat="1" ht="15" customHeight="1" x14ac:dyDescent="0.2">
      <c r="A121" s="71"/>
      <c r="B121" s="620">
        <f>B119+1</f>
        <v>7</v>
      </c>
      <c r="C121" s="63" t="s">
        <v>5216</v>
      </c>
      <c r="D121" s="621" t="s">
        <v>5199</v>
      </c>
      <c r="E121" s="632" t="s">
        <v>5200</v>
      </c>
      <c r="F121" s="630">
        <f>IF(総括表!$B$4=総括表!$Q$4,基礎データ貼付用シート!E2048)</f>
        <v>0</v>
      </c>
      <c r="G121" s="624" t="s">
        <v>5201</v>
      </c>
      <c r="H121" s="625">
        <v>0.26100000000000001</v>
      </c>
      <c r="I121" s="624" t="s">
        <v>5202</v>
      </c>
      <c r="J121" s="626">
        <f t="shared" si="38"/>
        <v>0</v>
      </c>
      <c r="K121" s="66" t="s">
        <v>5333</v>
      </c>
      <c r="L121" s="71"/>
      <c r="M121" s="71"/>
      <c r="N121" s="1"/>
    </row>
    <row r="122" spans="1:14" s="3" customFormat="1" ht="15" customHeight="1" x14ac:dyDescent="0.2">
      <c r="A122" s="71"/>
      <c r="B122" s="1029" t="s">
        <v>6531</v>
      </c>
      <c r="C122" s="1030"/>
      <c r="D122" s="621" t="s">
        <v>5204</v>
      </c>
      <c r="E122" s="632" t="s">
        <v>5205</v>
      </c>
      <c r="F122" s="630" t="b">
        <f>IF(総括表!$B$4=総括表!$Q$5,基礎データ貼付用シート!E2048)</f>
        <v>0</v>
      </c>
      <c r="G122" s="624" t="s">
        <v>5201</v>
      </c>
      <c r="H122" s="625">
        <v>0.184</v>
      </c>
      <c r="I122" s="628" t="s">
        <v>5202</v>
      </c>
      <c r="J122" s="629">
        <f t="shared" si="38"/>
        <v>0</v>
      </c>
      <c r="K122" s="66" t="s">
        <v>5334</v>
      </c>
      <c r="L122" s="71"/>
      <c r="M122" s="71"/>
      <c r="N122" s="1"/>
    </row>
    <row r="123" spans="1:14" s="3" customFormat="1" ht="15" customHeight="1" x14ac:dyDescent="0.2">
      <c r="A123" s="71"/>
      <c r="B123" s="620">
        <f>B121+1</f>
        <v>8</v>
      </c>
      <c r="C123" s="63" t="s">
        <v>5216</v>
      </c>
      <c r="D123" s="621" t="s">
        <v>5199</v>
      </c>
      <c r="E123" s="632" t="s">
        <v>5200</v>
      </c>
      <c r="F123" s="630">
        <f>IF(総括表!$B$4=総括表!$Q$4,基礎データ貼付用シート!E2049)</f>
        <v>0</v>
      </c>
      <c r="G123" s="624" t="s">
        <v>5201</v>
      </c>
      <c r="H123" s="625">
        <v>0.35</v>
      </c>
      <c r="I123" s="624" t="s">
        <v>5202</v>
      </c>
      <c r="J123" s="626">
        <f t="shared" si="38"/>
        <v>0</v>
      </c>
      <c r="K123" s="66" t="s">
        <v>5335</v>
      </c>
      <c r="L123" s="71"/>
      <c r="M123" s="71"/>
      <c r="N123" s="1"/>
    </row>
    <row r="124" spans="1:14" s="3" customFormat="1" ht="15" customHeight="1" x14ac:dyDescent="0.2">
      <c r="A124" s="71"/>
      <c r="B124" s="1215" t="s">
        <v>6549</v>
      </c>
      <c r="C124" s="1216"/>
      <c r="D124" s="621" t="s">
        <v>5204</v>
      </c>
      <c r="E124" s="632" t="s">
        <v>5205</v>
      </c>
      <c r="F124" s="630" t="b">
        <f>IF(総括表!$B$4=総括表!$Q$5,基礎データ貼付用シート!E2049)</f>
        <v>0</v>
      </c>
      <c r="G124" s="624" t="s">
        <v>5201</v>
      </c>
      <c r="H124" s="625">
        <v>0.246</v>
      </c>
      <c r="I124" s="628" t="s">
        <v>5202</v>
      </c>
      <c r="J124" s="629">
        <f t="shared" si="38"/>
        <v>0</v>
      </c>
      <c r="K124" s="66" t="s">
        <v>5336</v>
      </c>
      <c r="L124" s="71"/>
      <c r="M124" s="71"/>
      <c r="N124" s="1"/>
    </row>
    <row r="125" spans="1:14" s="3" customFormat="1" ht="15" customHeight="1" x14ac:dyDescent="0.2">
      <c r="A125" s="71"/>
      <c r="B125" s="620">
        <f>B123+1</f>
        <v>9</v>
      </c>
      <c r="C125" s="63" t="s">
        <v>5219</v>
      </c>
      <c r="D125" s="621" t="s">
        <v>5199</v>
      </c>
      <c r="E125" s="632" t="s">
        <v>5200</v>
      </c>
      <c r="F125" s="630">
        <f>IF(総括表!$B$4=総括表!$Q$4,基礎データ貼付用シート!E2052)</f>
        <v>0</v>
      </c>
      <c r="G125" s="624" t="s">
        <v>5201</v>
      </c>
      <c r="H125" s="625">
        <v>0.28399999999999997</v>
      </c>
      <c r="I125" s="624" t="s">
        <v>5202</v>
      </c>
      <c r="J125" s="626">
        <f t="shared" si="38"/>
        <v>0</v>
      </c>
      <c r="K125" s="66" t="s">
        <v>5426</v>
      </c>
      <c r="L125" s="71"/>
      <c r="M125" s="71"/>
      <c r="N125" s="1"/>
    </row>
    <row r="126" spans="1:14" s="3" customFormat="1" ht="15" customHeight="1" x14ac:dyDescent="0.2">
      <c r="A126" s="71"/>
      <c r="B126" s="1029" t="s">
        <v>6531</v>
      </c>
      <c r="C126" s="1030"/>
      <c r="D126" s="621" t="s">
        <v>5204</v>
      </c>
      <c r="E126" s="632" t="s">
        <v>5205</v>
      </c>
      <c r="F126" s="630" t="b">
        <f>IF(総括表!$B$4=総括表!$Q$5,基礎データ貼付用シート!E2052)</f>
        <v>0</v>
      </c>
      <c r="G126" s="624" t="s">
        <v>5201</v>
      </c>
      <c r="H126" s="625">
        <v>0.21299999999999999</v>
      </c>
      <c r="I126" s="628" t="s">
        <v>5202</v>
      </c>
      <c r="J126" s="629">
        <f t="shared" si="38"/>
        <v>0</v>
      </c>
      <c r="K126" s="66" t="s">
        <v>5427</v>
      </c>
      <c r="L126" s="71"/>
      <c r="M126" s="71"/>
      <c r="N126" s="1"/>
    </row>
    <row r="127" spans="1:14" s="3" customFormat="1" ht="15" customHeight="1" x14ac:dyDescent="0.2">
      <c r="A127" s="71"/>
      <c r="B127" s="620">
        <f>B125+1</f>
        <v>10</v>
      </c>
      <c r="C127" s="63" t="s">
        <v>5219</v>
      </c>
      <c r="D127" s="621" t="s">
        <v>5199</v>
      </c>
      <c r="E127" s="632" t="s">
        <v>5200</v>
      </c>
      <c r="F127" s="630">
        <f>IF(総括表!$B$4=総括表!$Q$4,基礎データ貼付用シート!E2053)</f>
        <v>0</v>
      </c>
      <c r="G127" s="624" t="s">
        <v>5201</v>
      </c>
      <c r="H127" s="625">
        <v>0.38100000000000001</v>
      </c>
      <c r="I127" s="624" t="s">
        <v>5202</v>
      </c>
      <c r="J127" s="626">
        <f t="shared" si="38"/>
        <v>0</v>
      </c>
      <c r="K127" s="66" t="s">
        <v>5339</v>
      </c>
      <c r="L127" s="71"/>
      <c r="M127" s="71"/>
      <c r="N127" s="1"/>
    </row>
    <row r="128" spans="1:14" s="3" customFormat="1" ht="15" customHeight="1" x14ac:dyDescent="0.2">
      <c r="A128" s="71"/>
      <c r="B128" s="1215" t="s">
        <v>6549</v>
      </c>
      <c r="C128" s="1216"/>
      <c r="D128" s="621" t="s">
        <v>5204</v>
      </c>
      <c r="E128" s="632" t="s">
        <v>5205</v>
      </c>
      <c r="F128" s="630" t="b">
        <f>IF(総括表!$B$4=総括表!$Q$5,基礎データ貼付用シート!E2053)</f>
        <v>0</v>
      </c>
      <c r="G128" s="624" t="s">
        <v>5201</v>
      </c>
      <c r="H128" s="625">
        <v>0.28599999999999998</v>
      </c>
      <c r="I128" s="628" t="s">
        <v>5202</v>
      </c>
      <c r="J128" s="629">
        <f t="shared" si="38"/>
        <v>0</v>
      </c>
      <c r="K128" s="66" t="s">
        <v>5429</v>
      </c>
      <c r="L128" s="71"/>
      <c r="M128" s="71"/>
      <c r="N128" s="1"/>
    </row>
    <row r="129" spans="1:14" s="3" customFormat="1" ht="15" customHeight="1" x14ac:dyDescent="0.2">
      <c r="A129" s="71"/>
      <c r="B129" s="620">
        <f>B127+1</f>
        <v>11</v>
      </c>
      <c r="C129" s="63" t="s">
        <v>5222</v>
      </c>
      <c r="D129" s="621" t="s">
        <v>5199</v>
      </c>
      <c r="E129" s="632" t="s">
        <v>5200</v>
      </c>
      <c r="F129" s="630">
        <f>IF(総括表!$B$4=総括表!$Q$4,基礎データ貼付用シート!E2056)</f>
        <v>0</v>
      </c>
      <c r="G129" s="624" t="s">
        <v>5201</v>
      </c>
      <c r="H129" s="625">
        <v>0.307</v>
      </c>
      <c r="I129" s="624" t="s">
        <v>5202</v>
      </c>
      <c r="J129" s="626">
        <f t="shared" si="38"/>
        <v>0</v>
      </c>
      <c r="K129" s="66" t="s">
        <v>5341</v>
      </c>
      <c r="L129" s="71"/>
      <c r="M129" s="71"/>
      <c r="N129" s="1"/>
    </row>
    <row r="130" spans="1:14" s="3" customFormat="1" ht="15" customHeight="1" x14ac:dyDescent="0.2">
      <c r="A130" s="71"/>
      <c r="B130" s="1029" t="s">
        <v>6531</v>
      </c>
      <c r="C130" s="1030"/>
      <c r="D130" s="621" t="s">
        <v>5204</v>
      </c>
      <c r="E130" s="632" t="s">
        <v>5205</v>
      </c>
      <c r="F130" s="630" t="b">
        <f>IF(総括表!$B$4=総括表!$Q$5,基礎データ貼付用シート!E2056)</f>
        <v>0</v>
      </c>
      <c r="G130" s="624" t="s">
        <v>5201</v>
      </c>
      <c r="H130" s="625">
        <v>0.24199999999999999</v>
      </c>
      <c r="I130" s="628" t="s">
        <v>5202</v>
      </c>
      <c r="J130" s="629">
        <f t="shared" si="38"/>
        <v>0</v>
      </c>
      <c r="K130" s="66" t="s">
        <v>5430</v>
      </c>
      <c r="L130" s="71"/>
      <c r="M130" s="71"/>
      <c r="N130" s="1"/>
    </row>
    <row r="131" spans="1:14" s="3" customFormat="1" ht="15" customHeight="1" x14ac:dyDescent="0.2">
      <c r="A131" s="71"/>
      <c r="B131" s="620">
        <f>B129+1</f>
        <v>12</v>
      </c>
      <c r="C131" s="63" t="s">
        <v>5222</v>
      </c>
      <c r="D131" s="621" t="s">
        <v>5199</v>
      </c>
      <c r="E131" s="632" t="s">
        <v>5200</v>
      </c>
      <c r="F131" s="630">
        <f>IF(総括表!$B$4=総括表!$Q$4,基礎データ貼付用シート!E2057)</f>
        <v>0</v>
      </c>
      <c r="G131" s="624" t="s">
        <v>5201</v>
      </c>
      <c r="H131" s="625">
        <v>0.41199999999999998</v>
      </c>
      <c r="I131" s="624" t="s">
        <v>5202</v>
      </c>
      <c r="J131" s="626">
        <f t="shared" si="38"/>
        <v>0</v>
      </c>
      <c r="K131" s="66" t="s">
        <v>5343</v>
      </c>
      <c r="L131" s="71"/>
      <c r="M131" s="71"/>
      <c r="N131" s="1"/>
    </row>
    <row r="132" spans="1:14" s="3" customFormat="1" ht="15" customHeight="1" x14ac:dyDescent="0.2">
      <c r="A132" s="71"/>
      <c r="B132" s="1215" t="s">
        <v>6549</v>
      </c>
      <c r="C132" s="1216"/>
      <c r="D132" s="621" t="s">
        <v>5204</v>
      </c>
      <c r="E132" s="632" t="s">
        <v>5205</v>
      </c>
      <c r="F132" s="630" t="b">
        <f>IF(総括表!$B$4=総括表!$Q$5,基礎データ貼付用シート!E2057)</f>
        <v>0</v>
      </c>
      <c r="G132" s="624" t="s">
        <v>5201</v>
      </c>
      <c r="H132" s="625">
        <v>0.32500000000000001</v>
      </c>
      <c r="I132" s="628" t="s">
        <v>5202</v>
      </c>
      <c r="J132" s="629">
        <f t="shared" si="38"/>
        <v>0</v>
      </c>
      <c r="K132" s="66" t="s">
        <v>5431</v>
      </c>
      <c r="L132" s="71"/>
      <c r="M132" s="71"/>
      <c r="N132" s="1"/>
    </row>
    <row r="133" spans="1:14" s="3" customFormat="1" ht="15" customHeight="1" x14ac:dyDescent="0.2">
      <c r="A133" s="71"/>
      <c r="B133" s="620">
        <f>B131+1</f>
        <v>13</v>
      </c>
      <c r="C133" s="63" t="s">
        <v>5225</v>
      </c>
      <c r="D133" s="621" t="s">
        <v>5199</v>
      </c>
      <c r="E133" s="632" t="s">
        <v>5200</v>
      </c>
      <c r="F133" s="630">
        <f>IF(総括表!$B$4=総括表!$Q$4,基礎データ貼付用シート!E2060)</f>
        <v>0</v>
      </c>
      <c r="G133" s="624" t="s">
        <v>5201</v>
      </c>
      <c r="H133" s="625">
        <v>0.33</v>
      </c>
      <c r="I133" s="624" t="s">
        <v>5202</v>
      </c>
      <c r="J133" s="626">
        <f t="shared" si="38"/>
        <v>0</v>
      </c>
      <c r="K133" s="66" t="s">
        <v>5345</v>
      </c>
      <c r="L133" s="71"/>
      <c r="M133" s="71"/>
      <c r="N133" s="1"/>
    </row>
    <row r="134" spans="1:14" s="3" customFormat="1" ht="15" customHeight="1" x14ac:dyDescent="0.2">
      <c r="A134" s="71"/>
      <c r="B134" s="1029" t="s">
        <v>6531</v>
      </c>
      <c r="C134" s="1030"/>
      <c r="D134" s="621" t="s">
        <v>5204</v>
      </c>
      <c r="E134" s="632" t="s">
        <v>5205</v>
      </c>
      <c r="F134" s="630" t="b">
        <f>IF(総括表!$B$4=総括表!$Q$5,基礎データ貼付用シート!E2060)</f>
        <v>0</v>
      </c>
      <c r="G134" s="624" t="s">
        <v>5201</v>
      </c>
      <c r="H134" s="625">
        <v>0.27300000000000002</v>
      </c>
      <c r="I134" s="628" t="s">
        <v>5202</v>
      </c>
      <c r="J134" s="629">
        <f t="shared" si="38"/>
        <v>0</v>
      </c>
      <c r="K134" s="66" t="s">
        <v>5432</v>
      </c>
      <c r="L134" s="71"/>
      <c r="M134" s="71"/>
      <c r="N134" s="1"/>
    </row>
    <row r="135" spans="1:14" s="3" customFormat="1" ht="15" customHeight="1" x14ac:dyDescent="0.2">
      <c r="A135" s="71"/>
      <c r="B135" s="620">
        <f>B133+1</f>
        <v>14</v>
      </c>
      <c r="C135" s="599" t="s">
        <v>5225</v>
      </c>
      <c r="D135" s="621" t="s">
        <v>5199</v>
      </c>
      <c r="E135" s="632" t="s">
        <v>5200</v>
      </c>
      <c r="F135" s="630">
        <f>IF(総括表!$B$4=総括表!$Q$4,基礎データ貼付用シート!E2061)</f>
        <v>0</v>
      </c>
      <c r="G135" s="624" t="s">
        <v>5201</v>
      </c>
      <c r="H135" s="625">
        <v>0.442</v>
      </c>
      <c r="I135" s="624" t="s">
        <v>5202</v>
      </c>
      <c r="J135" s="626">
        <f t="shared" si="38"/>
        <v>0</v>
      </c>
      <c r="K135" s="66" t="s">
        <v>5347</v>
      </c>
      <c r="L135" s="71"/>
      <c r="M135" s="71"/>
      <c r="N135" s="1"/>
    </row>
    <row r="136" spans="1:14" s="3" customFormat="1" ht="15" customHeight="1" x14ac:dyDescent="0.2">
      <c r="A136" s="71"/>
      <c r="B136" s="1215" t="s">
        <v>6549</v>
      </c>
      <c r="C136" s="1216"/>
      <c r="D136" s="621" t="s">
        <v>5204</v>
      </c>
      <c r="E136" s="632" t="s">
        <v>5205</v>
      </c>
      <c r="F136" s="630" t="b">
        <f>IF(総括表!$B$4=総括表!$Q$5,基礎データ貼付用シート!E2061)</f>
        <v>0</v>
      </c>
      <c r="G136" s="624" t="s">
        <v>5201</v>
      </c>
      <c r="H136" s="625">
        <v>0.36499999999999999</v>
      </c>
      <c r="I136" s="628" t="s">
        <v>5202</v>
      </c>
      <c r="J136" s="629">
        <f t="shared" si="38"/>
        <v>0</v>
      </c>
      <c r="K136" s="66" t="s">
        <v>5433</v>
      </c>
      <c r="L136" s="71"/>
      <c r="M136" s="71"/>
    </row>
    <row r="137" spans="1:14" s="3" customFormat="1" ht="15" customHeight="1" x14ac:dyDescent="0.2">
      <c r="A137" s="71"/>
      <c r="B137" s="620">
        <f>B135+1</f>
        <v>15</v>
      </c>
      <c r="C137" s="63" t="s">
        <v>5228</v>
      </c>
      <c r="D137" s="621" t="s">
        <v>5199</v>
      </c>
      <c r="E137" s="632" t="s">
        <v>5200</v>
      </c>
      <c r="F137" s="630">
        <f>IF(総括表!$B$4=総括表!$Q$4,基礎データ貼付用シート!E2064)</f>
        <v>0</v>
      </c>
      <c r="G137" s="624" t="s">
        <v>5201</v>
      </c>
      <c r="H137" s="625">
        <v>0.35199999999999998</v>
      </c>
      <c r="I137" s="624" t="s">
        <v>5202</v>
      </c>
      <c r="J137" s="626">
        <f t="shared" si="38"/>
        <v>0</v>
      </c>
      <c r="K137" s="66" t="s">
        <v>5349</v>
      </c>
      <c r="L137" s="71"/>
      <c r="M137" s="71"/>
    </row>
    <row r="138" spans="1:14" s="3" customFormat="1" ht="15" customHeight="1" x14ac:dyDescent="0.2">
      <c r="A138" s="71"/>
      <c r="B138" s="1029" t="s">
        <v>6531</v>
      </c>
      <c r="C138" s="1030"/>
      <c r="D138" s="621" t="s">
        <v>5204</v>
      </c>
      <c r="E138" s="632" t="s">
        <v>5205</v>
      </c>
      <c r="F138" s="630" t="b">
        <f>IF(総括表!$B$4=総括表!$Q$5,基礎データ貼付用シート!E2064)</f>
        <v>0</v>
      </c>
      <c r="G138" s="624" t="s">
        <v>5201</v>
      </c>
      <c r="H138" s="625">
        <v>0.30299999999999999</v>
      </c>
      <c r="I138" s="628" t="s">
        <v>5202</v>
      </c>
      <c r="J138" s="629">
        <f t="shared" si="38"/>
        <v>0</v>
      </c>
      <c r="K138" s="66" t="s">
        <v>5434</v>
      </c>
      <c r="L138" s="71"/>
      <c r="M138" s="71"/>
    </row>
    <row r="139" spans="1:14" s="3" customFormat="1" ht="15" customHeight="1" x14ac:dyDescent="0.2">
      <c r="A139" s="71"/>
      <c r="B139" s="620">
        <f>B137+1</f>
        <v>16</v>
      </c>
      <c r="C139" s="599" t="s">
        <v>5228</v>
      </c>
      <c r="D139" s="621" t="s">
        <v>5199</v>
      </c>
      <c r="E139" s="632" t="s">
        <v>5200</v>
      </c>
      <c r="F139" s="630">
        <f>IF(総括表!$B$4=総括表!$Q$4,基礎データ貼付用シート!E2065)</f>
        <v>0</v>
      </c>
      <c r="G139" s="624" t="s">
        <v>5201</v>
      </c>
      <c r="H139" s="625">
        <v>0.47199999999999998</v>
      </c>
      <c r="I139" s="624" t="s">
        <v>5202</v>
      </c>
      <c r="J139" s="626">
        <f t="shared" si="38"/>
        <v>0</v>
      </c>
      <c r="K139" s="66" t="s">
        <v>5352</v>
      </c>
      <c r="L139" s="71"/>
      <c r="M139" s="71"/>
    </row>
    <row r="140" spans="1:14" s="3" customFormat="1" ht="15" customHeight="1" x14ac:dyDescent="0.2">
      <c r="A140" s="71"/>
      <c r="B140" s="1215" t="s">
        <v>6549</v>
      </c>
      <c r="C140" s="1216"/>
      <c r="D140" s="621" t="s">
        <v>5204</v>
      </c>
      <c r="E140" s="632" t="s">
        <v>5205</v>
      </c>
      <c r="F140" s="630" t="b">
        <f>IF(総括表!$B$4=総括表!$Q$5,基礎データ貼付用シート!E2065)</f>
        <v>0</v>
      </c>
      <c r="G140" s="624" t="s">
        <v>5201</v>
      </c>
      <c r="H140" s="625">
        <v>0.40600000000000003</v>
      </c>
      <c r="I140" s="628" t="s">
        <v>5202</v>
      </c>
      <c r="J140" s="629">
        <f t="shared" si="38"/>
        <v>0</v>
      </c>
      <c r="K140" s="66" t="s">
        <v>5403</v>
      </c>
      <c r="L140" s="71"/>
      <c r="M140" s="71"/>
    </row>
    <row r="141" spans="1:14" s="3" customFormat="1" ht="15" customHeight="1" x14ac:dyDescent="0.2">
      <c r="A141" s="71"/>
      <c r="B141" s="620">
        <f>B139+1</f>
        <v>17</v>
      </c>
      <c r="C141" s="63" t="s">
        <v>5231</v>
      </c>
      <c r="D141" s="621" t="s">
        <v>5199</v>
      </c>
      <c r="E141" s="632" t="s">
        <v>5200</v>
      </c>
      <c r="F141" s="630">
        <f>IF(総括表!$B$4=総括表!$Q$4,基礎データ貼付用シート!E2068)</f>
        <v>0</v>
      </c>
      <c r="G141" s="624" t="s">
        <v>5201</v>
      </c>
      <c r="H141" s="625">
        <v>0.374</v>
      </c>
      <c r="I141" s="624" t="s">
        <v>5202</v>
      </c>
      <c r="J141" s="626">
        <f t="shared" si="38"/>
        <v>0</v>
      </c>
      <c r="K141" s="66" t="s">
        <v>5354</v>
      </c>
      <c r="L141" s="71"/>
      <c r="M141" s="71"/>
    </row>
    <row r="142" spans="1:14" s="3" customFormat="1" ht="15" customHeight="1" x14ac:dyDescent="0.2">
      <c r="A142" s="71"/>
      <c r="B142" s="1029" t="s">
        <v>6531</v>
      </c>
      <c r="C142" s="1030"/>
      <c r="D142" s="621" t="s">
        <v>5204</v>
      </c>
      <c r="E142" s="632" t="s">
        <v>5205</v>
      </c>
      <c r="F142" s="630" t="b">
        <f>IF(総括表!$B$4=総括表!$Q$5,基礎データ貼付用シート!E2068)</f>
        <v>0</v>
      </c>
      <c r="G142" s="624" t="s">
        <v>5201</v>
      </c>
      <c r="H142" s="625">
        <v>0.33200000000000002</v>
      </c>
      <c r="I142" s="628" t="s">
        <v>5202</v>
      </c>
      <c r="J142" s="629">
        <f t="shared" si="38"/>
        <v>0</v>
      </c>
      <c r="K142" s="66" t="s">
        <v>5435</v>
      </c>
      <c r="L142" s="71"/>
      <c r="M142" s="71"/>
    </row>
    <row r="143" spans="1:14" s="3" customFormat="1" ht="15" customHeight="1" x14ac:dyDescent="0.2">
      <c r="A143" s="71"/>
      <c r="B143" s="620">
        <f>B141+1</f>
        <v>18</v>
      </c>
      <c r="C143" s="599" t="s">
        <v>5231</v>
      </c>
      <c r="D143" s="621" t="s">
        <v>5199</v>
      </c>
      <c r="E143" s="632" t="s">
        <v>5200</v>
      </c>
      <c r="F143" s="630">
        <f>IF(総括表!$B$4=総括表!$Q$4,基礎データ貼付用シート!E2069)</f>
        <v>0</v>
      </c>
      <c r="G143" s="624" t="s">
        <v>5201</v>
      </c>
      <c r="H143" s="625">
        <v>0.502</v>
      </c>
      <c r="I143" s="624" t="s">
        <v>5202</v>
      </c>
      <c r="J143" s="626">
        <f t="shared" si="38"/>
        <v>0</v>
      </c>
      <c r="K143" s="66" t="s">
        <v>5356</v>
      </c>
      <c r="L143" s="71"/>
      <c r="M143" s="71"/>
    </row>
    <row r="144" spans="1:14" s="3" customFormat="1" ht="15" customHeight="1" x14ac:dyDescent="0.2">
      <c r="A144" s="71"/>
      <c r="B144" s="1215" t="s">
        <v>6549</v>
      </c>
      <c r="C144" s="1216"/>
      <c r="D144" s="621" t="s">
        <v>5204</v>
      </c>
      <c r="E144" s="632" t="s">
        <v>5205</v>
      </c>
      <c r="F144" s="630" t="b">
        <f>IF(総括表!$B$4=総括表!$Q$5,基礎データ貼付用シート!E2069)</f>
        <v>0</v>
      </c>
      <c r="G144" s="624" t="s">
        <v>5201</v>
      </c>
      <c r="H144" s="625">
        <v>0.44400000000000001</v>
      </c>
      <c r="I144" s="628" t="s">
        <v>5202</v>
      </c>
      <c r="J144" s="629">
        <f t="shared" si="38"/>
        <v>0</v>
      </c>
      <c r="K144" s="66" t="s">
        <v>5391</v>
      </c>
      <c r="L144" s="71"/>
      <c r="M144" s="71"/>
    </row>
    <row r="145" spans="1:13" s="3" customFormat="1" ht="15" customHeight="1" x14ac:dyDescent="0.2">
      <c r="A145" s="71"/>
      <c r="B145" s="620">
        <f>B143+1</f>
        <v>19</v>
      </c>
      <c r="C145" s="63" t="s">
        <v>5234</v>
      </c>
      <c r="D145" s="621" t="s">
        <v>5199</v>
      </c>
      <c r="E145" s="632" t="s">
        <v>5200</v>
      </c>
      <c r="F145" s="630">
        <f>IF(総括表!$B$4=総括表!$Q$4,基礎データ貼付用シート!E2072)</f>
        <v>0</v>
      </c>
      <c r="G145" s="624" t="s">
        <v>5201</v>
      </c>
      <c r="H145" s="625">
        <v>0.39800000000000002</v>
      </c>
      <c r="I145" s="624" t="s">
        <v>5202</v>
      </c>
      <c r="J145" s="626">
        <f t="shared" si="38"/>
        <v>0</v>
      </c>
      <c r="K145" s="66" t="s">
        <v>5358</v>
      </c>
      <c r="L145" s="71"/>
      <c r="M145" s="71"/>
    </row>
    <row r="146" spans="1:13" s="3" customFormat="1" ht="15" customHeight="1" x14ac:dyDescent="0.2">
      <c r="A146" s="71"/>
      <c r="B146" s="1029" t="s">
        <v>6531</v>
      </c>
      <c r="C146" s="1030"/>
      <c r="D146" s="621" t="s">
        <v>5204</v>
      </c>
      <c r="E146" s="632" t="s">
        <v>5205</v>
      </c>
      <c r="F146" s="630" t="b">
        <f>IF(総括表!$B$4=総括表!$Q$5,基礎データ貼付用シート!E2072)</f>
        <v>0</v>
      </c>
      <c r="G146" s="624" t="s">
        <v>5201</v>
      </c>
      <c r="H146" s="625">
        <v>0.36099999999999999</v>
      </c>
      <c r="I146" s="628" t="s">
        <v>5202</v>
      </c>
      <c r="J146" s="629">
        <f t="shared" si="38"/>
        <v>0</v>
      </c>
      <c r="K146" s="66" t="s">
        <v>5359</v>
      </c>
      <c r="L146" s="71"/>
      <c r="M146" s="71"/>
    </row>
    <row r="147" spans="1:13" s="3" customFormat="1" ht="15" customHeight="1" x14ac:dyDescent="0.2">
      <c r="A147" s="71"/>
      <c r="B147" s="620">
        <f>B145+1</f>
        <v>20</v>
      </c>
      <c r="C147" s="599" t="s">
        <v>5234</v>
      </c>
      <c r="D147" s="621" t="s">
        <v>5199</v>
      </c>
      <c r="E147" s="632" t="s">
        <v>5200</v>
      </c>
      <c r="F147" s="630">
        <f>IF(総括表!$B$4=総括表!$Q$4,基礎データ貼付用シート!E2073)</f>
        <v>0</v>
      </c>
      <c r="G147" s="624" t="s">
        <v>5201</v>
      </c>
      <c r="H147" s="625">
        <v>0.53300000000000003</v>
      </c>
      <c r="I147" s="624" t="s">
        <v>5202</v>
      </c>
      <c r="J147" s="626">
        <f t="shared" si="38"/>
        <v>0</v>
      </c>
      <c r="K147" s="66" t="s">
        <v>5436</v>
      </c>
      <c r="L147" s="71"/>
      <c r="M147" s="71"/>
    </row>
    <row r="148" spans="1:13" s="3" customFormat="1" ht="15" customHeight="1" x14ac:dyDescent="0.2">
      <c r="A148" s="71"/>
      <c r="B148" s="1215" t="s">
        <v>6549</v>
      </c>
      <c r="C148" s="1216"/>
      <c r="D148" s="621" t="s">
        <v>5204</v>
      </c>
      <c r="E148" s="632" t="s">
        <v>5205</v>
      </c>
      <c r="F148" s="630" t="b">
        <f>IF(総括表!$B$4=総括表!$Q$5,基礎データ貼付用シート!E2073)</f>
        <v>0</v>
      </c>
      <c r="G148" s="624" t="s">
        <v>5201</v>
      </c>
      <c r="H148" s="625">
        <v>0.48399999999999999</v>
      </c>
      <c r="I148" s="628" t="s">
        <v>5202</v>
      </c>
      <c r="J148" s="629">
        <f t="shared" si="38"/>
        <v>0</v>
      </c>
      <c r="K148" s="66" t="s">
        <v>5443</v>
      </c>
      <c r="L148" s="71"/>
      <c r="M148" s="71"/>
    </row>
    <row r="149" spans="1:13" s="3" customFormat="1" ht="15" customHeight="1" x14ac:dyDescent="0.2">
      <c r="A149" s="71"/>
      <c r="B149" s="620">
        <f>B147+1</f>
        <v>21</v>
      </c>
      <c r="C149" s="63" t="s">
        <v>5237</v>
      </c>
      <c r="D149" s="621" t="s">
        <v>5199</v>
      </c>
      <c r="E149" s="632" t="s">
        <v>5200</v>
      </c>
      <c r="F149" s="630">
        <f>IF(総括表!$B$4=総括表!$Q$4,基礎データ貼付用シート!E2076)</f>
        <v>0</v>
      </c>
      <c r="G149" s="624" t="s">
        <v>5201</v>
      </c>
      <c r="H149" s="625">
        <v>0.42</v>
      </c>
      <c r="I149" s="624" t="s">
        <v>5202</v>
      </c>
      <c r="J149" s="626">
        <f t="shared" si="38"/>
        <v>0</v>
      </c>
      <c r="K149" s="66" t="s">
        <v>5604</v>
      </c>
      <c r="L149" s="71"/>
      <c r="M149" s="71"/>
    </row>
    <row r="150" spans="1:13" s="3" customFormat="1" ht="15" customHeight="1" x14ac:dyDescent="0.2">
      <c r="A150" s="71"/>
      <c r="B150" s="1029" t="s">
        <v>6531</v>
      </c>
      <c r="C150" s="1030"/>
      <c r="D150" s="621" t="s">
        <v>5204</v>
      </c>
      <c r="E150" s="632" t="s">
        <v>5205</v>
      </c>
      <c r="F150" s="630" t="b">
        <f>IF(総括表!$B$4=総括表!$Q$5,基礎データ貼付用シート!E2076)</f>
        <v>0</v>
      </c>
      <c r="G150" s="624" t="s">
        <v>5201</v>
      </c>
      <c r="H150" s="625">
        <v>0.39200000000000002</v>
      </c>
      <c r="I150" s="628" t="s">
        <v>5202</v>
      </c>
      <c r="J150" s="629">
        <f t="shared" si="38"/>
        <v>0</v>
      </c>
      <c r="K150" s="66" t="s">
        <v>5605</v>
      </c>
      <c r="L150" s="71"/>
      <c r="M150" s="71"/>
    </row>
    <row r="151" spans="1:13" s="3" customFormat="1" ht="15" customHeight="1" x14ac:dyDescent="0.2">
      <c r="A151" s="71"/>
      <c r="B151" s="620">
        <f>B149+1</f>
        <v>22</v>
      </c>
      <c r="C151" s="63" t="s">
        <v>5237</v>
      </c>
      <c r="D151" s="621" t="s">
        <v>5199</v>
      </c>
      <c r="E151" s="632" t="s">
        <v>5200</v>
      </c>
      <c r="F151" s="630">
        <f>IF(総括表!$B$4=総括表!$Q$4,基礎データ貼付用シート!E2077)</f>
        <v>0</v>
      </c>
      <c r="G151" s="624" t="s">
        <v>5201</v>
      </c>
      <c r="H151" s="625">
        <v>0.56299999999999994</v>
      </c>
      <c r="I151" s="624" t="s">
        <v>5202</v>
      </c>
      <c r="J151" s="626">
        <f t="shared" si="38"/>
        <v>0</v>
      </c>
      <c r="K151" s="66" t="s">
        <v>5444</v>
      </c>
      <c r="L151" s="71"/>
      <c r="M151" s="71"/>
    </row>
    <row r="152" spans="1:13" s="3" customFormat="1" ht="15" customHeight="1" x14ac:dyDescent="0.2">
      <c r="A152" s="71"/>
      <c r="B152" s="1215" t="s">
        <v>6549</v>
      </c>
      <c r="C152" s="1216"/>
      <c r="D152" s="621" t="s">
        <v>5204</v>
      </c>
      <c r="E152" s="632" t="s">
        <v>5205</v>
      </c>
      <c r="F152" s="630" t="b">
        <f>IF(総括表!$B$4=総括表!$Q$5,基礎データ貼付用シート!E2077)</f>
        <v>0</v>
      </c>
      <c r="G152" s="624" t="s">
        <v>5201</v>
      </c>
      <c r="H152" s="625">
        <v>0.52500000000000002</v>
      </c>
      <c r="I152" s="628" t="s">
        <v>5202</v>
      </c>
      <c r="J152" s="629">
        <f t="shared" si="38"/>
        <v>0</v>
      </c>
      <c r="K152" s="66" t="s">
        <v>5445</v>
      </c>
      <c r="L152" s="71"/>
      <c r="M152" s="71"/>
    </row>
    <row r="153" spans="1:13" s="3" customFormat="1" ht="15" customHeight="1" x14ac:dyDescent="0.2">
      <c r="A153" s="71"/>
      <c r="B153" s="620">
        <f>B151+1</f>
        <v>23</v>
      </c>
      <c r="C153" s="63" t="s">
        <v>5240</v>
      </c>
      <c r="D153" s="621" t="s">
        <v>5199</v>
      </c>
      <c r="E153" s="632" t="s">
        <v>5200</v>
      </c>
      <c r="F153" s="630">
        <f>IF(総括表!$B$4=総括表!$Q$4,基礎データ貼付用シート!E2080)</f>
        <v>0</v>
      </c>
      <c r="G153" s="624" t="s">
        <v>5201</v>
      </c>
      <c r="H153" s="625">
        <v>0.443</v>
      </c>
      <c r="I153" s="624" t="s">
        <v>5202</v>
      </c>
      <c r="J153" s="626">
        <f t="shared" si="38"/>
        <v>0</v>
      </c>
      <c r="K153" s="66" t="s">
        <v>5446</v>
      </c>
      <c r="L153" s="71"/>
      <c r="M153" s="71"/>
    </row>
    <row r="154" spans="1:13" s="3" customFormat="1" ht="15" customHeight="1" x14ac:dyDescent="0.2">
      <c r="A154" s="71"/>
      <c r="B154" s="1029" t="s">
        <v>6531</v>
      </c>
      <c r="C154" s="1030"/>
      <c r="D154" s="621" t="s">
        <v>5204</v>
      </c>
      <c r="E154" s="632" t="s">
        <v>5205</v>
      </c>
      <c r="F154" s="630" t="b">
        <f>IF(総括表!$B$4=総括表!$Q$5,基礎データ貼付用シート!E2080)</f>
        <v>0</v>
      </c>
      <c r="G154" s="624" t="s">
        <v>5201</v>
      </c>
      <c r="H154" s="625">
        <v>0.42099999999999999</v>
      </c>
      <c r="I154" s="628" t="s">
        <v>5202</v>
      </c>
      <c r="J154" s="629">
        <f t="shared" si="38"/>
        <v>0</v>
      </c>
      <c r="K154" s="66" t="s">
        <v>5448</v>
      </c>
      <c r="L154" s="71"/>
      <c r="M154" s="71"/>
    </row>
    <row r="155" spans="1:13" s="3" customFormat="1" ht="15" customHeight="1" x14ac:dyDescent="0.2">
      <c r="A155" s="71"/>
      <c r="B155" s="620">
        <f>B153+1</f>
        <v>24</v>
      </c>
      <c r="C155" s="63" t="s">
        <v>5240</v>
      </c>
      <c r="D155" s="621" t="s">
        <v>5199</v>
      </c>
      <c r="E155" s="632" t="s">
        <v>5200</v>
      </c>
      <c r="F155" s="630">
        <f>IF(総括表!$B$4=総括表!$Q$4,基礎データ貼付用シート!E2081)</f>
        <v>0</v>
      </c>
      <c r="G155" s="624" t="s">
        <v>5201</v>
      </c>
      <c r="H155" s="625">
        <v>0.59399999999999997</v>
      </c>
      <c r="I155" s="624" t="s">
        <v>5202</v>
      </c>
      <c r="J155" s="626">
        <f t="shared" si="38"/>
        <v>0</v>
      </c>
      <c r="K155" s="66" t="s">
        <v>5482</v>
      </c>
      <c r="L155" s="71"/>
      <c r="M155" s="71"/>
    </row>
    <row r="156" spans="1:13" s="3" customFormat="1" ht="15" customHeight="1" x14ac:dyDescent="0.2">
      <c r="A156" s="71"/>
      <c r="B156" s="1215" t="s">
        <v>6549</v>
      </c>
      <c r="C156" s="1216"/>
      <c r="D156" s="621" t="s">
        <v>5204</v>
      </c>
      <c r="E156" s="632" t="s">
        <v>5205</v>
      </c>
      <c r="F156" s="630" t="b">
        <f>IF(総括表!$B$4=総括表!$Q$5,基礎データ貼付用シート!E2081)</f>
        <v>0</v>
      </c>
      <c r="G156" s="624" t="s">
        <v>5201</v>
      </c>
      <c r="H156" s="625">
        <v>0.56499999999999995</v>
      </c>
      <c r="I156" s="628" t="s">
        <v>5202</v>
      </c>
      <c r="J156" s="629">
        <f t="shared" si="38"/>
        <v>0</v>
      </c>
      <c r="K156" s="66" t="s">
        <v>5483</v>
      </c>
      <c r="L156" s="71"/>
      <c r="M156" s="71"/>
    </row>
    <row r="157" spans="1:13" s="3" customFormat="1" ht="15" customHeight="1" x14ac:dyDescent="0.2">
      <c r="A157" s="71"/>
      <c r="B157" s="620">
        <f>B155+1</f>
        <v>25</v>
      </c>
      <c r="C157" s="63" t="s">
        <v>5735</v>
      </c>
      <c r="D157" s="621" t="s">
        <v>5199</v>
      </c>
      <c r="E157" s="632" t="s">
        <v>5200</v>
      </c>
      <c r="F157" s="630">
        <f>IF(総括表!$B$4=総括表!$Q$4,基礎データ貼付用シート!E2084)</f>
        <v>0</v>
      </c>
      <c r="G157" s="624" t="s">
        <v>5201</v>
      </c>
      <c r="H157" s="625">
        <v>0.46600000000000003</v>
      </c>
      <c r="I157" s="624" t="s">
        <v>5202</v>
      </c>
      <c r="J157" s="626">
        <f>ROUND(F157*H157,0)</f>
        <v>0</v>
      </c>
      <c r="K157" s="66" t="s">
        <v>5484</v>
      </c>
      <c r="L157" s="71"/>
      <c r="M157" s="71"/>
    </row>
    <row r="158" spans="1:13" s="3" customFormat="1" ht="15" customHeight="1" x14ac:dyDescent="0.2">
      <c r="A158" s="71"/>
      <c r="B158" s="1029" t="s">
        <v>6531</v>
      </c>
      <c r="C158" s="1030"/>
      <c r="D158" s="621" t="s">
        <v>5204</v>
      </c>
      <c r="E158" s="632" t="s">
        <v>5205</v>
      </c>
      <c r="F158" s="630" t="b">
        <f>IF(総括表!$B$4=総括表!$Q$5,基礎データ貼付用シート!E2084)</f>
        <v>0</v>
      </c>
      <c r="G158" s="624" t="s">
        <v>5201</v>
      </c>
      <c r="H158" s="625">
        <v>0.45100000000000001</v>
      </c>
      <c r="I158" s="628" t="s">
        <v>5202</v>
      </c>
      <c r="J158" s="629">
        <f>ROUND(F158*H158,0)</f>
        <v>0</v>
      </c>
      <c r="K158" s="66" t="s">
        <v>5485</v>
      </c>
      <c r="L158" s="71"/>
      <c r="M158" s="71"/>
    </row>
    <row r="159" spans="1:13" s="3" customFormat="1" ht="15" customHeight="1" x14ac:dyDescent="0.2">
      <c r="A159" s="71"/>
      <c r="B159" s="620">
        <f>B157+1</f>
        <v>26</v>
      </c>
      <c r="C159" s="63" t="s">
        <v>5735</v>
      </c>
      <c r="D159" s="621" t="s">
        <v>5199</v>
      </c>
      <c r="E159" s="632" t="s">
        <v>5200</v>
      </c>
      <c r="F159" s="630">
        <f>IF(総括表!$B$4=総括表!$Q$4,基礎データ貼付用シート!E2085)</f>
        <v>0</v>
      </c>
      <c r="G159" s="624" t="s">
        <v>5201</v>
      </c>
      <c r="H159" s="625">
        <v>0.624</v>
      </c>
      <c r="I159" s="624" t="s">
        <v>5202</v>
      </c>
      <c r="J159" s="626">
        <f>ROUND(F159*H159,0)</f>
        <v>0</v>
      </c>
      <c r="K159" s="66" t="s">
        <v>5486</v>
      </c>
      <c r="L159" s="71"/>
      <c r="M159" s="71"/>
    </row>
    <row r="160" spans="1:13" s="3" customFormat="1" ht="15" customHeight="1" x14ac:dyDescent="0.2">
      <c r="A160" s="71"/>
      <c r="B160" s="1215" t="s">
        <v>6549</v>
      </c>
      <c r="C160" s="1216"/>
      <c r="D160" s="621" t="s">
        <v>5204</v>
      </c>
      <c r="E160" s="632" t="s">
        <v>5205</v>
      </c>
      <c r="F160" s="630" t="b">
        <f>IF(総括表!$B$4=総括表!$Q$5,基礎データ貼付用シート!E2085)</f>
        <v>0</v>
      </c>
      <c r="G160" s="624" t="s">
        <v>5201</v>
      </c>
      <c r="H160" s="625">
        <v>0.60499999999999998</v>
      </c>
      <c r="I160" s="628" t="s">
        <v>5202</v>
      </c>
      <c r="J160" s="629">
        <f>ROUND(F160*H160,0)</f>
        <v>0</v>
      </c>
      <c r="K160" s="66" t="s">
        <v>5487</v>
      </c>
      <c r="L160" s="71"/>
      <c r="M160" s="71"/>
    </row>
    <row r="161" spans="1:13" s="3" customFormat="1" ht="15" customHeight="1" x14ac:dyDescent="0.2">
      <c r="A161" s="71"/>
      <c r="B161" s="620">
        <f>B159+1</f>
        <v>27</v>
      </c>
      <c r="C161" s="63" t="s">
        <v>5307</v>
      </c>
      <c r="D161" s="621" t="s">
        <v>5199</v>
      </c>
      <c r="E161" s="632" t="s">
        <v>5200</v>
      </c>
      <c r="F161" s="630">
        <f>IF(総括表!$B$4=総括表!$Q$4,基礎データ貼付用シート!E2088)</f>
        <v>0</v>
      </c>
      <c r="G161" s="624" t="s">
        <v>5201</v>
      </c>
      <c r="H161" s="625">
        <v>0.48399999999999999</v>
      </c>
      <c r="I161" s="624" t="s">
        <v>5202</v>
      </c>
      <c r="J161" s="626">
        <f t="shared" ref="J161:J180" si="39">ROUND(F161*H161,0)</f>
        <v>0</v>
      </c>
      <c r="K161" s="66" t="s">
        <v>5488</v>
      </c>
      <c r="L161" s="71"/>
      <c r="M161" s="71"/>
    </row>
    <row r="162" spans="1:13" s="3" customFormat="1" ht="15" customHeight="1" x14ac:dyDescent="0.2">
      <c r="A162" s="71"/>
      <c r="B162" s="1029" t="s">
        <v>6531</v>
      </c>
      <c r="C162" s="1030"/>
      <c r="D162" s="621" t="s">
        <v>5204</v>
      </c>
      <c r="E162" s="632" t="s">
        <v>5205</v>
      </c>
      <c r="F162" s="630" t="b">
        <f>IF(総括表!$B$4=総括表!$Q$5,基礎データ貼付用シート!E2088)</f>
        <v>0</v>
      </c>
      <c r="G162" s="624" t="s">
        <v>5201</v>
      </c>
      <c r="H162" s="625">
        <v>0.47499999999999998</v>
      </c>
      <c r="I162" s="628" t="s">
        <v>5202</v>
      </c>
      <c r="J162" s="629">
        <f t="shared" si="39"/>
        <v>0</v>
      </c>
      <c r="K162" s="66" t="s">
        <v>5489</v>
      </c>
      <c r="L162" s="71"/>
      <c r="M162" s="71"/>
    </row>
    <row r="163" spans="1:13" s="3" customFormat="1" ht="15" customHeight="1" x14ac:dyDescent="0.2">
      <c r="A163" s="71"/>
      <c r="B163" s="620">
        <f>B161+1</f>
        <v>28</v>
      </c>
      <c r="C163" s="63" t="s">
        <v>5307</v>
      </c>
      <c r="D163" s="621" t="s">
        <v>5199</v>
      </c>
      <c r="E163" s="632" t="s">
        <v>5200</v>
      </c>
      <c r="F163" s="630">
        <f>IF(総括表!$B$4=総括表!$Q$4,基礎データ貼付用シート!E2089)</f>
        <v>0</v>
      </c>
      <c r="G163" s="624" t="s">
        <v>5201</v>
      </c>
      <c r="H163" s="625">
        <v>0.64800000000000002</v>
      </c>
      <c r="I163" s="624" t="s">
        <v>5202</v>
      </c>
      <c r="J163" s="626">
        <f>ROUND(F163*H163,0)</f>
        <v>0</v>
      </c>
      <c r="K163" s="66" t="s">
        <v>5490</v>
      </c>
      <c r="L163" s="71"/>
      <c r="M163" s="71"/>
    </row>
    <row r="164" spans="1:13" s="3" customFormat="1" ht="15" customHeight="1" x14ac:dyDescent="0.2">
      <c r="A164" s="71"/>
      <c r="B164" s="1029" t="s">
        <v>6549</v>
      </c>
      <c r="C164" s="1030"/>
      <c r="D164" s="621" t="s">
        <v>5204</v>
      </c>
      <c r="E164" s="632" t="s">
        <v>5205</v>
      </c>
      <c r="F164" s="630" t="b">
        <f>IF(総括表!$B$4=総括表!$Q$5,基礎データ貼付用シート!E2089)</f>
        <v>0</v>
      </c>
      <c r="G164" s="624" t="s">
        <v>5201</v>
      </c>
      <c r="H164" s="625">
        <v>0.63700000000000001</v>
      </c>
      <c r="I164" s="628" t="s">
        <v>5202</v>
      </c>
      <c r="J164" s="629">
        <f>ROUND(F164*H164,0)</f>
        <v>0</v>
      </c>
      <c r="K164" s="66" t="s">
        <v>5491</v>
      </c>
      <c r="L164" s="71"/>
      <c r="M164" s="71"/>
    </row>
    <row r="165" spans="1:13" s="3" customFormat="1" ht="15" customHeight="1" x14ac:dyDescent="0.2">
      <c r="A165" s="71"/>
      <c r="B165" s="620">
        <f>B163+1</f>
        <v>29</v>
      </c>
      <c r="C165" s="63" t="s">
        <v>5308</v>
      </c>
      <c r="D165" s="621" t="s">
        <v>5199</v>
      </c>
      <c r="E165" s="632" t="s">
        <v>5200</v>
      </c>
      <c r="F165" s="630">
        <f>IF(総括表!$B$4=総括表!$Q$4,基礎データ貼付用シート!E2092)</f>
        <v>0</v>
      </c>
      <c r="G165" s="624" t="s">
        <v>5201</v>
      </c>
      <c r="H165" s="625">
        <v>0.5</v>
      </c>
      <c r="I165" s="624" t="s">
        <v>5202</v>
      </c>
      <c r="J165" s="626">
        <f t="shared" si="39"/>
        <v>0</v>
      </c>
      <c r="K165" s="66" t="s">
        <v>5492</v>
      </c>
      <c r="L165" s="71"/>
      <c r="M165" s="71"/>
    </row>
    <row r="166" spans="1:13" s="3" customFormat="1" ht="15" customHeight="1" x14ac:dyDescent="0.2">
      <c r="A166" s="71"/>
      <c r="B166" s="1215" t="s">
        <v>6531</v>
      </c>
      <c r="C166" s="1216"/>
      <c r="D166" s="621" t="s">
        <v>5204</v>
      </c>
      <c r="E166" s="632" t="s">
        <v>5205</v>
      </c>
      <c r="F166" s="630" t="b">
        <f>IF(総括表!$B$4=総括表!$Q$5,基礎データ貼付用シート!E2092)</f>
        <v>0</v>
      </c>
      <c r="G166" s="624" t="s">
        <v>5201</v>
      </c>
      <c r="H166" s="625">
        <v>0.5</v>
      </c>
      <c r="I166" s="628" t="s">
        <v>5202</v>
      </c>
      <c r="J166" s="629">
        <f t="shared" si="39"/>
        <v>0</v>
      </c>
      <c r="K166" s="66" t="s">
        <v>6550</v>
      </c>
      <c r="L166" s="71"/>
      <c r="M166" s="71"/>
    </row>
    <row r="167" spans="1:13" s="3" customFormat="1" ht="15" customHeight="1" x14ac:dyDescent="0.2">
      <c r="A167" s="71"/>
      <c r="B167" s="620">
        <f>B165+1</f>
        <v>30</v>
      </c>
      <c r="C167" s="63" t="s">
        <v>5308</v>
      </c>
      <c r="D167" s="621" t="s">
        <v>5199</v>
      </c>
      <c r="E167" s="632" t="s">
        <v>5200</v>
      </c>
      <c r="F167" s="630">
        <f>IF(総括表!$B$4=総括表!$Q$4,基礎データ貼付用シート!E2093)</f>
        <v>0</v>
      </c>
      <c r="G167" s="624" t="s">
        <v>5201</v>
      </c>
      <c r="H167" s="625">
        <v>0.67</v>
      </c>
      <c r="I167" s="624" t="s">
        <v>5202</v>
      </c>
      <c r="J167" s="626">
        <f t="shared" si="39"/>
        <v>0</v>
      </c>
      <c r="K167" s="66" t="s">
        <v>6449</v>
      </c>
      <c r="L167" s="71"/>
      <c r="M167" s="71"/>
    </row>
    <row r="168" spans="1:13" s="3" customFormat="1" ht="15" customHeight="1" x14ac:dyDescent="0.2">
      <c r="A168" s="71"/>
      <c r="B168" s="1215" t="s">
        <v>6549</v>
      </c>
      <c r="C168" s="1216"/>
      <c r="D168" s="621" t="s">
        <v>5204</v>
      </c>
      <c r="E168" s="632" t="s">
        <v>5205</v>
      </c>
      <c r="F168" s="630" t="b">
        <f>IF(総括表!$B$4=総括表!$Q$5,基礎データ貼付用シート!E2093)</f>
        <v>0</v>
      </c>
      <c r="G168" s="624" t="s">
        <v>5201</v>
      </c>
      <c r="H168" s="625">
        <v>0.67</v>
      </c>
      <c r="I168" s="628" t="s">
        <v>5202</v>
      </c>
      <c r="J168" s="629">
        <f t="shared" si="39"/>
        <v>0</v>
      </c>
      <c r="K168" s="66" t="s">
        <v>6450</v>
      </c>
      <c r="L168" s="71"/>
      <c r="M168" s="71"/>
    </row>
    <row r="169" spans="1:13" s="3" customFormat="1" ht="15" customHeight="1" x14ac:dyDescent="0.2">
      <c r="A169" s="71"/>
      <c r="B169" s="620">
        <f>B167+1</f>
        <v>31</v>
      </c>
      <c r="C169" s="63" t="s">
        <v>5309</v>
      </c>
      <c r="D169" s="621" t="s">
        <v>5199</v>
      </c>
      <c r="E169" s="632" t="s">
        <v>5200</v>
      </c>
      <c r="F169" s="630">
        <f>IF(総括表!$B$4=総括表!$Q$4,基礎データ貼付用シート!E2096)</f>
        <v>0</v>
      </c>
      <c r="G169" s="624" t="s">
        <v>5201</v>
      </c>
      <c r="H169" s="625">
        <v>0.5</v>
      </c>
      <c r="I169" s="624" t="s">
        <v>5202</v>
      </c>
      <c r="J169" s="626">
        <f t="shared" si="39"/>
        <v>0</v>
      </c>
      <c r="K169" s="66" t="s">
        <v>6452</v>
      </c>
      <c r="L169" s="71"/>
      <c r="M169" s="71"/>
    </row>
    <row r="170" spans="1:13" s="3" customFormat="1" ht="15" customHeight="1" x14ac:dyDescent="0.2">
      <c r="A170" s="71"/>
      <c r="B170" s="1215" t="s">
        <v>6531</v>
      </c>
      <c r="C170" s="1216"/>
      <c r="D170" s="621" t="s">
        <v>5204</v>
      </c>
      <c r="E170" s="632" t="s">
        <v>5205</v>
      </c>
      <c r="F170" s="630" t="b">
        <f>IF(総括表!$B$4=総括表!$Q$5,基礎データ貼付用シート!E2096)</f>
        <v>0</v>
      </c>
      <c r="G170" s="624" t="s">
        <v>5201</v>
      </c>
      <c r="H170" s="625">
        <v>0.5</v>
      </c>
      <c r="I170" s="628" t="s">
        <v>5202</v>
      </c>
      <c r="J170" s="629">
        <f t="shared" si="39"/>
        <v>0</v>
      </c>
      <c r="K170" s="66" t="s">
        <v>6453</v>
      </c>
      <c r="L170" s="71"/>
      <c r="M170" s="71"/>
    </row>
    <row r="171" spans="1:13" s="3" customFormat="1" ht="15" customHeight="1" x14ac:dyDescent="0.2">
      <c r="A171" s="71"/>
      <c r="B171" s="620">
        <f>B169+1</f>
        <v>32</v>
      </c>
      <c r="C171" s="63" t="s">
        <v>5309</v>
      </c>
      <c r="D171" s="621" t="s">
        <v>5199</v>
      </c>
      <c r="E171" s="632" t="s">
        <v>5200</v>
      </c>
      <c r="F171" s="630">
        <f>IF(総括表!$B$4=総括表!$Q$4,基礎データ貼付用シート!E2097)</f>
        <v>0</v>
      </c>
      <c r="G171" s="624" t="s">
        <v>5201</v>
      </c>
      <c r="H171" s="625">
        <v>0.67</v>
      </c>
      <c r="I171" s="624" t="s">
        <v>5202</v>
      </c>
      <c r="J171" s="626">
        <f t="shared" si="39"/>
        <v>0</v>
      </c>
      <c r="K171" s="66" t="s">
        <v>5498</v>
      </c>
      <c r="L171" s="71"/>
      <c r="M171" s="71"/>
    </row>
    <row r="172" spans="1:13" s="3" customFormat="1" ht="15" customHeight="1" x14ac:dyDescent="0.2">
      <c r="A172" s="71"/>
      <c r="B172" s="1215" t="s">
        <v>6549</v>
      </c>
      <c r="C172" s="1216"/>
      <c r="D172" s="621" t="s">
        <v>5204</v>
      </c>
      <c r="E172" s="632" t="s">
        <v>5205</v>
      </c>
      <c r="F172" s="630" t="b">
        <f>IF(総括表!$B$4=総括表!$Q$5,基礎データ貼付用シート!E2097)</f>
        <v>0</v>
      </c>
      <c r="G172" s="624" t="s">
        <v>5201</v>
      </c>
      <c r="H172" s="625">
        <v>0.67</v>
      </c>
      <c r="I172" s="628" t="s">
        <v>5202</v>
      </c>
      <c r="J172" s="629">
        <f t="shared" si="39"/>
        <v>0</v>
      </c>
      <c r="K172" s="66" t="s">
        <v>5499</v>
      </c>
      <c r="L172" s="71"/>
      <c r="M172" s="71"/>
    </row>
    <row r="173" spans="1:13" s="3" customFormat="1" ht="15" customHeight="1" x14ac:dyDescent="0.2">
      <c r="A173" s="71"/>
      <c r="B173" s="620">
        <f>B171+1</f>
        <v>33</v>
      </c>
      <c r="C173" s="63" t="s">
        <v>5310</v>
      </c>
      <c r="D173" s="621" t="s">
        <v>5199</v>
      </c>
      <c r="E173" s="632" t="s">
        <v>5200</v>
      </c>
      <c r="F173" s="623">
        <f>IF(総括表!$B$4=総括表!$Q$4,基礎データ貼付用シート!E2100)</f>
        <v>0</v>
      </c>
      <c r="G173" s="624" t="s">
        <v>5201</v>
      </c>
      <c r="H173" s="625">
        <v>0.5</v>
      </c>
      <c r="I173" s="624" t="s">
        <v>5202</v>
      </c>
      <c r="J173" s="626">
        <f t="shared" si="39"/>
        <v>0</v>
      </c>
      <c r="K173" s="66" t="s">
        <v>5500</v>
      </c>
      <c r="L173" s="71"/>
      <c r="M173" s="71"/>
    </row>
    <row r="174" spans="1:13" s="3" customFormat="1" ht="15" customHeight="1" x14ac:dyDescent="0.2">
      <c r="A174" s="71"/>
      <c r="B174" s="1215" t="s">
        <v>6531</v>
      </c>
      <c r="C174" s="1216"/>
      <c r="D174" s="621" t="s">
        <v>5204</v>
      </c>
      <c r="E174" s="632" t="s">
        <v>5205</v>
      </c>
      <c r="F174" s="623" t="b">
        <f>IF(総括表!$B$4=総括表!$Q$5,基礎データ貼付用シート!E2100)</f>
        <v>0</v>
      </c>
      <c r="G174" s="624" t="s">
        <v>5201</v>
      </c>
      <c r="H174" s="625">
        <v>0.5</v>
      </c>
      <c r="I174" s="628" t="s">
        <v>5202</v>
      </c>
      <c r="J174" s="629">
        <f t="shared" si="39"/>
        <v>0</v>
      </c>
      <c r="K174" s="66" t="s">
        <v>5501</v>
      </c>
      <c r="L174" s="71"/>
      <c r="M174" s="71"/>
    </row>
    <row r="175" spans="1:13" s="3" customFormat="1" ht="15" customHeight="1" x14ac:dyDescent="0.2">
      <c r="A175" s="71"/>
      <c r="B175" s="620">
        <f>B173+1</f>
        <v>34</v>
      </c>
      <c r="C175" s="63" t="s">
        <v>5310</v>
      </c>
      <c r="D175" s="621" t="s">
        <v>5199</v>
      </c>
      <c r="E175" s="632" t="s">
        <v>5200</v>
      </c>
      <c r="F175" s="623">
        <f>IF(総括表!$B$4=総括表!$Q$4,基礎データ貼付用シート!E2101)</f>
        <v>0</v>
      </c>
      <c r="G175" s="624" t="s">
        <v>5201</v>
      </c>
      <c r="H175" s="625">
        <v>0.67</v>
      </c>
      <c r="I175" s="624" t="s">
        <v>5202</v>
      </c>
      <c r="J175" s="626">
        <f t="shared" si="39"/>
        <v>0</v>
      </c>
      <c r="K175" s="66" t="s">
        <v>6457</v>
      </c>
      <c r="L175" s="71"/>
      <c r="M175" s="71"/>
    </row>
    <row r="176" spans="1:13" s="3" customFormat="1" ht="15" customHeight="1" x14ac:dyDescent="0.2">
      <c r="A176" s="71"/>
      <c r="B176" s="1215" t="s">
        <v>6549</v>
      </c>
      <c r="C176" s="1216"/>
      <c r="D176" s="621" t="s">
        <v>5204</v>
      </c>
      <c r="E176" s="632" t="s">
        <v>5205</v>
      </c>
      <c r="F176" s="623" t="b">
        <f>IF(総括表!$B$4=総括表!$Q$5,基礎データ貼付用シート!E2101)</f>
        <v>0</v>
      </c>
      <c r="G176" s="624" t="s">
        <v>5201</v>
      </c>
      <c r="H176" s="625">
        <v>0.67</v>
      </c>
      <c r="I176" s="628" t="s">
        <v>5202</v>
      </c>
      <c r="J176" s="629">
        <f t="shared" si="39"/>
        <v>0</v>
      </c>
      <c r="K176" s="66" t="s">
        <v>6458</v>
      </c>
      <c r="L176" s="71"/>
      <c r="M176" s="71"/>
    </row>
    <row r="177" spans="1:13" s="3" customFormat="1" ht="15" customHeight="1" x14ac:dyDescent="0.2">
      <c r="A177" s="71"/>
      <c r="B177" s="620">
        <f>B175+1</f>
        <v>35</v>
      </c>
      <c r="C177" s="63" t="s">
        <v>5476</v>
      </c>
      <c r="D177" s="621" t="s">
        <v>5199</v>
      </c>
      <c r="E177" s="632" t="s">
        <v>5200</v>
      </c>
      <c r="F177" s="623">
        <f>IF(総括表!$B$4=総括表!$Q$4,基礎データ貼付用シート!E2104)</f>
        <v>0</v>
      </c>
      <c r="G177" s="624" t="s">
        <v>5201</v>
      </c>
      <c r="H177" s="625">
        <v>0.5</v>
      </c>
      <c r="I177" s="624" t="s">
        <v>5202</v>
      </c>
      <c r="J177" s="626">
        <f t="shared" si="39"/>
        <v>0</v>
      </c>
      <c r="K177" s="66" t="s">
        <v>6460</v>
      </c>
      <c r="L177" s="71"/>
      <c r="M177" s="71"/>
    </row>
    <row r="178" spans="1:13" s="3" customFormat="1" ht="15" customHeight="1" x14ac:dyDescent="0.2">
      <c r="A178" s="71"/>
      <c r="B178" s="1215" t="s">
        <v>6531</v>
      </c>
      <c r="C178" s="1216"/>
      <c r="D178" s="621" t="s">
        <v>5204</v>
      </c>
      <c r="E178" s="632" t="s">
        <v>5205</v>
      </c>
      <c r="F178" s="623" t="b">
        <f>IF(総括表!$B$4=総括表!$Q$5,基礎データ貼付用シート!E2104)</f>
        <v>0</v>
      </c>
      <c r="G178" s="624" t="s">
        <v>5201</v>
      </c>
      <c r="H178" s="625">
        <v>0.5</v>
      </c>
      <c r="I178" s="628" t="s">
        <v>5202</v>
      </c>
      <c r="J178" s="629">
        <f t="shared" si="39"/>
        <v>0</v>
      </c>
      <c r="K178" s="66" t="s">
        <v>6461</v>
      </c>
      <c r="L178" s="71"/>
      <c r="M178" s="71"/>
    </row>
    <row r="179" spans="1:13" s="3" customFormat="1" ht="15" customHeight="1" x14ac:dyDescent="0.2">
      <c r="A179" s="71"/>
      <c r="B179" s="620">
        <f>B177+1</f>
        <v>36</v>
      </c>
      <c r="C179" s="63" t="s">
        <v>5476</v>
      </c>
      <c r="D179" s="621" t="s">
        <v>5199</v>
      </c>
      <c r="E179" s="632" t="s">
        <v>5200</v>
      </c>
      <c r="F179" s="623">
        <f>IF(総括表!$B$4=総括表!$Q$4,基礎データ貼付用シート!E2105)</f>
        <v>0</v>
      </c>
      <c r="G179" s="624" t="s">
        <v>5201</v>
      </c>
      <c r="H179" s="625">
        <v>0.67</v>
      </c>
      <c r="I179" s="624" t="s">
        <v>5202</v>
      </c>
      <c r="J179" s="626">
        <f t="shared" si="39"/>
        <v>0</v>
      </c>
      <c r="K179" s="66" t="s">
        <v>6463</v>
      </c>
      <c r="L179" s="71"/>
      <c r="M179" s="71"/>
    </row>
    <row r="180" spans="1:13" s="3" customFormat="1" ht="15" customHeight="1" thickBot="1" x14ac:dyDescent="0.25">
      <c r="A180" s="71"/>
      <c r="B180" s="1215" t="s">
        <v>6549</v>
      </c>
      <c r="C180" s="1216"/>
      <c r="D180" s="621" t="s">
        <v>5204</v>
      </c>
      <c r="E180" s="632" t="s">
        <v>5205</v>
      </c>
      <c r="F180" s="623" t="b">
        <f>IF(総括表!$B$4=総括表!$Q$5,基礎データ貼付用シート!E2105)</f>
        <v>0</v>
      </c>
      <c r="G180" s="624" t="s">
        <v>5201</v>
      </c>
      <c r="H180" s="625">
        <v>0.67</v>
      </c>
      <c r="I180" s="628" t="s">
        <v>5202</v>
      </c>
      <c r="J180" s="629">
        <f t="shared" si="39"/>
        <v>0</v>
      </c>
      <c r="K180" s="66" t="s">
        <v>6464</v>
      </c>
      <c r="L180" s="71"/>
      <c r="M180" s="71"/>
    </row>
    <row r="181" spans="1:13" s="3" customFormat="1" ht="15" customHeight="1" x14ac:dyDescent="0.2">
      <c r="A181" s="71"/>
      <c r="B181" s="66"/>
      <c r="C181" s="68"/>
      <c r="D181" s="66"/>
      <c r="E181" s="66"/>
      <c r="F181" s="29"/>
      <c r="G181" s="68"/>
      <c r="H181" s="985" t="s">
        <v>6925</v>
      </c>
      <c r="I181" s="986"/>
      <c r="J181" s="657"/>
      <c r="K181" s="66"/>
      <c r="L181" s="71"/>
      <c r="M181" s="71"/>
    </row>
    <row r="182" spans="1:13" s="3" customFormat="1" ht="15" customHeight="1" thickBot="1" x14ac:dyDescent="0.25">
      <c r="A182" s="71"/>
      <c r="B182" s="66"/>
      <c r="C182" s="66"/>
      <c r="D182" s="66"/>
      <c r="E182" s="66"/>
      <c r="F182" s="29"/>
      <c r="G182" s="66"/>
      <c r="H182" s="983" t="s">
        <v>5259</v>
      </c>
      <c r="I182" s="984"/>
      <c r="J182" s="7">
        <f>SUM(J109:J180)</f>
        <v>0</v>
      </c>
      <c r="K182" s="66" t="s">
        <v>5277</v>
      </c>
      <c r="L182" s="71"/>
      <c r="M182" s="3" t="s">
        <v>5201</v>
      </c>
    </row>
    <row r="183" spans="1:13" s="3" customFormat="1" ht="15" customHeight="1" x14ac:dyDescent="0.2">
      <c r="A183" s="71"/>
      <c r="B183" s="71"/>
      <c r="C183" s="71"/>
      <c r="D183" s="71"/>
      <c r="E183" s="71"/>
      <c r="F183" s="90"/>
      <c r="G183" s="71"/>
      <c r="H183" s="71"/>
      <c r="I183" s="71"/>
      <c r="J183" s="90"/>
      <c r="K183" s="71"/>
      <c r="L183" s="71"/>
      <c r="M183" s="71"/>
    </row>
    <row r="184" spans="1:13" ht="15" customHeight="1" x14ac:dyDescent="0.2">
      <c r="A184" s="77">
        <v>4</v>
      </c>
      <c r="B184" s="71" t="s">
        <v>7421</v>
      </c>
      <c r="C184" s="76"/>
      <c r="D184" s="76"/>
      <c r="E184" s="76"/>
      <c r="F184" s="89"/>
      <c r="G184" s="76"/>
      <c r="H184" s="76"/>
      <c r="I184" s="76"/>
      <c r="J184" s="89"/>
      <c r="K184" s="76"/>
      <c r="L184" s="76"/>
      <c r="M184" s="76"/>
    </row>
    <row r="185" spans="1:13" ht="15" customHeight="1" x14ac:dyDescent="0.2">
      <c r="A185" s="78"/>
      <c r="B185" s="76"/>
      <c r="C185" s="76"/>
      <c r="D185" s="76"/>
      <c r="E185" s="76"/>
      <c r="F185" s="89"/>
      <c r="G185" s="76"/>
      <c r="H185" s="76"/>
      <c r="I185" s="76"/>
      <c r="J185" s="89"/>
      <c r="K185" s="76"/>
      <c r="L185" s="76"/>
      <c r="M185" s="76"/>
    </row>
    <row r="186" spans="1:13" ht="15" customHeight="1" x14ac:dyDescent="0.2">
      <c r="A186" s="78"/>
      <c r="B186" s="991" t="s">
        <v>5396</v>
      </c>
      <c r="C186" s="992"/>
      <c r="D186" s="991" t="s">
        <v>5194</v>
      </c>
      <c r="E186" s="992"/>
      <c r="F186" s="127" t="s">
        <v>5397</v>
      </c>
      <c r="G186" s="213"/>
      <c r="H186" s="213" t="s">
        <v>5196</v>
      </c>
      <c r="I186" s="213"/>
      <c r="J186" s="127" t="s">
        <v>17</v>
      </c>
      <c r="K186" s="66"/>
      <c r="L186" s="76"/>
      <c r="M186" s="76"/>
    </row>
    <row r="187" spans="1:13" ht="15" customHeight="1" x14ac:dyDescent="0.2">
      <c r="A187" s="78"/>
      <c r="B187" s="294"/>
      <c r="C187" s="289"/>
      <c r="D187" s="229"/>
      <c r="E187" s="286"/>
      <c r="F187" s="168"/>
      <c r="G187" s="143"/>
      <c r="H187" s="143"/>
      <c r="I187" s="143"/>
      <c r="J187" s="92" t="s">
        <v>5197</v>
      </c>
      <c r="K187" s="66"/>
      <c r="L187" s="76"/>
      <c r="M187" s="76"/>
    </row>
    <row r="188" spans="1:13" s="3" customFormat="1" ht="15" customHeight="1" x14ac:dyDescent="0.2">
      <c r="A188" s="71"/>
      <c r="B188" s="620">
        <v>1</v>
      </c>
      <c r="C188" s="63" t="s">
        <v>5265</v>
      </c>
      <c r="D188" s="621" t="s">
        <v>5199</v>
      </c>
      <c r="E188" s="632" t="s">
        <v>5200</v>
      </c>
      <c r="F188" s="630">
        <f>IF(総括表!$B$4=総括表!$Q$4,基礎データ貼付用シート!E2032)</f>
        <v>0</v>
      </c>
      <c r="G188" s="624" t="s">
        <v>5201</v>
      </c>
      <c r="H188" s="701">
        <v>0.20399999999999999</v>
      </c>
      <c r="I188" s="624" t="s">
        <v>5202</v>
      </c>
      <c r="J188" s="626">
        <f>ROUND(F188*H188,0)</f>
        <v>0</v>
      </c>
      <c r="K188" s="66" t="s">
        <v>5264</v>
      </c>
      <c r="L188" s="71"/>
      <c r="M188" s="71"/>
    </row>
    <row r="189" spans="1:13" s="3" customFormat="1" ht="15" customHeight="1" thickBot="1" x14ac:dyDescent="0.25">
      <c r="A189" s="71"/>
      <c r="B189" s="67"/>
      <c r="C189" s="286"/>
      <c r="D189" s="621" t="s">
        <v>5204</v>
      </c>
      <c r="E189" s="632" t="s">
        <v>5205</v>
      </c>
      <c r="F189" s="630" t="b">
        <f>IF(総括表!$B$4=総括表!$Q$5,基礎データ貼付用シート!E2032)</f>
        <v>0</v>
      </c>
      <c r="G189" s="624" t="s">
        <v>5201</v>
      </c>
      <c r="H189" s="702">
        <v>0</v>
      </c>
      <c r="I189" s="628" t="s">
        <v>5202</v>
      </c>
      <c r="J189" s="629">
        <f>ROUND(F189*H189,0)</f>
        <v>0</v>
      </c>
      <c r="K189" s="66" t="s">
        <v>5266</v>
      </c>
      <c r="L189" s="71"/>
      <c r="M189" s="71"/>
    </row>
    <row r="190" spans="1:13" s="3" customFormat="1" ht="15" customHeight="1" x14ac:dyDescent="0.2">
      <c r="A190" s="71"/>
      <c r="B190" s="66"/>
      <c r="C190" s="68"/>
      <c r="D190" s="66"/>
      <c r="E190" s="66"/>
      <c r="F190" s="29"/>
      <c r="G190" s="68"/>
      <c r="H190" s="985" t="s">
        <v>5284</v>
      </c>
      <c r="I190" s="986"/>
      <c r="J190" s="657"/>
      <c r="K190" s="66"/>
      <c r="L190" s="71"/>
      <c r="M190" s="71"/>
    </row>
    <row r="191" spans="1:13" s="3" customFormat="1" ht="15" customHeight="1" thickBot="1" x14ac:dyDescent="0.25">
      <c r="A191" s="71"/>
      <c r="B191" s="66"/>
      <c r="C191" s="66"/>
      <c r="D191" s="66"/>
      <c r="E191" s="66"/>
      <c r="F191" s="29"/>
      <c r="G191" s="66"/>
      <c r="H191" s="983" t="s">
        <v>5259</v>
      </c>
      <c r="I191" s="984"/>
      <c r="J191" s="7">
        <f>SUM(J188:J189)</f>
        <v>0</v>
      </c>
      <c r="K191" s="66" t="s">
        <v>5279</v>
      </c>
      <c r="L191" s="71"/>
      <c r="M191" s="3" t="s">
        <v>5201</v>
      </c>
    </row>
    <row r="192" spans="1:13" s="3" customFormat="1" ht="15" customHeight="1" x14ac:dyDescent="0.2">
      <c r="A192" s="71"/>
      <c r="B192" s="71"/>
      <c r="C192" s="71"/>
      <c r="D192" s="71"/>
      <c r="E192" s="71"/>
      <c r="F192" s="90"/>
      <c r="G192" s="71"/>
      <c r="H192" s="71"/>
      <c r="I192" s="71"/>
      <c r="J192" s="90"/>
      <c r="K192" s="71"/>
      <c r="L192" s="71"/>
      <c r="M192" s="71"/>
    </row>
    <row r="193" spans="1:14" ht="15" customHeight="1" x14ac:dyDescent="0.2">
      <c r="A193" s="77">
        <v>5</v>
      </c>
      <c r="B193" s="71" t="s">
        <v>6551</v>
      </c>
      <c r="C193" s="76"/>
      <c r="D193" s="76"/>
      <c r="E193" s="76"/>
      <c r="F193" s="89"/>
      <c r="G193" s="76"/>
      <c r="H193" s="76"/>
      <c r="I193" s="76"/>
      <c r="J193" s="89"/>
      <c r="K193" s="76"/>
      <c r="L193" s="76"/>
      <c r="M193" s="76"/>
    </row>
    <row r="194" spans="1:14" ht="15" customHeight="1" x14ac:dyDescent="0.2">
      <c r="A194" s="78"/>
      <c r="B194" s="76"/>
      <c r="C194" s="76"/>
      <c r="D194" s="76"/>
      <c r="E194" s="76"/>
      <c r="F194" s="89"/>
      <c r="G194" s="76"/>
      <c r="H194" s="76"/>
      <c r="I194" s="76"/>
      <c r="J194" s="89"/>
      <c r="K194" s="76"/>
      <c r="L194" s="76"/>
      <c r="M194" s="76"/>
    </row>
    <row r="195" spans="1:14" ht="15" customHeight="1" x14ac:dyDescent="0.2">
      <c r="A195" s="78"/>
      <c r="B195" s="991" t="s">
        <v>5193</v>
      </c>
      <c r="C195" s="992"/>
      <c r="D195" s="991" t="s">
        <v>5194</v>
      </c>
      <c r="E195" s="992"/>
      <c r="F195" s="127" t="s">
        <v>5195</v>
      </c>
      <c r="G195" s="213"/>
      <c r="H195" s="213" t="s">
        <v>5196</v>
      </c>
      <c r="I195" s="213"/>
      <c r="J195" s="127" t="s">
        <v>17</v>
      </c>
      <c r="K195" s="66"/>
      <c r="L195" s="76"/>
      <c r="M195" s="76"/>
    </row>
    <row r="196" spans="1:14" ht="15" customHeight="1" x14ac:dyDescent="0.2">
      <c r="A196" s="78"/>
      <c r="B196" s="294"/>
      <c r="C196" s="289"/>
      <c r="D196" s="229"/>
      <c r="E196" s="286"/>
      <c r="F196" s="168"/>
      <c r="G196" s="143"/>
      <c r="H196" s="143"/>
      <c r="I196" s="143"/>
      <c r="J196" s="92" t="s">
        <v>5197</v>
      </c>
      <c r="K196" s="66"/>
      <c r="L196" s="76"/>
      <c r="M196" s="76"/>
    </row>
    <row r="197" spans="1:14" s="3" customFormat="1" ht="15" customHeight="1" x14ac:dyDescent="0.2">
      <c r="A197" s="71"/>
      <c r="B197" s="620">
        <v>1</v>
      </c>
      <c r="C197" s="632" t="s">
        <v>5210</v>
      </c>
      <c r="D197" s="1010"/>
      <c r="E197" s="1011"/>
      <c r="F197" s="630">
        <f>+基礎データ貼付用シート!E2270</f>
        <v>0</v>
      </c>
      <c r="G197" s="624" t="s">
        <v>5201</v>
      </c>
      <c r="H197" s="703">
        <v>0.21199999999999999</v>
      </c>
      <c r="I197" s="628" t="s">
        <v>5202</v>
      </c>
      <c r="J197" s="629">
        <f t="shared" ref="J197:J200" si="40">ROUND(F197*H197,0)</f>
        <v>0</v>
      </c>
      <c r="K197" s="66" t="s">
        <v>5264</v>
      </c>
      <c r="L197" s="71"/>
      <c r="M197" s="71"/>
      <c r="N197" s="1"/>
    </row>
    <row r="198" spans="1:14" s="3" customFormat="1" ht="15" customHeight="1" x14ac:dyDescent="0.2">
      <c r="A198" s="71"/>
      <c r="B198" s="620">
        <f t="shared" ref="B198:B202" si="41">B197+1</f>
        <v>2</v>
      </c>
      <c r="C198" s="632" t="s">
        <v>5213</v>
      </c>
      <c r="D198" s="1010"/>
      <c r="E198" s="1011"/>
      <c r="F198" s="630">
        <f>+基礎データ貼付用シート!E2271</f>
        <v>0</v>
      </c>
      <c r="G198" s="624" t="s">
        <v>5201</v>
      </c>
      <c r="H198" s="703">
        <v>0.27600000000000002</v>
      </c>
      <c r="I198" s="628" t="s">
        <v>5202</v>
      </c>
      <c r="J198" s="629">
        <f t="shared" si="40"/>
        <v>0</v>
      </c>
      <c r="K198" s="66" t="s">
        <v>5266</v>
      </c>
      <c r="L198" s="71"/>
      <c r="M198" s="71"/>
      <c r="N198" s="1"/>
    </row>
    <row r="199" spans="1:14" s="3" customFormat="1" ht="15" customHeight="1" x14ac:dyDescent="0.2">
      <c r="A199" s="71"/>
      <c r="B199" s="620">
        <f t="shared" si="41"/>
        <v>3</v>
      </c>
      <c r="C199" s="632" t="s">
        <v>5216</v>
      </c>
      <c r="D199" s="1010"/>
      <c r="E199" s="1011"/>
      <c r="F199" s="630">
        <f>+基礎データ貼付用シート!E2272</f>
        <v>0</v>
      </c>
      <c r="G199" s="624" t="s">
        <v>5201</v>
      </c>
      <c r="H199" s="703">
        <v>0.33</v>
      </c>
      <c r="I199" s="628" t="s">
        <v>5202</v>
      </c>
      <c r="J199" s="629">
        <f t="shared" si="40"/>
        <v>0</v>
      </c>
      <c r="K199" s="66" t="s">
        <v>5267</v>
      </c>
      <c r="L199" s="71"/>
      <c r="M199" s="71"/>
      <c r="N199" s="1"/>
    </row>
    <row r="200" spans="1:14" s="3" customFormat="1" ht="15" customHeight="1" x14ac:dyDescent="0.2">
      <c r="A200" s="71"/>
      <c r="B200" s="620">
        <f t="shared" si="41"/>
        <v>4</v>
      </c>
      <c r="C200" s="632" t="s">
        <v>5219</v>
      </c>
      <c r="D200" s="1010"/>
      <c r="E200" s="1011"/>
      <c r="F200" s="630">
        <f>+基礎データ貼付用シート!E2273</f>
        <v>0</v>
      </c>
      <c r="G200" s="624" t="s">
        <v>5201</v>
      </c>
      <c r="H200" s="703">
        <v>0.38400000000000001</v>
      </c>
      <c r="I200" s="628" t="s">
        <v>5202</v>
      </c>
      <c r="J200" s="629">
        <f t="shared" si="40"/>
        <v>0</v>
      </c>
      <c r="K200" s="66" t="s">
        <v>5268</v>
      </c>
      <c r="L200" s="71"/>
      <c r="M200" s="71"/>
      <c r="N200" s="1"/>
    </row>
    <row r="201" spans="1:14" s="3" customFormat="1" ht="15" customHeight="1" x14ac:dyDescent="0.2">
      <c r="A201" s="71"/>
      <c r="B201" s="620">
        <f t="shared" si="41"/>
        <v>5</v>
      </c>
      <c r="C201" s="632" t="s">
        <v>5222</v>
      </c>
      <c r="D201" s="1010"/>
      <c r="E201" s="1011"/>
      <c r="F201" s="630">
        <f>+基礎データ貼付用シート!E2274</f>
        <v>0</v>
      </c>
      <c r="G201" s="624" t="s">
        <v>5201</v>
      </c>
      <c r="H201" s="703">
        <v>0.436</v>
      </c>
      <c r="I201" s="628" t="s">
        <v>5202</v>
      </c>
      <c r="J201" s="629">
        <f>ROUND(F201*H201,0)</f>
        <v>0</v>
      </c>
      <c r="K201" s="66" t="s">
        <v>5269</v>
      </c>
      <c r="L201" s="71"/>
      <c r="M201" s="71"/>
      <c r="N201" s="1"/>
    </row>
    <row r="202" spans="1:14" s="3" customFormat="1" ht="15" customHeight="1" thickBot="1" x14ac:dyDescent="0.25">
      <c r="A202" s="71"/>
      <c r="B202" s="631">
        <f t="shared" si="41"/>
        <v>6</v>
      </c>
      <c r="C202" s="632" t="s">
        <v>5225</v>
      </c>
      <c r="D202" s="1010"/>
      <c r="E202" s="1011"/>
      <c r="F202" s="630">
        <f>+基礎データ貼付用シート!E2275</f>
        <v>0</v>
      </c>
      <c r="G202" s="624" t="s">
        <v>5201</v>
      </c>
      <c r="H202" s="523">
        <v>0.49099999999999999</v>
      </c>
      <c r="I202" s="628" t="s">
        <v>5202</v>
      </c>
      <c r="J202" s="629">
        <f>ROUND(F202*H202,0)</f>
        <v>0</v>
      </c>
      <c r="K202" s="66" t="s">
        <v>5270</v>
      </c>
      <c r="L202" s="71"/>
      <c r="M202" s="71"/>
      <c r="N202" s="1"/>
    </row>
    <row r="203" spans="1:14" s="3" customFormat="1" ht="15" customHeight="1" x14ac:dyDescent="0.2">
      <c r="A203" s="71"/>
      <c r="B203" s="66"/>
      <c r="C203" s="68"/>
      <c r="D203" s="66"/>
      <c r="E203" s="66"/>
      <c r="F203" s="29"/>
      <c r="G203" s="68"/>
      <c r="H203" s="985" t="s">
        <v>6553</v>
      </c>
      <c r="I203" s="986"/>
      <c r="J203" s="657"/>
      <c r="K203" s="66"/>
      <c r="L203" s="71"/>
      <c r="M203" s="71"/>
    </row>
    <row r="204" spans="1:14" s="3" customFormat="1" ht="15" customHeight="1" thickBot="1" x14ac:dyDescent="0.25">
      <c r="A204" s="71"/>
      <c r="B204" s="66"/>
      <c r="C204" s="66"/>
      <c r="D204" s="66"/>
      <c r="E204" s="66"/>
      <c r="F204" s="29"/>
      <c r="G204" s="66"/>
      <c r="H204" s="983" t="s">
        <v>5259</v>
      </c>
      <c r="I204" s="984"/>
      <c r="J204" s="7">
        <f>SUM(J197:J202)</f>
        <v>0</v>
      </c>
      <c r="K204" s="66" t="s">
        <v>5285</v>
      </c>
      <c r="L204" s="71"/>
      <c r="M204" s="3" t="s">
        <v>5201</v>
      </c>
    </row>
    <row r="205" spans="1:14" s="3" customFormat="1" ht="15" customHeight="1" x14ac:dyDescent="0.2">
      <c r="A205" s="71"/>
      <c r="B205" s="71"/>
      <c r="C205" s="71"/>
      <c r="D205" s="71"/>
      <c r="E205" s="71"/>
      <c r="F205" s="90"/>
      <c r="G205" s="71"/>
      <c r="H205" s="71"/>
      <c r="I205" s="71"/>
      <c r="J205" s="90"/>
      <c r="K205" s="71"/>
      <c r="L205" s="71"/>
      <c r="M205" s="71"/>
    </row>
    <row r="206" spans="1:14" ht="15" customHeight="1" x14ac:dyDescent="0.2">
      <c r="A206" s="77">
        <v>6</v>
      </c>
      <c r="B206" s="71" t="s">
        <v>6552</v>
      </c>
      <c r="C206" s="76"/>
      <c r="D206" s="76"/>
      <c r="E206" s="76"/>
      <c r="F206" s="89"/>
      <c r="G206" s="76"/>
      <c r="H206" s="76"/>
      <c r="I206" s="76"/>
      <c r="J206" s="89"/>
      <c r="K206" s="76"/>
      <c r="L206" s="76"/>
      <c r="M206" s="76"/>
    </row>
    <row r="207" spans="1:14" ht="15" customHeight="1" x14ac:dyDescent="0.2">
      <c r="A207" s="78"/>
      <c r="B207" s="76"/>
      <c r="C207" s="76"/>
      <c r="D207" s="76"/>
      <c r="E207" s="76"/>
      <c r="F207" s="89"/>
      <c r="G207" s="76"/>
      <c r="H207" s="76"/>
      <c r="I207" s="76"/>
      <c r="J207" s="89"/>
      <c r="K207" s="76"/>
      <c r="L207" s="76"/>
      <c r="M207" s="76"/>
    </row>
    <row r="208" spans="1:14" ht="15" customHeight="1" x14ac:dyDescent="0.2">
      <c r="A208" s="78"/>
      <c r="B208" s="991" t="s">
        <v>5193</v>
      </c>
      <c r="C208" s="992"/>
      <c r="D208" s="991" t="s">
        <v>5194</v>
      </c>
      <c r="E208" s="992"/>
      <c r="F208" s="127" t="s">
        <v>5195</v>
      </c>
      <c r="G208" s="213"/>
      <c r="H208" s="213" t="s">
        <v>5196</v>
      </c>
      <c r="I208" s="213"/>
      <c r="J208" s="127" t="s">
        <v>17</v>
      </c>
      <c r="K208" s="66"/>
      <c r="L208" s="76"/>
      <c r="M208" s="76"/>
    </row>
    <row r="209" spans="1:14" ht="15" customHeight="1" x14ac:dyDescent="0.2">
      <c r="A209" s="78"/>
      <c r="B209" s="294"/>
      <c r="C209" s="289"/>
      <c r="D209" s="229"/>
      <c r="E209" s="286"/>
      <c r="F209" s="168"/>
      <c r="G209" s="143"/>
      <c r="H209" s="143"/>
      <c r="I209" s="143"/>
      <c r="J209" s="92" t="s">
        <v>5197</v>
      </c>
      <c r="K209" s="66"/>
      <c r="L209" s="76"/>
      <c r="M209" s="76"/>
    </row>
    <row r="210" spans="1:14" s="3" customFormat="1" ht="15" customHeight="1" x14ac:dyDescent="0.2">
      <c r="A210" s="71"/>
      <c r="B210" s="620">
        <v>1</v>
      </c>
      <c r="C210" s="632" t="s">
        <v>5210</v>
      </c>
      <c r="D210" s="1010"/>
      <c r="E210" s="1011"/>
      <c r="F210" s="630">
        <f>+基礎データ貼付用シート!E2281</f>
        <v>0</v>
      </c>
      <c r="G210" s="624" t="s">
        <v>5201</v>
      </c>
      <c r="H210" s="703">
        <v>0.21199999999999999</v>
      </c>
      <c r="I210" s="628" t="s">
        <v>5202</v>
      </c>
      <c r="J210" s="629">
        <f t="shared" ref="J210:J211" si="42">ROUND(F210*H210,0)</f>
        <v>0</v>
      </c>
      <c r="K210" s="66" t="s">
        <v>5264</v>
      </c>
      <c r="L210" s="71"/>
      <c r="M210" s="71"/>
      <c r="N210" s="1"/>
    </row>
    <row r="211" spans="1:14" s="3" customFormat="1" ht="15" customHeight="1" thickBot="1" x14ac:dyDescent="0.25">
      <c r="A211" s="71"/>
      <c r="B211" s="631">
        <f t="shared" ref="B211" si="43">B210+1</f>
        <v>2</v>
      </c>
      <c r="C211" s="632" t="s">
        <v>5213</v>
      </c>
      <c r="D211" s="1010"/>
      <c r="E211" s="1011"/>
      <c r="F211" s="630">
        <f>+基礎データ貼付用シート!E2282</f>
        <v>0</v>
      </c>
      <c r="G211" s="624" t="s">
        <v>5201</v>
      </c>
      <c r="H211" s="523">
        <v>0.27600000000000002</v>
      </c>
      <c r="I211" s="628" t="s">
        <v>5202</v>
      </c>
      <c r="J211" s="629">
        <f t="shared" si="42"/>
        <v>0</v>
      </c>
      <c r="K211" s="66" t="s">
        <v>5266</v>
      </c>
      <c r="L211" s="71"/>
      <c r="M211" s="71"/>
      <c r="N211" s="1"/>
    </row>
    <row r="212" spans="1:14" s="3" customFormat="1" ht="15" customHeight="1" x14ac:dyDescent="0.2">
      <c r="A212" s="71"/>
      <c r="B212" s="66"/>
      <c r="C212" s="68"/>
      <c r="D212" s="66"/>
      <c r="E212" s="66"/>
      <c r="F212" s="29"/>
      <c r="G212" s="68"/>
      <c r="H212" s="985" t="s">
        <v>5284</v>
      </c>
      <c r="I212" s="986"/>
      <c r="J212" s="657"/>
      <c r="K212" s="66"/>
      <c r="L212" s="71"/>
      <c r="M212" s="71"/>
    </row>
    <row r="213" spans="1:14" s="3" customFormat="1" ht="15" customHeight="1" thickBot="1" x14ac:dyDescent="0.25">
      <c r="A213" s="71"/>
      <c r="B213" s="66"/>
      <c r="C213" s="66"/>
      <c r="D213" s="66"/>
      <c r="E213" s="66"/>
      <c r="F213" s="29"/>
      <c r="G213" s="66"/>
      <c r="H213" s="983" t="s">
        <v>5259</v>
      </c>
      <c r="I213" s="984"/>
      <c r="J213" s="7">
        <f>SUM(J210:J211)</f>
        <v>0</v>
      </c>
      <c r="K213" s="66" t="s">
        <v>5288</v>
      </c>
      <c r="L213" s="71"/>
      <c r="M213" s="3" t="s">
        <v>5201</v>
      </c>
    </row>
    <row r="214" spans="1:14" s="3" customFormat="1" ht="15" customHeight="1" x14ac:dyDescent="0.2">
      <c r="A214" s="71"/>
      <c r="B214" s="71"/>
      <c r="C214" s="71"/>
      <c r="D214" s="71"/>
      <c r="E214" s="71"/>
      <c r="F214" s="90"/>
      <c r="G214" s="71"/>
      <c r="H214" s="71"/>
      <c r="I214" s="71"/>
      <c r="J214" s="90"/>
      <c r="K214" s="71"/>
      <c r="L214" s="71"/>
      <c r="M214" s="71"/>
    </row>
    <row r="215" spans="1:14" ht="15" customHeight="1" x14ac:dyDescent="0.2">
      <c r="A215" s="77">
        <v>7</v>
      </c>
      <c r="B215" s="71" t="s">
        <v>6554</v>
      </c>
      <c r="C215" s="76"/>
      <c r="D215" s="76"/>
      <c r="E215" s="76"/>
      <c r="F215" s="89"/>
      <c r="G215" s="76"/>
      <c r="H215" s="76"/>
      <c r="I215" s="76"/>
      <c r="J215" s="89"/>
      <c r="K215" s="76"/>
      <c r="L215" s="76"/>
      <c r="M215" s="76"/>
    </row>
    <row r="216" spans="1:14" ht="15" customHeight="1" x14ac:dyDescent="0.2">
      <c r="A216" s="78"/>
      <c r="B216" s="76"/>
      <c r="C216" s="242"/>
      <c r="D216" s="242"/>
      <c r="E216" s="242"/>
      <c r="F216" s="89"/>
      <c r="G216" s="76"/>
      <c r="H216" s="76"/>
      <c r="I216" s="76"/>
      <c r="J216" s="89"/>
      <c r="K216" s="76"/>
      <c r="L216" s="76"/>
      <c r="M216" s="76"/>
    </row>
    <row r="217" spans="1:14" s="3" customFormat="1" ht="15" customHeight="1" thickBot="1" x14ac:dyDescent="0.25">
      <c r="A217" s="77"/>
      <c r="B217" s="1249" t="s">
        <v>7422</v>
      </c>
      <c r="C217" s="1249"/>
      <c r="D217" s="1249"/>
      <c r="E217" s="1249"/>
      <c r="F217" s="90"/>
      <c r="G217" s="71"/>
      <c r="H217" s="71" t="s">
        <v>5328</v>
      </c>
      <c r="I217" s="71"/>
      <c r="J217" s="90"/>
      <c r="K217" s="71"/>
      <c r="L217" s="71"/>
      <c r="M217" s="71"/>
    </row>
    <row r="218" spans="1:14" s="3" customFormat="1" ht="15" customHeight="1" thickTop="1" thickBot="1" x14ac:dyDescent="0.25">
      <c r="A218" s="77"/>
      <c r="B218" s="1249"/>
      <c r="C218" s="1249"/>
      <c r="D218" s="1249"/>
      <c r="E218" s="1249"/>
      <c r="F218" s="35"/>
      <c r="G218" s="34" t="s">
        <v>5201</v>
      </c>
      <c r="H218" s="704">
        <v>0.5</v>
      </c>
      <c r="I218" s="34" t="s">
        <v>5202</v>
      </c>
      <c r="J218" s="94">
        <f>ROUND(F218*H218,0)</f>
        <v>0</v>
      </c>
      <c r="K218" s="66" t="s">
        <v>5291</v>
      </c>
      <c r="L218" s="71"/>
      <c r="M218" s="3" t="s">
        <v>5201</v>
      </c>
    </row>
    <row r="219" spans="1:14" s="3" customFormat="1" ht="15" customHeight="1" thickTop="1" x14ac:dyDescent="0.2">
      <c r="A219" s="71"/>
      <c r="B219" s="71"/>
      <c r="C219" s="71"/>
      <c r="D219" s="71"/>
      <c r="E219" s="71"/>
      <c r="F219" s="90"/>
      <c r="G219" s="71"/>
      <c r="H219" s="71"/>
      <c r="I219" s="71"/>
      <c r="J219" s="91" t="s">
        <v>5382</v>
      </c>
      <c r="K219" s="71"/>
      <c r="L219" s="71"/>
      <c r="M219" s="71"/>
    </row>
    <row r="220" spans="1:14" s="3" customFormat="1" ht="15" customHeight="1" x14ac:dyDescent="0.2">
      <c r="A220" s="71"/>
      <c r="B220" s="71"/>
      <c r="C220" s="71"/>
      <c r="D220" s="71"/>
      <c r="E220" s="71"/>
      <c r="F220" s="90"/>
      <c r="G220" s="71"/>
      <c r="H220" s="71"/>
      <c r="I220" s="71"/>
      <c r="J220" s="90"/>
      <c r="K220" s="71"/>
      <c r="L220" s="71"/>
      <c r="M220" s="71"/>
    </row>
    <row r="221" spans="1:14" ht="15" customHeight="1" x14ac:dyDescent="0.2">
      <c r="A221" s="77">
        <v>9</v>
      </c>
      <c r="B221" s="71" t="s">
        <v>6555</v>
      </c>
      <c r="C221" s="76"/>
      <c r="D221" s="76"/>
      <c r="E221" s="76"/>
      <c r="F221" s="89"/>
      <c r="G221" s="76"/>
      <c r="H221" s="76"/>
      <c r="I221" s="76"/>
      <c r="J221" s="89"/>
      <c r="K221" s="76"/>
      <c r="L221" s="76"/>
      <c r="M221" s="76"/>
    </row>
    <row r="222" spans="1:14" ht="15" customHeight="1" x14ac:dyDescent="0.2">
      <c r="A222" s="78"/>
      <c r="B222" s="76"/>
      <c r="C222" s="242"/>
      <c r="D222" s="242"/>
      <c r="E222" s="242"/>
      <c r="F222" s="89"/>
      <c r="G222" s="76"/>
      <c r="H222" s="76"/>
      <c r="I222" s="76"/>
      <c r="J222" s="89"/>
      <c r="K222" s="76"/>
      <c r="L222" s="76"/>
      <c r="M222" s="76"/>
    </row>
    <row r="223" spans="1:14" s="3" customFormat="1" ht="15" customHeight="1" thickBot="1" x14ac:dyDescent="0.25">
      <c r="A223" s="77"/>
      <c r="B223" s="1249" t="s">
        <v>7422</v>
      </c>
      <c r="C223" s="1249"/>
      <c r="D223" s="1249"/>
      <c r="E223" s="1249"/>
      <c r="F223" s="90"/>
      <c r="G223" s="71"/>
      <c r="H223" s="71" t="s">
        <v>5328</v>
      </c>
      <c r="I223" s="71"/>
      <c r="J223" s="90"/>
      <c r="K223" s="71"/>
      <c r="L223" s="71"/>
      <c r="M223" s="71"/>
    </row>
    <row r="224" spans="1:14" s="3" customFormat="1" ht="15" customHeight="1" thickTop="1" thickBot="1" x14ac:dyDescent="0.25">
      <c r="A224" s="77"/>
      <c r="B224" s="1249"/>
      <c r="C224" s="1249"/>
      <c r="D224" s="1249"/>
      <c r="E224" s="1249"/>
      <c r="F224" s="35"/>
      <c r="G224" s="34" t="s">
        <v>5201</v>
      </c>
      <c r="H224" s="705">
        <v>0.26700000000000002</v>
      </c>
      <c r="I224" s="34" t="s">
        <v>5202</v>
      </c>
      <c r="J224" s="94">
        <f>ROUND(F224*H224,0)</f>
        <v>0</v>
      </c>
      <c r="K224" s="66" t="s">
        <v>5295</v>
      </c>
      <c r="L224" s="71"/>
      <c r="M224" s="3" t="s">
        <v>5201</v>
      </c>
    </row>
    <row r="225" spans="1:13" s="3" customFormat="1" ht="15" customHeight="1" thickTop="1" x14ac:dyDescent="0.2">
      <c r="A225" s="71"/>
      <c r="B225" s="71"/>
      <c r="C225" s="71"/>
      <c r="D225" s="71"/>
      <c r="E225" s="71"/>
      <c r="F225" s="90"/>
      <c r="G225" s="71"/>
      <c r="H225" s="71"/>
      <c r="I225" s="71"/>
      <c r="J225" s="91" t="s">
        <v>5382</v>
      </c>
      <c r="K225" s="71"/>
      <c r="L225" s="71"/>
      <c r="M225" s="71"/>
    </row>
    <row r="226" spans="1:13" s="3" customFormat="1" ht="15" customHeight="1" x14ac:dyDescent="0.2">
      <c r="A226" s="71"/>
      <c r="B226" s="71"/>
      <c r="C226" s="71"/>
      <c r="D226" s="71"/>
      <c r="E226" s="71"/>
      <c r="F226" s="90"/>
      <c r="G226" s="71"/>
      <c r="H226" s="71"/>
      <c r="I226" s="71"/>
      <c r="J226" s="90"/>
      <c r="K226" s="71"/>
      <c r="L226" s="71"/>
      <c r="M226" s="71"/>
    </row>
    <row r="227" spans="1:13" ht="15" customHeight="1" x14ac:dyDescent="0.2">
      <c r="A227" s="77">
        <v>10</v>
      </c>
      <c r="B227" s="71" t="s">
        <v>6556</v>
      </c>
      <c r="C227" s="76"/>
      <c r="D227" s="76"/>
      <c r="E227" s="76"/>
      <c r="F227" s="89"/>
      <c r="G227" s="76"/>
      <c r="H227" s="76"/>
      <c r="I227" s="76"/>
      <c r="J227" s="89"/>
      <c r="K227" s="76"/>
      <c r="L227" s="76"/>
      <c r="M227" s="76"/>
    </row>
    <row r="228" spans="1:13" ht="15" customHeight="1" x14ac:dyDescent="0.2">
      <c r="A228" s="78"/>
      <c r="B228" s="76"/>
      <c r="C228" s="242"/>
      <c r="D228" s="242"/>
      <c r="E228" s="242"/>
      <c r="F228" s="89"/>
      <c r="G228" s="76"/>
      <c r="H228" s="76"/>
      <c r="I228" s="76"/>
      <c r="J228" s="89"/>
      <c r="K228" s="76"/>
      <c r="L228" s="76"/>
      <c r="M228" s="76"/>
    </row>
    <row r="229" spans="1:13" s="3" customFormat="1" ht="15" customHeight="1" thickBot="1" x14ac:dyDescent="0.25">
      <c r="A229" s="77"/>
      <c r="B229" s="1249" t="s">
        <v>7422</v>
      </c>
      <c r="C229" s="1249"/>
      <c r="D229" s="1249"/>
      <c r="E229" s="1249"/>
      <c r="F229" s="90"/>
      <c r="G229" s="71"/>
      <c r="H229" s="71" t="s">
        <v>5328</v>
      </c>
      <c r="I229" s="71"/>
      <c r="J229" s="90"/>
      <c r="K229" s="71"/>
      <c r="L229" s="71"/>
      <c r="M229" s="71"/>
    </row>
    <row r="230" spans="1:13" s="3" customFormat="1" ht="15" customHeight="1" thickTop="1" thickBot="1" x14ac:dyDescent="0.25">
      <c r="A230" s="77"/>
      <c r="B230" s="1249"/>
      <c r="C230" s="1249"/>
      <c r="D230" s="1249"/>
      <c r="E230" s="1249"/>
      <c r="F230" s="35"/>
      <c r="G230" s="34" t="s">
        <v>5201</v>
      </c>
      <c r="H230" s="705">
        <v>0.26700000000000002</v>
      </c>
      <c r="I230" s="34" t="s">
        <v>5202</v>
      </c>
      <c r="J230" s="94">
        <f>ROUND(F230*H230,0)</f>
        <v>0</v>
      </c>
      <c r="K230" s="66" t="s">
        <v>5297</v>
      </c>
      <c r="L230" s="71"/>
      <c r="M230" s="3" t="s">
        <v>5201</v>
      </c>
    </row>
    <row r="231" spans="1:13" s="3" customFormat="1" ht="15" customHeight="1" thickTop="1" x14ac:dyDescent="0.2">
      <c r="A231" s="71"/>
      <c r="B231" s="71"/>
      <c r="C231" s="71"/>
      <c r="D231" s="71"/>
      <c r="E231" s="71"/>
      <c r="F231" s="90"/>
      <c r="G231" s="71"/>
      <c r="H231" s="71"/>
      <c r="I231" s="71"/>
      <c r="J231" s="91" t="s">
        <v>5382</v>
      </c>
      <c r="K231" s="71"/>
      <c r="L231" s="71"/>
      <c r="M231" s="71"/>
    </row>
    <row r="232" spans="1:13" s="3" customFormat="1" ht="15" customHeight="1" x14ac:dyDescent="0.2">
      <c r="A232" s="71"/>
      <c r="B232" s="71"/>
      <c r="C232" s="71"/>
      <c r="D232" s="71"/>
      <c r="E232" s="71"/>
      <c r="F232" s="90"/>
      <c r="G232" s="71"/>
      <c r="H232" s="71"/>
      <c r="I232" s="71"/>
      <c r="J232" s="90"/>
      <c r="K232" s="71"/>
      <c r="L232" s="71"/>
      <c r="M232" s="71"/>
    </row>
    <row r="233" spans="1:13" ht="15" customHeight="1" x14ac:dyDescent="0.2">
      <c r="A233" s="77">
        <v>11</v>
      </c>
      <c r="B233" s="71" t="s">
        <v>6557</v>
      </c>
      <c r="C233" s="76"/>
      <c r="D233" s="76"/>
      <c r="E233" s="76"/>
      <c r="F233" s="89"/>
      <c r="G233" s="76"/>
      <c r="H233" s="76"/>
      <c r="I233" s="76"/>
      <c r="J233" s="89"/>
      <c r="K233" s="76"/>
      <c r="L233" s="76"/>
      <c r="M233" s="76"/>
    </row>
    <row r="234" spans="1:13" ht="15" customHeight="1" x14ac:dyDescent="0.2">
      <c r="A234" s="78"/>
      <c r="B234" s="76"/>
      <c r="C234" s="242"/>
      <c r="D234" s="242"/>
      <c r="E234" s="242"/>
      <c r="F234" s="89"/>
      <c r="G234" s="76"/>
      <c r="H234" s="76"/>
      <c r="I234" s="76"/>
      <c r="J234" s="89"/>
      <c r="K234" s="76"/>
      <c r="L234" s="76"/>
      <c r="M234" s="76"/>
    </row>
    <row r="235" spans="1:13" s="3" customFormat="1" ht="15" customHeight="1" thickBot="1" x14ac:dyDescent="0.25">
      <c r="A235" s="77"/>
      <c r="B235" s="1249" t="s">
        <v>7422</v>
      </c>
      <c r="C235" s="1249"/>
      <c r="D235" s="1249"/>
      <c r="E235" s="1249"/>
      <c r="F235" s="90"/>
      <c r="G235" s="71"/>
      <c r="H235" s="71" t="s">
        <v>5328</v>
      </c>
      <c r="I235" s="71"/>
      <c r="J235" s="90"/>
      <c r="K235" s="71"/>
      <c r="L235" s="71"/>
      <c r="M235" s="71"/>
    </row>
    <row r="236" spans="1:13" s="3" customFormat="1" ht="15" customHeight="1" thickTop="1" thickBot="1" x14ac:dyDescent="0.25">
      <c r="A236" s="77"/>
      <c r="B236" s="1249"/>
      <c r="C236" s="1249"/>
      <c r="D236" s="1249"/>
      <c r="E236" s="1249"/>
      <c r="F236" s="35"/>
      <c r="G236" s="34" t="s">
        <v>5201</v>
      </c>
      <c r="H236" s="705">
        <v>0.26700000000000002</v>
      </c>
      <c r="I236" s="34" t="s">
        <v>5202</v>
      </c>
      <c r="J236" s="94">
        <f>ROUND(F236*H236,0)</f>
        <v>0</v>
      </c>
      <c r="K236" s="66" t="s">
        <v>5300</v>
      </c>
      <c r="L236" s="71"/>
      <c r="M236" s="3" t="s">
        <v>5201</v>
      </c>
    </row>
    <row r="237" spans="1:13" s="3" customFormat="1" ht="15" customHeight="1" thickTop="1" x14ac:dyDescent="0.2">
      <c r="A237" s="71"/>
      <c r="B237" s="71"/>
      <c r="C237" s="71"/>
      <c r="D237" s="71"/>
      <c r="E237" s="71"/>
      <c r="F237" s="90"/>
      <c r="G237" s="71"/>
      <c r="H237" s="71"/>
      <c r="I237" s="71"/>
      <c r="J237" s="91" t="s">
        <v>5382</v>
      </c>
      <c r="K237" s="71"/>
      <c r="L237" s="71"/>
      <c r="M237" s="71"/>
    </row>
    <row r="238" spans="1:13" s="3" customFormat="1" ht="15" customHeight="1" x14ac:dyDescent="0.2">
      <c r="A238" s="71"/>
      <c r="B238" s="71"/>
      <c r="C238" s="71"/>
      <c r="D238" s="71"/>
      <c r="E238" s="71"/>
      <c r="F238" s="90"/>
      <c r="G238" s="71"/>
      <c r="H238" s="71"/>
      <c r="I238" s="71"/>
      <c r="J238" s="90"/>
      <c r="K238" s="71"/>
      <c r="L238" s="71"/>
      <c r="M238" s="71"/>
    </row>
    <row r="239" spans="1:13" s="3" customFormat="1" ht="15" customHeight="1" x14ac:dyDescent="0.2">
      <c r="A239" s="77">
        <v>12</v>
      </c>
      <c r="B239" s="71" t="s">
        <v>6558</v>
      </c>
      <c r="C239" s="66"/>
      <c r="D239" s="66"/>
      <c r="E239" s="66"/>
      <c r="F239" s="29"/>
      <c r="G239" s="66"/>
      <c r="H239" s="68"/>
      <c r="I239" s="68"/>
      <c r="J239" s="29"/>
      <c r="K239" s="66"/>
      <c r="L239" s="71"/>
      <c r="M239" s="71"/>
    </row>
    <row r="240" spans="1:13" s="3" customFormat="1" ht="15" customHeight="1" x14ac:dyDescent="0.2">
      <c r="A240" s="77"/>
      <c r="B240" s="71"/>
      <c r="C240" s="66"/>
      <c r="D240" s="66"/>
      <c r="E240" s="66"/>
      <c r="F240" s="29"/>
      <c r="G240" s="66"/>
      <c r="H240" s="68"/>
      <c r="I240" s="68"/>
      <c r="J240" s="29"/>
      <c r="K240" s="66"/>
      <c r="L240" s="71"/>
      <c r="M240" s="71"/>
    </row>
    <row r="241" spans="1:13" ht="15" customHeight="1" x14ac:dyDescent="0.2">
      <c r="A241" s="78"/>
      <c r="B241" s="1243" t="s">
        <v>6559</v>
      </c>
      <c r="C241" s="1244"/>
      <c r="D241" s="991" t="s">
        <v>5194</v>
      </c>
      <c r="E241" s="992"/>
      <c r="F241" s="1247" t="s">
        <v>6560</v>
      </c>
      <c r="G241" s="213"/>
      <c r="H241" s="213" t="s">
        <v>5196</v>
      </c>
      <c r="I241" s="213"/>
      <c r="J241" s="127" t="s">
        <v>17</v>
      </c>
      <c r="K241" s="66"/>
      <c r="L241" s="76"/>
      <c r="M241" s="76"/>
    </row>
    <row r="242" spans="1:13" ht="15" customHeight="1" x14ac:dyDescent="0.2">
      <c r="A242" s="78"/>
      <c r="B242" s="1245"/>
      <c r="C242" s="1246"/>
      <c r="D242" s="229"/>
      <c r="E242" s="286"/>
      <c r="F242" s="1248"/>
      <c r="G242" s="143"/>
      <c r="H242" s="143"/>
      <c r="I242" s="143"/>
      <c r="J242" s="92" t="s">
        <v>5197</v>
      </c>
      <c r="K242" s="66"/>
      <c r="L242" s="76"/>
      <c r="M242" s="76"/>
    </row>
    <row r="243" spans="1:13" s="3" customFormat="1" ht="15" customHeight="1" x14ac:dyDescent="0.2">
      <c r="A243" s="71"/>
      <c r="B243" s="620">
        <v>1</v>
      </c>
      <c r="C243" s="206" t="s">
        <v>6561</v>
      </c>
      <c r="D243" s="621" t="s">
        <v>5199</v>
      </c>
      <c r="E243" s="632"/>
      <c r="F243" s="630">
        <f>+基礎データ貼付用シート!E2206</f>
        <v>0</v>
      </c>
      <c r="G243" s="624" t="s">
        <v>5201</v>
      </c>
      <c r="H243" s="701">
        <v>1.4999999999999999E-2</v>
      </c>
      <c r="I243" s="624" t="s">
        <v>5202</v>
      </c>
      <c r="J243" s="626">
        <f t="shared" ref="J243:J263" si="44">ROUND(F243*H243,0)</f>
        <v>0</v>
      </c>
      <c r="K243" s="66" t="s">
        <v>5264</v>
      </c>
      <c r="L243" s="66"/>
      <c r="M243" s="71"/>
    </row>
    <row r="244" spans="1:13" s="3" customFormat="1" ht="15" customHeight="1" x14ac:dyDescent="0.2">
      <c r="A244" s="71"/>
      <c r="B244" s="235"/>
      <c r="C244" s="236"/>
      <c r="D244" s="621" t="s">
        <v>5204</v>
      </c>
      <c r="E244" s="632"/>
      <c r="F244" s="630">
        <f>+基礎データ貼付用シート!E2207</f>
        <v>0</v>
      </c>
      <c r="G244" s="624" t="s">
        <v>5201</v>
      </c>
      <c r="H244" s="872">
        <v>1.7000000000000001E-2</v>
      </c>
      <c r="I244" s="624" t="s">
        <v>5202</v>
      </c>
      <c r="J244" s="626">
        <f t="shared" si="44"/>
        <v>0</v>
      </c>
      <c r="K244" s="66" t="s">
        <v>5266</v>
      </c>
      <c r="L244" s="66"/>
      <c r="M244" s="71"/>
    </row>
    <row r="245" spans="1:13" s="3" customFormat="1" ht="15" customHeight="1" x14ac:dyDescent="0.2">
      <c r="A245" s="71"/>
      <c r="B245" s="235"/>
      <c r="C245" s="236"/>
      <c r="D245" s="621" t="s">
        <v>6562</v>
      </c>
      <c r="E245" s="632"/>
      <c r="F245" s="630">
        <f>+基礎データ貼付用シート!E2208</f>
        <v>0</v>
      </c>
      <c r="G245" s="624" t="s">
        <v>5201</v>
      </c>
      <c r="H245" s="872">
        <v>3.6999999999999998E-2</v>
      </c>
      <c r="I245" s="624" t="s">
        <v>5202</v>
      </c>
      <c r="J245" s="626">
        <f t="shared" si="44"/>
        <v>0</v>
      </c>
      <c r="K245" s="66" t="s">
        <v>5267</v>
      </c>
      <c r="L245" s="66"/>
      <c r="M245" s="71"/>
    </row>
    <row r="246" spans="1:13" s="3" customFormat="1" ht="15" customHeight="1" x14ac:dyDescent="0.2">
      <c r="A246" s="71"/>
      <c r="B246" s="141"/>
      <c r="C246" s="234"/>
      <c r="D246" s="621" t="s">
        <v>5535</v>
      </c>
      <c r="E246" s="632"/>
      <c r="F246" s="630">
        <f>+基礎データ貼付用シート!E2209</f>
        <v>0</v>
      </c>
      <c r="G246" s="624" t="s">
        <v>5201</v>
      </c>
      <c r="H246" s="872">
        <v>7.2999999999999995E-2</v>
      </c>
      <c r="I246" s="628" t="s">
        <v>5202</v>
      </c>
      <c r="J246" s="629">
        <f t="shared" si="44"/>
        <v>0</v>
      </c>
      <c r="K246" s="66" t="s">
        <v>5268</v>
      </c>
      <c r="L246" s="66"/>
      <c r="M246" s="71"/>
    </row>
    <row r="247" spans="1:13" s="3" customFormat="1" ht="15" customHeight="1" x14ac:dyDescent="0.2">
      <c r="A247" s="71"/>
      <c r="B247" s="620">
        <f>B243+1</f>
        <v>2</v>
      </c>
      <c r="C247" s="206" t="s">
        <v>6563</v>
      </c>
      <c r="D247" s="621" t="s">
        <v>5199</v>
      </c>
      <c r="E247" s="632"/>
      <c r="F247" s="630">
        <f>+基礎データ貼付用シート!E2210</f>
        <v>0</v>
      </c>
      <c r="G247" s="624" t="s">
        <v>5201</v>
      </c>
      <c r="H247" s="872">
        <v>2.8000000000000001E-2</v>
      </c>
      <c r="I247" s="624" t="s">
        <v>5202</v>
      </c>
      <c r="J247" s="626">
        <f t="shared" si="44"/>
        <v>0</v>
      </c>
      <c r="K247" s="66" t="s">
        <v>5269</v>
      </c>
      <c r="L247" s="66"/>
      <c r="M247" s="71"/>
    </row>
    <row r="248" spans="1:13" s="3" customFormat="1" ht="15" customHeight="1" x14ac:dyDescent="0.2">
      <c r="A248" s="71"/>
      <c r="B248" s="235"/>
      <c r="C248" s="236"/>
      <c r="D248" s="621" t="s">
        <v>5204</v>
      </c>
      <c r="E248" s="632"/>
      <c r="F248" s="630">
        <f>+基礎データ貼付用シート!E2211</f>
        <v>0</v>
      </c>
      <c r="G248" s="624" t="s">
        <v>5201</v>
      </c>
      <c r="H248" s="872">
        <v>4.2999999999999997E-2</v>
      </c>
      <c r="I248" s="624" t="s">
        <v>5202</v>
      </c>
      <c r="J248" s="626">
        <f t="shared" si="44"/>
        <v>0</v>
      </c>
      <c r="K248" s="66" t="s">
        <v>5270</v>
      </c>
      <c r="L248" s="66"/>
      <c r="M248" s="71"/>
    </row>
    <row r="249" spans="1:13" s="3" customFormat="1" ht="15" customHeight="1" x14ac:dyDescent="0.2">
      <c r="A249" s="71"/>
      <c r="B249" s="235"/>
      <c r="C249" s="236"/>
      <c r="D249" s="621" t="s">
        <v>6562</v>
      </c>
      <c r="E249" s="632"/>
      <c r="F249" s="630">
        <f>+基礎データ貼付用シート!E2212</f>
        <v>0</v>
      </c>
      <c r="G249" s="624" t="s">
        <v>5201</v>
      </c>
      <c r="H249" s="872">
        <v>7.0999999999999994E-2</v>
      </c>
      <c r="I249" s="624" t="s">
        <v>5202</v>
      </c>
      <c r="J249" s="626">
        <f t="shared" si="44"/>
        <v>0</v>
      </c>
      <c r="K249" s="66" t="s">
        <v>5271</v>
      </c>
      <c r="L249" s="66"/>
      <c r="M249" s="71"/>
    </row>
    <row r="250" spans="1:13" s="3" customFormat="1" ht="15" customHeight="1" x14ac:dyDescent="0.2">
      <c r="A250" s="71"/>
      <c r="B250" s="141"/>
      <c r="C250" s="234"/>
      <c r="D250" s="621" t="s">
        <v>5535</v>
      </c>
      <c r="E250" s="632"/>
      <c r="F250" s="630">
        <f>+基礎データ貼付用シート!E2213</f>
        <v>0</v>
      </c>
      <c r="G250" s="624" t="s">
        <v>5201</v>
      </c>
      <c r="H250" s="872">
        <v>0.06</v>
      </c>
      <c r="I250" s="624" t="s">
        <v>5202</v>
      </c>
      <c r="J250" s="626">
        <f t="shared" si="44"/>
        <v>0</v>
      </c>
      <c r="K250" s="66" t="s">
        <v>5272</v>
      </c>
      <c r="L250" s="66"/>
      <c r="M250" s="71"/>
    </row>
    <row r="251" spans="1:13" s="3" customFormat="1" ht="15" customHeight="1" x14ac:dyDescent="0.2">
      <c r="A251" s="71"/>
      <c r="B251" s="620">
        <f>B247+1</f>
        <v>3</v>
      </c>
      <c r="C251" s="206" t="s">
        <v>6564</v>
      </c>
      <c r="D251" s="621" t="s">
        <v>5199</v>
      </c>
      <c r="E251" s="632"/>
      <c r="F251" s="630">
        <f>+基礎データ貼付用シート!E2214</f>
        <v>0</v>
      </c>
      <c r="G251" s="624" t="s">
        <v>5201</v>
      </c>
      <c r="H251" s="872">
        <v>4.2000000000000003E-2</v>
      </c>
      <c r="I251" s="624" t="s">
        <v>5202</v>
      </c>
      <c r="J251" s="626">
        <f t="shared" si="44"/>
        <v>0</v>
      </c>
      <c r="K251" s="66" t="s">
        <v>5273</v>
      </c>
      <c r="L251" s="66"/>
      <c r="M251" s="71"/>
    </row>
    <row r="252" spans="1:13" s="3" customFormat="1" ht="15" customHeight="1" x14ac:dyDescent="0.2">
      <c r="A252" s="71"/>
      <c r="B252" s="235"/>
      <c r="C252" s="236"/>
      <c r="D252" s="621" t="s">
        <v>5204</v>
      </c>
      <c r="E252" s="632"/>
      <c r="F252" s="630">
        <f>+基礎データ貼付用シート!E2215</f>
        <v>0</v>
      </c>
      <c r="G252" s="624" t="s">
        <v>5201</v>
      </c>
      <c r="H252" s="872">
        <v>6.3E-2</v>
      </c>
      <c r="I252" s="624" t="s">
        <v>5202</v>
      </c>
      <c r="J252" s="626">
        <f t="shared" si="44"/>
        <v>0</v>
      </c>
      <c r="K252" s="66" t="s">
        <v>5330</v>
      </c>
      <c r="L252" s="66"/>
      <c r="M252" s="71"/>
    </row>
    <row r="253" spans="1:13" s="3" customFormat="1" ht="15" customHeight="1" x14ac:dyDescent="0.2">
      <c r="A253" s="71"/>
      <c r="B253" s="235"/>
      <c r="C253" s="236"/>
      <c r="D253" s="621" t="s">
        <v>6562</v>
      </c>
      <c r="E253" s="632"/>
      <c r="F253" s="630">
        <f>+基礎データ貼付用シート!E2216</f>
        <v>0</v>
      </c>
      <c r="G253" s="624" t="s">
        <v>5573</v>
      </c>
      <c r="H253" s="872">
        <v>0.104</v>
      </c>
      <c r="I253" s="624" t="s">
        <v>6526</v>
      </c>
      <c r="J253" s="626">
        <f t="shared" si="44"/>
        <v>0</v>
      </c>
      <c r="K253" s="66" t="s">
        <v>5331</v>
      </c>
      <c r="L253" s="66"/>
      <c r="M253" s="71"/>
    </row>
    <row r="254" spans="1:13" s="3" customFormat="1" ht="15" customHeight="1" x14ac:dyDescent="0.2">
      <c r="A254" s="71"/>
      <c r="B254" s="141"/>
      <c r="C254" s="234"/>
      <c r="D254" s="621" t="s">
        <v>5535</v>
      </c>
      <c r="E254" s="632"/>
      <c r="F254" s="630">
        <f>+基礎データ貼付用シート!E2217</f>
        <v>0</v>
      </c>
      <c r="G254" s="624" t="s">
        <v>5201</v>
      </c>
      <c r="H254" s="872">
        <v>0.14599999999999999</v>
      </c>
      <c r="I254" s="624" t="s">
        <v>5202</v>
      </c>
      <c r="J254" s="626">
        <f t="shared" si="44"/>
        <v>0</v>
      </c>
      <c r="K254" s="66" t="s">
        <v>5332</v>
      </c>
      <c r="L254" s="66"/>
      <c r="M254" s="71"/>
    </row>
    <row r="255" spans="1:13" s="3" customFormat="1" ht="15" customHeight="1" x14ac:dyDescent="0.2">
      <c r="A255" s="71"/>
      <c r="B255" s="620">
        <f>B251+1</f>
        <v>4</v>
      </c>
      <c r="C255" s="206" t="s">
        <v>6565</v>
      </c>
      <c r="D255" s="621" t="s">
        <v>5199</v>
      </c>
      <c r="E255" s="632"/>
      <c r="F255" s="630">
        <f>+基礎データ貼付用シート!E2218</f>
        <v>0</v>
      </c>
      <c r="G255" s="624" t="s">
        <v>5201</v>
      </c>
      <c r="H255" s="872">
        <v>5.5E-2</v>
      </c>
      <c r="I255" s="624" t="s">
        <v>5202</v>
      </c>
      <c r="J255" s="626">
        <f t="shared" si="44"/>
        <v>0</v>
      </c>
      <c r="K255" s="66" t="s">
        <v>5333</v>
      </c>
      <c r="L255" s="66"/>
      <c r="M255" s="71"/>
    </row>
    <row r="256" spans="1:13" s="3" customFormat="1" ht="15" customHeight="1" x14ac:dyDescent="0.2">
      <c r="A256" s="71"/>
      <c r="B256" s="141"/>
      <c r="C256" s="234"/>
      <c r="D256" s="621" t="s">
        <v>5204</v>
      </c>
      <c r="E256" s="632"/>
      <c r="F256" s="630">
        <f>+基礎データ貼付用シート!E2219</f>
        <v>0</v>
      </c>
      <c r="G256" s="624" t="s">
        <v>5201</v>
      </c>
      <c r="H256" s="872">
        <v>0.13900000000000001</v>
      </c>
      <c r="I256" s="624" t="s">
        <v>5202</v>
      </c>
      <c r="J256" s="626">
        <f t="shared" si="44"/>
        <v>0</v>
      </c>
      <c r="K256" s="66" t="s">
        <v>5334</v>
      </c>
      <c r="L256" s="66"/>
      <c r="M256" s="71"/>
    </row>
    <row r="257" spans="1:13" s="3" customFormat="1" ht="15" customHeight="1" x14ac:dyDescent="0.2">
      <c r="A257" s="71"/>
      <c r="B257" s="620">
        <f>B255+1</f>
        <v>5</v>
      </c>
      <c r="C257" s="206" t="s">
        <v>6566</v>
      </c>
      <c r="D257" s="621" t="s">
        <v>5199</v>
      </c>
      <c r="E257" s="632"/>
      <c r="F257" s="630">
        <f>+基礎データ貼付用シート!E2220</f>
        <v>0</v>
      </c>
      <c r="G257" s="624" t="s">
        <v>5201</v>
      </c>
      <c r="H257" s="872">
        <v>0.14399999999999999</v>
      </c>
      <c r="I257" s="624" t="s">
        <v>5202</v>
      </c>
      <c r="J257" s="626">
        <f t="shared" si="44"/>
        <v>0</v>
      </c>
      <c r="K257" s="66" t="s">
        <v>5335</v>
      </c>
      <c r="L257" s="66"/>
      <c r="M257" s="71"/>
    </row>
    <row r="258" spans="1:13" s="3" customFormat="1" ht="15" customHeight="1" x14ac:dyDescent="0.2">
      <c r="A258" s="71"/>
      <c r="B258" s="235"/>
      <c r="C258" s="236"/>
      <c r="D258" s="621" t="s">
        <v>5204</v>
      </c>
      <c r="E258" s="632"/>
      <c r="F258" s="630">
        <f>+基礎データ貼付用シート!E2221</f>
        <v>0</v>
      </c>
      <c r="G258" s="624" t="s">
        <v>5201</v>
      </c>
      <c r="H258" s="872">
        <v>0.17100000000000001</v>
      </c>
      <c r="I258" s="624" t="s">
        <v>5202</v>
      </c>
      <c r="J258" s="626">
        <f t="shared" si="44"/>
        <v>0</v>
      </c>
      <c r="K258" s="66" t="s">
        <v>5336</v>
      </c>
      <c r="L258" s="66"/>
      <c r="M258" s="71"/>
    </row>
    <row r="259" spans="1:13" s="3" customFormat="1" ht="15" customHeight="1" x14ac:dyDescent="0.2">
      <c r="A259" s="71"/>
      <c r="B259" s="235"/>
      <c r="C259" s="236"/>
      <c r="D259" s="621" t="s">
        <v>6562</v>
      </c>
      <c r="E259" s="632"/>
      <c r="F259" s="630">
        <f>+基礎データ貼付用シート!E2222</f>
        <v>0</v>
      </c>
      <c r="G259" s="624" t="s">
        <v>5201</v>
      </c>
      <c r="H259" s="872">
        <v>0.23899999999999999</v>
      </c>
      <c r="I259" s="624" t="s">
        <v>5202</v>
      </c>
      <c r="J259" s="626">
        <f t="shared" si="44"/>
        <v>0</v>
      </c>
      <c r="K259" s="66" t="s">
        <v>5426</v>
      </c>
      <c r="L259" s="66"/>
      <c r="M259" s="71"/>
    </row>
    <row r="260" spans="1:13" s="3" customFormat="1" ht="15" customHeight="1" x14ac:dyDescent="0.2">
      <c r="A260" s="71"/>
      <c r="B260" s="141"/>
      <c r="C260" s="234"/>
      <c r="D260" s="621" t="s">
        <v>5535</v>
      </c>
      <c r="E260" s="632"/>
      <c r="F260" s="630">
        <f>+基礎データ貼付用シート!E2223</f>
        <v>0</v>
      </c>
      <c r="G260" s="624" t="s">
        <v>5201</v>
      </c>
      <c r="H260" s="872">
        <v>0.27300000000000002</v>
      </c>
      <c r="I260" s="624" t="s">
        <v>5202</v>
      </c>
      <c r="J260" s="626">
        <f t="shared" si="44"/>
        <v>0</v>
      </c>
      <c r="K260" s="66" t="s">
        <v>5427</v>
      </c>
      <c r="L260" s="66"/>
      <c r="M260" s="71"/>
    </row>
    <row r="261" spans="1:13" s="3" customFormat="1" ht="15" customHeight="1" x14ac:dyDescent="0.2">
      <c r="A261" s="71"/>
      <c r="B261" s="620">
        <f>B257+1</f>
        <v>6</v>
      </c>
      <c r="C261" s="206" t="s">
        <v>6567</v>
      </c>
      <c r="D261" s="621" t="s">
        <v>5199</v>
      </c>
      <c r="E261" s="632"/>
      <c r="F261" s="630">
        <f>+基礎データ貼付用シート!E2224</f>
        <v>0</v>
      </c>
      <c r="G261" s="624" t="s">
        <v>5201</v>
      </c>
      <c r="H261" s="872">
        <v>0.28100000000000003</v>
      </c>
      <c r="I261" s="624" t="s">
        <v>5202</v>
      </c>
      <c r="J261" s="626">
        <f t="shared" si="44"/>
        <v>0</v>
      </c>
      <c r="K261" s="66" t="s">
        <v>5339</v>
      </c>
      <c r="L261" s="66"/>
      <c r="M261" s="71"/>
    </row>
    <row r="262" spans="1:13" s="3" customFormat="1" ht="15" customHeight="1" x14ac:dyDescent="0.2">
      <c r="A262" s="71"/>
      <c r="B262" s="141"/>
      <c r="C262" s="234"/>
      <c r="D262" s="621" t="s">
        <v>5204</v>
      </c>
      <c r="E262" s="632"/>
      <c r="F262" s="630">
        <f>+基礎データ貼付用シート!E2225</f>
        <v>0</v>
      </c>
      <c r="G262" s="624" t="s">
        <v>5201</v>
      </c>
      <c r="H262" s="872">
        <v>0.32100000000000001</v>
      </c>
      <c r="I262" s="624" t="s">
        <v>5202</v>
      </c>
      <c r="J262" s="626">
        <f t="shared" si="44"/>
        <v>0</v>
      </c>
      <c r="K262" s="66" t="s">
        <v>5429</v>
      </c>
      <c r="L262" s="66"/>
      <c r="M262" s="71"/>
    </row>
    <row r="263" spans="1:13" s="3" customFormat="1" ht="15" customHeight="1" x14ac:dyDescent="0.2">
      <c r="A263" s="71"/>
      <c r="B263" s="631">
        <f>B261+1</f>
        <v>7</v>
      </c>
      <c r="C263" s="622" t="s">
        <v>6568</v>
      </c>
      <c r="D263" s="621" t="s">
        <v>5199</v>
      </c>
      <c r="E263" s="632"/>
      <c r="F263" s="630">
        <f>+基礎データ貼付用シート!E2226</f>
        <v>0</v>
      </c>
      <c r="G263" s="624" t="s">
        <v>5201</v>
      </c>
      <c r="H263" s="872">
        <v>0.23400000000000001</v>
      </c>
      <c r="I263" s="624" t="s">
        <v>5202</v>
      </c>
      <c r="J263" s="626">
        <f t="shared" si="44"/>
        <v>0</v>
      </c>
      <c r="K263" s="66" t="s">
        <v>5341</v>
      </c>
      <c r="L263" s="66"/>
      <c r="M263" s="71"/>
    </row>
    <row r="264" spans="1:13" s="3" customFormat="1" ht="15" customHeight="1" x14ac:dyDescent="0.2">
      <c r="A264" s="71"/>
      <c r="B264" s="620">
        <f>B263+1</f>
        <v>8</v>
      </c>
      <c r="C264" s="206" t="s">
        <v>6569</v>
      </c>
      <c r="D264" s="621" t="s">
        <v>5199</v>
      </c>
      <c r="E264" s="632"/>
      <c r="F264" s="630">
        <f>+基礎データ貼付用シート!E2227</f>
        <v>0</v>
      </c>
      <c r="G264" s="624" t="s">
        <v>5201</v>
      </c>
      <c r="H264" s="872">
        <v>0.107</v>
      </c>
      <c r="I264" s="624" t="s">
        <v>5202</v>
      </c>
      <c r="J264" s="626">
        <f>ROUND(F264*H264,0)</f>
        <v>0</v>
      </c>
      <c r="K264" s="66" t="s">
        <v>5430</v>
      </c>
      <c r="L264" s="66"/>
      <c r="M264" s="71"/>
    </row>
    <row r="265" spans="1:13" s="3" customFormat="1" ht="15" customHeight="1" x14ac:dyDescent="0.2">
      <c r="A265" s="71"/>
      <c r="B265" s="235"/>
      <c r="C265" s="236"/>
      <c r="D265" s="621" t="s">
        <v>5204</v>
      </c>
      <c r="E265" s="632"/>
      <c r="F265" s="630">
        <f>+基礎データ貼付用シート!E2228</f>
        <v>0</v>
      </c>
      <c r="G265" s="624" t="s">
        <v>5201</v>
      </c>
      <c r="H265" s="872">
        <v>0.26900000000000002</v>
      </c>
      <c r="I265" s="624" t="s">
        <v>5202</v>
      </c>
      <c r="J265" s="626">
        <f>ROUND(F265*H265,0)</f>
        <v>0</v>
      </c>
      <c r="K265" s="66" t="s">
        <v>5343</v>
      </c>
      <c r="L265" s="66"/>
      <c r="M265" s="71"/>
    </row>
    <row r="266" spans="1:13" s="3" customFormat="1" ht="15" customHeight="1" x14ac:dyDescent="0.2">
      <c r="A266" s="71"/>
      <c r="B266" s="235"/>
      <c r="C266" s="236"/>
      <c r="D266" s="621" t="s">
        <v>5534</v>
      </c>
      <c r="E266" s="632"/>
      <c r="F266" s="630">
        <f>+基礎データ貼付用シート!E2229</f>
        <v>0</v>
      </c>
      <c r="G266" s="624" t="s">
        <v>5201</v>
      </c>
      <c r="H266" s="872">
        <v>9.4E-2</v>
      </c>
      <c r="I266" s="624" t="s">
        <v>5202</v>
      </c>
      <c r="J266" s="626">
        <f t="shared" ref="J266:J294" si="45">ROUND(F266*H266,0)</f>
        <v>0</v>
      </c>
      <c r="K266" s="66" t="s">
        <v>5431</v>
      </c>
      <c r="L266" s="66"/>
      <c r="M266" s="71"/>
    </row>
    <row r="267" spans="1:13" s="3" customFormat="1" ht="15" customHeight="1" x14ac:dyDescent="0.2">
      <c r="A267" s="71"/>
      <c r="B267" s="620">
        <f>B264+1</f>
        <v>9</v>
      </c>
      <c r="C267" s="206" t="s">
        <v>6571</v>
      </c>
      <c r="D267" s="621" t="s">
        <v>5199</v>
      </c>
      <c r="E267" s="632"/>
      <c r="F267" s="630">
        <f>+基礎データ貼付用シート!E2230</f>
        <v>0</v>
      </c>
      <c r="G267" s="624" t="s">
        <v>5201</v>
      </c>
      <c r="H267" s="872">
        <v>0.121</v>
      </c>
      <c r="I267" s="624" t="s">
        <v>5202</v>
      </c>
      <c r="J267" s="626">
        <f t="shared" si="45"/>
        <v>0</v>
      </c>
      <c r="K267" s="66" t="s">
        <v>5345</v>
      </c>
      <c r="L267" s="66"/>
      <c r="M267" s="71"/>
    </row>
    <row r="268" spans="1:13" s="3" customFormat="1" ht="15" customHeight="1" x14ac:dyDescent="0.2">
      <c r="A268" s="71"/>
      <c r="B268" s="235"/>
      <c r="C268" s="236"/>
      <c r="D268" s="621" t="s">
        <v>5204</v>
      </c>
      <c r="E268" s="632"/>
      <c r="F268" s="630">
        <f>+基礎データ貼付用シート!E2231</f>
        <v>0</v>
      </c>
      <c r="G268" s="624" t="s">
        <v>5201</v>
      </c>
      <c r="H268" s="872">
        <v>0.30199999999999999</v>
      </c>
      <c r="I268" s="624" t="s">
        <v>5202</v>
      </c>
      <c r="J268" s="626">
        <f t="shared" si="45"/>
        <v>0</v>
      </c>
      <c r="K268" s="66" t="s">
        <v>5432</v>
      </c>
      <c r="L268" s="66"/>
      <c r="M268" s="71"/>
    </row>
    <row r="269" spans="1:13" s="3" customFormat="1" ht="15" customHeight="1" x14ac:dyDescent="0.2">
      <c r="A269" s="71"/>
      <c r="B269" s="141"/>
      <c r="C269" s="234"/>
      <c r="D269" s="621" t="s">
        <v>6562</v>
      </c>
      <c r="E269" s="632"/>
      <c r="F269" s="630">
        <f>+基礎データ貼付用シート!E2232</f>
        <v>0</v>
      </c>
      <c r="G269" s="624" t="s">
        <v>5201</v>
      </c>
      <c r="H269" s="872">
        <v>0.121</v>
      </c>
      <c r="I269" s="624" t="s">
        <v>5202</v>
      </c>
      <c r="J269" s="626">
        <f t="shared" si="45"/>
        <v>0</v>
      </c>
      <c r="K269" s="66" t="s">
        <v>5347</v>
      </c>
      <c r="L269" s="66"/>
      <c r="M269" s="71"/>
    </row>
    <row r="270" spans="1:13" s="3" customFormat="1" ht="15" customHeight="1" x14ac:dyDescent="0.2">
      <c r="A270" s="71"/>
      <c r="B270" s="620">
        <f>B267+1</f>
        <v>10</v>
      </c>
      <c r="C270" s="206" t="s">
        <v>6572</v>
      </c>
      <c r="D270" s="621" t="s">
        <v>5199</v>
      </c>
      <c r="E270" s="632"/>
      <c r="F270" s="630">
        <f>+基礎データ貼付用シート!E2233</f>
        <v>0</v>
      </c>
      <c r="G270" s="624" t="s">
        <v>5201</v>
      </c>
      <c r="H270" s="872">
        <v>0.13400000000000001</v>
      </c>
      <c r="I270" s="624" t="s">
        <v>5202</v>
      </c>
      <c r="J270" s="626">
        <f t="shared" si="45"/>
        <v>0</v>
      </c>
      <c r="K270" s="66" t="s">
        <v>5433</v>
      </c>
      <c r="L270" s="66"/>
      <c r="M270" s="71"/>
    </row>
    <row r="271" spans="1:13" s="3" customFormat="1" ht="15" customHeight="1" x14ac:dyDescent="0.2">
      <c r="A271" s="71"/>
      <c r="B271" s="141"/>
      <c r="C271" s="234"/>
      <c r="D271" s="621" t="s">
        <v>5204</v>
      </c>
      <c r="E271" s="632"/>
      <c r="F271" s="630">
        <f>+基礎データ貼付用シート!E2234</f>
        <v>0</v>
      </c>
      <c r="G271" s="624" t="s">
        <v>5201</v>
      </c>
      <c r="H271" s="872">
        <v>0.33400000000000002</v>
      </c>
      <c r="I271" s="624" t="s">
        <v>5202</v>
      </c>
      <c r="J271" s="626">
        <f t="shared" si="45"/>
        <v>0</v>
      </c>
      <c r="K271" s="66" t="s">
        <v>5349</v>
      </c>
      <c r="L271" s="66"/>
      <c r="M271" s="71"/>
    </row>
    <row r="272" spans="1:13" s="3" customFormat="1" ht="15" customHeight="1" x14ac:dyDescent="0.2">
      <c r="A272" s="71"/>
      <c r="B272" s="620">
        <f>B270+1</f>
        <v>11</v>
      </c>
      <c r="C272" s="206" t="s">
        <v>6573</v>
      </c>
      <c r="D272" s="621" t="s">
        <v>5199</v>
      </c>
      <c r="E272" s="632"/>
      <c r="F272" s="623">
        <f>+基礎データ貼付用シート!E2235</f>
        <v>0</v>
      </c>
      <c r="G272" s="624" t="s">
        <v>5201</v>
      </c>
      <c r="H272" s="872">
        <v>0.14699999999999999</v>
      </c>
      <c r="I272" s="624" t="s">
        <v>5202</v>
      </c>
      <c r="J272" s="626">
        <f t="shared" si="45"/>
        <v>0</v>
      </c>
      <c r="K272" s="66" t="s">
        <v>5434</v>
      </c>
      <c r="L272" s="66"/>
      <c r="M272" s="71"/>
    </row>
    <row r="273" spans="1:13" s="3" customFormat="1" ht="15" customHeight="1" x14ac:dyDescent="0.2">
      <c r="A273" s="71"/>
      <c r="B273" s="235"/>
      <c r="C273" s="110"/>
      <c r="D273" s="621" t="s">
        <v>5204</v>
      </c>
      <c r="E273" s="632"/>
      <c r="F273" s="623">
        <f>+基礎データ貼付用シート!E2236</f>
        <v>0</v>
      </c>
      <c r="G273" s="624" t="s">
        <v>5201</v>
      </c>
      <c r="H273" s="872">
        <v>0.223</v>
      </c>
      <c r="I273" s="624" t="s">
        <v>5202</v>
      </c>
      <c r="J273" s="626">
        <f>ROUND(F273*H273,0)</f>
        <v>0</v>
      </c>
      <c r="K273" s="66" t="s">
        <v>5352</v>
      </c>
      <c r="L273" s="66"/>
      <c r="M273" s="71"/>
    </row>
    <row r="274" spans="1:13" s="3" customFormat="1" ht="15" customHeight="1" x14ac:dyDescent="0.2">
      <c r="A274" s="71"/>
      <c r="B274" s="235"/>
      <c r="C274" s="110"/>
      <c r="D274" s="621" t="s">
        <v>6562</v>
      </c>
      <c r="E274" s="632"/>
      <c r="F274" s="623">
        <f>+基礎データ貼付用シート!E2237</f>
        <v>0</v>
      </c>
      <c r="G274" s="624" t="s">
        <v>5201</v>
      </c>
      <c r="H274" s="872">
        <v>0.27200000000000002</v>
      </c>
      <c r="I274" s="624" t="s">
        <v>5202</v>
      </c>
      <c r="J274" s="626">
        <f>ROUND(F274*H274,0)</f>
        <v>0</v>
      </c>
      <c r="K274" s="66" t="s">
        <v>5403</v>
      </c>
      <c r="L274" s="66"/>
      <c r="M274" s="71"/>
    </row>
    <row r="275" spans="1:13" s="3" customFormat="1" ht="15" customHeight="1" x14ac:dyDescent="0.2">
      <c r="A275" s="71"/>
      <c r="B275" s="235"/>
      <c r="C275" s="110"/>
      <c r="D275" s="621" t="s">
        <v>5535</v>
      </c>
      <c r="E275" s="632"/>
      <c r="F275" s="623">
        <f>+基礎データ貼付用シート!E2238</f>
        <v>0</v>
      </c>
      <c r="G275" s="624" t="s">
        <v>5201</v>
      </c>
      <c r="H275" s="872">
        <v>0.248</v>
      </c>
      <c r="I275" s="624" t="s">
        <v>5202</v>
      </c>
      <c r="J275" s="626">
        <f>ROUND(F275*H275,0)</f>
        <v>0</v>
      </c>
      <c r="K275" s="66" t="s">
        <v>5354</v>
      </c>
      <c r="L275" s="66"/>
      <c r="M275" s="71"/>
    </row>
    <row r="276" spans="1:13" s="3" customFormat="1" ht="15" customHeight="1" x14ac:dyDescent="0.2">
      <c r="A276" s="71"/>
      <c r="B276" s="235"/>
      <c r="C276" s="110"/>
      <c r="D276" s="621" t="s">
        <v>6574</v>
      </c>
      <c r="E276" s="632"/>
      <c r="F276" s="623">
        <f>+基礎データ貼付用シート!E2239</f>
        <v>0</v>
      </c>
      <c r="G276" s="624" t="s">
        <v>5201</v>
      </c>
      <c r="H276" s="872">
        <v>0.36799999999999999</v>
      </c>
      <c r="I276" s="624" t="s">
        <v>5202</v>
      </c>
      <c r="J276" s="626">
        <f t="shared" si="45"/>
        <v>0</v>
      </c>
      <c r="K276" s="66" t="s">
        <v>5435</v>
      </c>
      <c r="L276" s="66"/>
      <c r="M276" s="71"/>
    </row>
    <row r="277" spans="1:13" s="3" customFormat="1" ht="15" customHeight="1" x14ac:dyDescent="0.2">
      <c r="A277" s="71"/>
      <c r="B277" s="235"/>
      <c r="C277" s="110"/>
      <c r="D277" s="621" t="s">
        <v>6575</v>
      </c>
      <c r="E277" s="632"/>
      <c r="F277" s="623">
        <f>+基礎データ貼付用シート!E2240</f>
        <v>0</v>
      </c>
      <c r="G277" s="624" t="s">
        <v>5201</v>
      </c>
      <c r="H277" s="872">
        <v>0.51400000000000001</v>
      </c>
      <c r="I277" s="624" t="s">
        <v>5202</v>
      </c>
      <c r="J277" s="626">
        <f t="shared" si="45"/>
        <v>0</v>
      </c>
      <c r="K277" s="66" t="s">
        <v>5356</v>
      </c>
      <c r="L277" s="66"/>
      <c r="M277" s="71"/>
    </row>
    <row r="278" spans="1:13" s="3" customFormat="1" ht="15" customHeight="1" x14ac:dyDescent="0.2">
      <c r="A278" s="71"/>
      <c r="B278" s="141"/>
      <c r="C278" s="142"/>
      <c r="D278" s="621" t="s">
        <v>7370</v>
      </c>
      <c r="E278" s="632"/>
      <c r="F278" s="706">
        <f>+基礎データ貼付用シート!E2241</f>
        <v>0</v>
      </c>
      <c r="G278" s="624" t="s">
        <v>5201</v>
      </c>
      <c r="H278" s="872">
        <v>0.14699999999999999</v>
      </c>
      <c r="I278" s="624" t="s">
        <v>5202</v>
      </c>
      <c r="J278" s="626">
        <f t="shared" si="45"/>
        <v>0</v>
      </c>
      <c r="K278" s="66" t="s">
        <v>5391</v>
      </c>
      <c r="L278" s="66"/>
      <c r="M278" s="71"/>
    </row>
    <row r="279" spans="1:13" s="3" customFormat="1" ht="15" customHeight="1" x14ac:dyDescent="0.2">
      <c r="A279" s="71"/>
      <c r="B279" s="620">
        <f>B272+1</f>
        <v>12</v>
      </c>
      <c r="C279" s="206" t="s">
        <v>6576</v>
      </c>
      <c r="D279" s="621" t="s">
        <v>5199</v>
      </c>
      <c r="E279" s="707"/>
      <c r="F279" s="708">
        <f>+基礎データ貼付用シート!E2242</f>
        <v>0</v>
      </c>
      <c r="G279" s="639" t="s">
        <v>5201</v>
      </c>
      <c r="H279" s="872">
        <v>0.56200000000000006</v>
      </c>
      <c r="I279" s="624" t="s">
        <v>5202</v>
      </c>
      <c r="J279" s="626">
        <f t="shared" si="45"/>
        <v>0</v>
      </c>
      <c r="K279" s="66" t="s">
        <v>5358</v>
      </c>
      <c r="L279" s="66"/>
      <c r="M279" s="71"/>
    </row>
    <row r="280" spans="1:13" s="3" customFormat="1" ht="15" customHeight="1" x14ac:dyDescent="0.2">
      <c r="A280" s="71"/>
      <c r="B280" s="235"/>
      <c r="C280" s="236"/>
      <c r="D280" s="621" t="s">
        <v>5204</v>
      </c>
      <c r="E280" s="707"/>
      <c r="F280" s="709">
        <f>+基礎データ貼付用シート!E2243</f>
        <v>0</v>
      </c>
      <c r="G280" s="639" t="s">
        <v>5201</v>
      </c>
      <c r="H280" s="872">
        <v>0.161</v>
      </c>
      <c r="I280" s="624" t="s">
        <v>5202</v>
      </c>
      <c r="J280" s="626">
        <f t="shared" si="45"/>
        <v>0</v>
      </c>
      <c r="K280" s="66" t="s">
        <v>5359</v>
      </c>
      <c r="L280" s="66"/>
      <c r="M280" s="71"/>
    </row>
    <row r="281" spans="1:13" s="3" customFormat="1" ht="15" customHeight="1" x14ac:dyDescent="0.2">
      <c r="A281" s="71"/>
      <c r="B281" s="141"/>
      <c r="C281" s="234"/>
      <c r="D281" s="621" t="s">
        <v>6562</v>
      </c>
      <c r="E281" s="707"/>
      <c r="F281" s="709">
        <f>+基礎データ貼付用シート!E2244</f>
        <v>0</v>
      </c>
      <c r="G281" s="639" t="s">
        <v>5201</v>
      </c>
      <c r="H281" s="872">
        <v>0.40200000000000002</v>
      </c>
      <c r="I281" s="624" t="s">
        <v>5202</v>
      </c>
      <c r="J281" s="626">
        <f t="shared" si="45"/>
        <v>0</v>
      </c>
      <c r="K281" s="66" t="s">
        <v>5436</v>
      </c>
      <c r="L281" s="66"/>
      <c r="M281" s="71"/>
    </row>
    <row r="282" spans="1:13" s="3" customFormat="1" ht="15" customHeight="1" x14ac:dyDescent="0.2">
      <c r="A282" s="71"/>
      <c r="B282" s="620">
        <f>B279+1</f>
        <v>13</v>
      </c>
      <c r="C282" s="206" t="s">
        <v>6577</v>
      </c>
      <c r="D282" s="621" t="s">
        <v>5199</v>
      </c>
      <c r="E282" s="707"/>
      <c r="F282" s="709">
        <f>+基礎データ貼付用シート!E2245</f>
        <v>0</v>
      </c>
      <c r="G282" s="639" t="s">
        <v>5201</v>
      </c>
      <c r="H282" s="872">
        <v>0.17399999999999999</v>
      </c>
      <c r="I282" s="624" t="s">
        <v>5202</v>
      </c>
      <c r="J282" s="626">
        <f t="shared" si="45"/>
        <v>0</v>
      </c>
      <c r="K282" s="66" t="s">
        <v>5443</v>
      </c>
      <c r="L282" s="66"/>
      <c r="M282" s="71"/>
    </row>
    <row r="283" spans="1:13" s="3" customFormat="1" ht="15" customHeight="1" x14ac:dyDescent="0.2">
      <c r="A283" s="71"/>
      <c r="B283" s="235"/>
      <c r="C283" s="236"/>
      <c r="D283" s="621" t="s">
        <v>5376</v>
      </c>
      <c r="E283" s="707"/>
      <c r="F283" s="709">
        <f>+基礎データ貼付用シート!E2246</f>
        <v>0</v>
      </c>
      <c r="G283" s="639" t="s">
        <v>5723</v>
      </c>
      <c r="H283" s="872">
        <v>0.26200000000000001</v>
      </c>
      <c r="I283" s="624" t="s">
        <v>5202</v>
      </c>
      <c r="J283" s="626">
        <f t="shared" si="45"/>
        <v>0</v>
      </c>
      <c r="K283" s="66" t="s">
        <v>5604</v>
      </c>
      <c r="L283" s="66"/>
      <c r="M283" s="71"/>
    </row>
    <row r="284" spans="1:13" s="3" customFormat="1" ht="15" customHeight="1" x14ac:dyDescent="0.2">
      <c r="A284" s="71"/>
      <c r="B284" s="235"/>
      <c r="C284" s="236"/>
      <c r="D284" s="621" t="s">
        <v>6578</v>
      </c>
      <c r="E284" s="707"/>
      <c r="F284" s="709">
        <f>+基礎データ貼付用シート!E2247</f>
        <v>0</v>
      </c>
      <c r="G284" s="639" t="s">
        <v>5723</v>
      </c>
      <c r="H284" s="872">
        <v>0.32300000000000001</v>
      </c>
      <c r="I284" s="624" t="s">
        <v>5202</v>
      </c>
      <c r="J284" s="626">
        <f t="shared" si="45"/>
        <v>0</v>
      </c>
      <c r="K284" s="66" t="s">
        <v>5605</v>
      </c>
      <c r="L284" s="66"/>
      <c r="M284" s="71"/>
    </row>
    <row r="285" spans="1:13" s="3" customFormat="1" ht="15" customHeight="1" x14ac:dyDescent="0.2">
      <c r="A285" s="71"/>
      <c r="B285" s="235"/>
      <c r="C285" s="236"/>
      <c r="D285" s="621" t="s">
        <v>6579</v>
      </c>
      <c r="E285" s="707"/>
      <c r="F285" s="709">
        <f>+基礎データ貼付用シート!E2248</f>
        <v>0</v>
      </c>
      <c r="G285" s="639" t="s">
        <v>5723</v>
      </c>
      <c r="H285" s="872">
        <v>0.436</v>
      </c>
      <c r="I285" s="624" t="s">
        <v>5202</v>
      </c>
      <c r="J285" s="626">
        <f t="shared" si="45"/>
        <v>0</v>
      </c>
      <c r="K285" s="66" t="s">
        <v>5444</v>
      </c>
      <c r="L285" s="66"/>
      <c r="M285" s="71"/>
    </row>
    <row r="286" spans="1:13" s="3" customFormat="1" ht="15" customHeight="1" x14ac:dyDescent="0.2">
      <c r="A286" s="71"/>
      <c r="B286" s="141"/>
      <c r="C286" s="234"/>
      <c r="D286" s="621" t="s">
        <v>6580</v>
      </c>
      <c r="E286" s="707"/>
      <c r="F286" s="709">
        <f>+基礎データ貼付用シート!E2249</f>
        <v>0</v>
      </c>
      <c r="G286" s="639" t="s">
        <v>5723</v>
      </c>
      <c r="H286" s="872">
        <v>0.61099999999999999</v>
      </c>
      <c r="I286" s="624" t="s">
        <v>5202</v>
      </c>
      <c r="J286" s="626">
        <f t="shared" si="45"/>
        <v>0</v>
      </c>
      <c r="K286" s="66" t="s">
        <v>5445</v>
      </c>
      <c r="L286" s="66"/>
      <c r="M286" s="71"/>
    </row>
    <row r="287" spans="1:13" s="3" customFormat="1" ht="15" customHeight="1" x14ac:dyDescent="0.2">
      <c r="A287" s="71"/>
      <c r="B287" s="620">
        <f>B282+1</f>
        <v>14</v>
      </c>
      <c r="C287" s="206" t="s">
        <v>6581</v>
      </c>
      <c r="D287" s="621" t="s">
        <v>5199</v>
      </c>
      <c r="E287" s="707"/>
      <c r="F287" s="709">
        <f>+基礎データ貼付用シート!E2251</f>
        <v>0</v>
      </c>
      <c r="G287" s="639" t="s">
        <v>5201</v>
      </c>
      <c r="H287" s="701">
        <v>0.188</v>
      </c>
      <c r="I287" s="624" t="s">
        <v>5202</v>
      </c>
      <c r="J287" s="626">
        <f t="shared" si="45"/>
        <v>0</v>
      </c>
      <c r="K287" s="66" t="s">
        <v>5446</v>
      </c>
      <c r="L287" s="66"/>
      <c r="M287" s="71"/>
    </row>
    <row r="288" spans="1:13" s="3" customFormat="1" ht="15" customHeight="1" x14ac:dyDescent="0.2">
      <c r="A288" s="71"/>
      <c r="B288" s="235"/>
      <c r="C288" s="236"/>
      <c r="D288" s="621" t="s">
        <v>5376</v>
      </c>
      <c r="E288" s="707"/>
      <c r="F288" s="709">
        <f>+基礎データ貼付用シート!E2252</f>
        <v>0</v>
      </c>
      <c r="G288" s="639" t="s">
        <v>5723</v>
      </c>
      <c r="H288" s="701">
        <v>0.34699999999999998</v>
      </c>
      <c r="I288" s="624" t="s">
        <v>5202</v>
      </c>
      <c r="J288" s="626">
        <f t="shared" si="45"/>
        <v>0</v>
      </c>
      <c r="K288" s="66" t="s">
        <v>5448</v>
      </c>
      <c r="L288" s="66"/>
      <c r="M288" s="71"/>
    </row>
    <row r="289" spans="1:13" s="3" customFormat="1" ht="15" customHeight="1" x14ac:dyDescent="0.2">
      <c r="A289" s="71"/>
      <c r="B289" s="235"/>
      <c r="C289" s="236"/>
      <c r="D289" s="621" t="s">
        <v>6578</v>
      </c>
      <c r="E289" s="707"/>
      <c r="F289" s="709">
        <f>+基礎データ貼付用シート!E2253</f>
        <v>0</v>
      </c>
      <c r="G289" s="639" t="s">
        <v>5723</v>
      </c>
      <c r="H289" s="701">
        <v>0.375</v>
      </c>
      <c r="I289" s="624" t="s">
        <v>5202</v>
      </c>
      <c r="J289" s="626">
        <f t="shared" si="45"/>
        <v>0</v>
      </c>
      <c r="K289" s="66" t="s">
        <v>5482</v>
      </c>
      <c r="L289" s="66"/>
      <c r="M289" s="71"/>
    </row>
    <row r="290" spans="1:13" s="3" customFormat="1" ht="15" customHeight="1" x14ac:dyDescent="0.2">
      <c r="A290" s="71"/>
      <c r="B290" s="235"/>
      <c r="C290" s="236"/>
      <c r="D290" s="621" t="s">
        <v>6579</v>
      </c>
      <c r="E290" s="707"/>
      <c r="F290" s="709">
        <f>+基礎データ貼付用シート!E2254</f>
        <v>0</v>
      </c>
      <c r="G290" s="639" t="s">
        <v>5723</v>
      </c>
      <c r="H290" s="701">
        <v>0.26900000000000002</v>
      </c>
      <c r="I290" s="624" t="s">
        <v>5202</v>
      </c>
      <c r="J290" s="626">
        <f t="shared" si="45"/>
        <v>0</v>
      </c>
      <c r="K290" s="66" t="s">
        <v>5483</v>
      </c>
      <c r="L290" s="66"/>
      <c r="M290" s="71"/>
    </row>
    <row r="291" spans="1:13" s="3" customFormat="1" ht="15" customHeight="1" x14ac:dyDescent="0.2">
      <c r="A291" s="71"/>
      <c r="B291" s="620">
        <f>B287+1</f>
        <v>15</v>
      </c>
      <c r="C291" s="206" t="s">
        <v>6926</v>
      </c>
      <c r="D291" s="621" t="s">
        <v>5374</v>
      </c>
      <c r="E291" s="707"/>
      <c r="F291" s="873">
        <f>+基礎データ貼付用シート!E2255</f>
        <v>0</v>
      </c>
      <c r="G291" s="639" t="s">
        <v>5201</v>
      </c>
      <c r="H291" s="701">
        <v>8.3000000000000004E-2</v>
      </c>
      <c r="I291" s="624" t="s">
        <v>5202</v>
      </c>
      <c r="J291" s="626">
        <f t="shared" si="45"/>
        <v>0</v>
      </c>
      <c r="K291" s="66" t="s">
        <v>6582</v>
      </c>
      <c r="L291" s="66"/>
      <c r="M291" s="71"/>
    </row>
    <row r="292" spans="1:13" s="3" customFormat="1" ht="15" customHeight="1" x14ac:dyDescent="0.2">
      <c r="A292" s="71"/>
      <c r="B292" s="235"/>
      <c r="C292" s="236"/>
      <c r="D292" s="621" t="s">
        <v>5376</v>
      </c>
      <c r="E292" s="707"/>
      <c r="F292" s="873">
        <f>+基礎データ貼付用シート!E2256</f>
        <v>0</v>
      </c>
      <c r="G292" s="639" t="s">
        <v>5723</v>
      </c>
      <c r="H292" s="701">
        <v>0.2</v>
      </c>
      <c r="I292" s="624" t="s">
        <v>5202</v>
      </c>
      <c r="J292" s="626">
        <f t="shared" si="45"/>
        <v>0</v>
      </c>
      <c r="K292" s="66" t="s">
        <v>6064</v>
      </c>
      <c r="L292" s="66"/>
      <c r="M292" s="71"/>
    </row>
    <row r="293" spans="1:13" s="3" customFormat="1" ht="15" customHeight="1" x14ac:dyDescent="0.2">
      <c r="A293" s="71"/>
      <c r="B293" s="235"/>
      <c r="C293" s="236"/>
      <c r="D293" s="621" t="s">
        <v>6578</v>
      </c>
      <c r="E293" s="707"/>
      <c r="F293" s="873">
        <f>+基礎データ貼付用シート!E2257</f>
        <v>0</v>
      </c>
      <c r="G293" s="639" t="s">
        <v>5723</v>
      </c>
      <c r="H293" s="701">
        <v>0.3</v>
      </c>
      <c r="I293" s="624" t="s">
        <v>5202</v>
      </c>
      <c r="J293" s="626">
        <f t="shared" si="45"/>
        <v>0</v>
      </c>
      <c r="K293" s="66" t="s">
        <v>6065</v>
      </c>
      <c r="L293" s="66"/>
      <c r="M293" s="71"/>
    </row>
    <row r="294" spans="1:13" s="3" customFormat="1" ht="15" customHeight="1" x14ac:dyDescent="0.2">
      <c r="A294" s="71"/>
      <c r="B294" s="235"/>
      <c r="C294" s="236"/>
      <c r="D294" s="621" t="s">
        <v>6579</v>
      </c>
      <c r="E294" s="707"/>
      <c r="F294" s="873">
        <f>+基礎データ貼付用シート!E2258</f>
        <v>0</v>
      </c>
      <c r="G294" s="639" t="s">
        <v>5723</v>
      </c>
      <c r="H294" s="701">
        <v>0.37</v>
      </c>
      <c r="I294" s="624" t="s">
        <v>5202</v>
      </c>
      <c r="J294" s="626">
        <f t="shared" si="45"/>
        <v>0</v>
      </c>
      <c r="K294" s="66" t="s">
        <v>6066</v>
      </c>
      <c r="L294" s="66"/>
      <c r="M294" s="71"/>
    </row>
    <row r="295" spans="1:13" s="3" customFormat="1" ht="15" customHeight="1" x14ac:dyDescent="0.2">
      <c r="A295" s="71"/>
      <c r="B295" s="235"/>
      <c r="C295" s="236"/>
      <c r="D295" s="621" t="s">
        <v>6580</v>
      </c>
      <c r="E295" s="707"/>
      <c r="F295" s="874">
        <f>+基礎データ貼付用シート!E2259</f>
        <v>0</v>
      </c>
      <c r="G295" s="639" t="s">
        <v>5723</v>
      </c>
      <c r="H295" s="701">
        <v>0.4</v>
      </c>
      <c r="I295" s="624" t="s">
        <v>5202</v>
      </c>
      <c r="J295" s="626">
        <f t="shared" ref="J295:J296" si="46">ROUND(F295*H295,0)</f>
        <v>0</v>
      </c>
      <c r="K295" s="66" t="s">
        <v>6071</v>
      </c>
      <c r="L295" s="66"/>
      <c r="M295" s="71"/>
    </row>
    <row r="296" spans="1:13" s="3" customFormat="1" ht="15" customHeight="1" x14ac:dyDescent="0.2">
      <c r="A296" s="71"/>
      <c r="B296" s="235"/>
      <c r="C296" s="236"/>
      <c r="D296" s="621" t="s">
        <v>7371</v>
      </c>
      <c r="E296" s="707"/>
      <c r="F296" s="874">
        <f>+基礎データ貼付用シート!E2260</f>
        <v>0</v>
      </c>
      <c r="G296" s="639" t="s">
        <v>5723</v>
      </c>
      <c r="H296" s="701">
        <v>0.495</v>
      </c>
      <c r="I296" s="624" t="s">
        <v>5202</v>
      </c>
      <c r="J296" s="626">
        <f t="shared" si="46"/>
        <v>0</v>
      </c>
      <c r="K296" s="66" t="s">
        <v>6072</v>
      </c>
      <c r="L296" s="66"/>
      <c r="M296" s="71"/>
    </row>
    <row r="297" spans="1:13" s="3" customFormat="1" ht="15" customHeight="1" x14ac:dyDescent="0.2">
      <c r="A297" s="71"/>
      <c r="B297" s="141"/>
      <c r="C297" s="234"/>
      <c r="D297" s="621" t="s">
        <v>7369</v>
      </c>
      <c r="E297" s="707"/>
      <c r="F297" s="875">
        <f>+基礎データ貼付用シート!E2261</f>
        <v>0</v>
      </c>
      <c r="G297" s="639" t="s">
        <v>5723</v>
      </c>
      <c r="H297" s="701">
        <v>0.5</v>
      </c>
      <c r="I297" s="624" t="s">
        <v>5202</v>
      </c>
      <c r="J297" s="626">
        <f t="shared" ref="J297" si="47">ROUND(F297*H297,0)</f>
        <v>0</v>
      </c>
      <c r="K297" s="66" t="s">
        <v>6550</v>
      </c>
      <c r="L297" s="66"/>
      <c r="M297" s="71"/>
    </row>
    <row r="298" spans="1:13" s="3" customFormat="1" ht="15" customHeight="1" x14ac:dyDescent="0.2">
      <c r="A298" s="71"/>
      <c r="B298" s="66"/>
      <c r="C298" s="68"/>
      <c r="D298" s="66"/>
      <c r="E298" s="66"/>
      <c r="F298" s="29"/>
      <c r="G298" s="68"/>
      <c r="H298" s="1226" t="s">
        <v>7010</v>
      </c>
      <c r="I298" s="1227"/>
      <c r="J298" s="723"/>
      <c r="K298" s="66"/>
      <c r="L298" s="71"/>
      <c r="M298" s="71"/>
    </row>
    <row r="299" spans="1:13" s="3" customFormat="1" ht="15" customHeight="1" thickBot="1" x14ac:dyDescent="0.25">
      <c r="A299" s="71"/>
      <c r="B299" s="66"/>
      <c r="C299" s="66"/>
      <c r="D299" s="66"/>
      <c r="E299" s="66"/>
      <c r="F299" s="29"/>
      <c r="G299" s="66"/>
      <c r="H299" s="983" t="s">
        <v>5259</v>
      </c>
      <c r="I299" s="984"/>
      <c r="J299" s="7">
        <f>SUM(J243:J297)</f>
        <v>0</v>
      </c>
      <c r="K299" s="66" t="s">
        <v>5303</v>
      </c>
      <c r="L299" s="71"/>
      <c r="M299" s="3" t="s">
        <v>5201</v>
      </c>
    </row>
    <row r="300" spans="1:13" s="3" customFormat="1" ht="15" customHeight="1" x14ac:dyDescent="0.2">
      <c r="A300" s="71"/>
      <c r="B300" s="66"/>
      <c r="C300" s="66"/>
      <c r="D300" s="66"/>
      <c r="E300" s="66"/>
      <c r="F300" s="29"/>
      <c r="G300" s="66"/>
      <c r="H300" s="68"/>
      <c r="I300" s="68"/>
      <c r="J300" s="29"/>
      <c r="K300" s="66"/>
      <c r="L300" s="71"/>
      <c r="M300" s="71"/>
    </row>
    <row r="301" spans="1:13" s="2" customFormat="1" ht="15" customHeight="1" x14ac:dyDescent="0.2">
      <c r="A301" s="66" t="s">
        <v>7456</v>
      </c>
      <c r="B301" s="99"/>
      <c r="C301" s="99"/>
      <c r="D301" s="99"/>
      <c r="E301" s="99"/>
      <c r="F301" s="99"/>
      <c r="G301" s="99"/>
      <c r="H301" s="99"/>
      <c r="I301" s="99"/>
      <c r="J301" s="99"/>
      <c r="K301" s="66"/>
      <c r="L301" s="66"/>
      <c r="M301" s="66"/>
    </row>
    <row r="302" spans="1:13" s="2" customFormat="1" ht="15" customHeight="1" x14ac:dyDescent="0.2">
      <c r="A302" s="66" t="s">
        <v>6583</v>
      </c>
      <c r="B302" s="238"/>
      <c r="C302" s="239"/>
      <c r="D302" s="66"/>
      <c r="E302" s="66"/>
      <c r="F302" s="66"/>
      <c r="G302" s="66"/>
      <c r="H302" s="66"/>
      <c r="I302" s="66"/>
      <c r="J302" s="66"/>
      <c r="K302" s="240"/>
      <c r="L302" s="66"/>
      <c r="M302" s="66"/>
    </row>
    <row r="303" spans="1:13" s="2" customFormat="1" ht="15" customHeight="1" x14ac:dyDescent="0.2">
      <c r="A303" s="66" t="s">
        <v>7423</v>
      </c>
      <c r="B303" s="66"/>
      <c r="C303" s="66"/>
      <c r="D303" s="66"/>
      <c r="E303" s="66"/>
      <c r="F303" s="66"/>
      <c r="G303" s="66"/>
      <c r="H303" s="66"/>
      <c r="I303" s="66"/>
      <c r="J303" s="66"/>
      <c r="K303" s="240"/>
      <c r="L303" s="66"/>
      <c r="M303" s="66"/>
    </row>
    <row r="304" spans="1:13" s="2" customFormat="1" ht="15" customHeight="1" x14ac:dyDescent="0.2">
      <c r="A304" s="66" t="s">
        <v>6927</v>
      </c>
      <c r="B304" s="66"/>
      <c r="C304" s="66"/>
      <c r="D304" s="66"/>
      <c r="E304" s="66"/>
      <c r="F304" s="66"/>
      <c r="G304" s="66"/>
      <c r="H304" s="66"/>
      <c r="I304" s="66"/>
      <c r="J304" s="66"/>
      <c r="K304" s="66"/>
      <c r="L304" s="66"/>
      <c r="M304" s="66"/>
    </row>
    <row r="305" spans="1:14" s="2" customFormat="1" ht="15" customHeight="1" x14ac:dyDescent="0.2">
      <c r="A305" s="66"/>
      <c r="B305" s="238"/>
      <c r="C305" s="239"/>
      <c r="D305" s="66"/>
      <c r="E305" s="66"/>
      <c r="F305" s="66"/>
      <c r="G305" s="66"/>
      <c r="H305" s="66"/>
      <c r="I305" s="66"/>
      <c r="J305" s="66"/>
      <c r="K305" s="240"/>
      <c r="L305" s="66"/>
      <c r="M305" s="66"/>
    </row>
    <row r="306" spans="1:14" ht="15" customHeight="1" x14ac:dyDescent="0.2">
      <c r="A306" s="77">
        <v>13</v>
      </c>
      <c r="B306" s="71" t="s">
        <v>6584</v>
      </c>
      <c r="C306" s="76"/>
      <c r="D306" s="76"/>
      <c r="E306" s="76"/>
      <c r="F306" s="89"/>
      <c r="G306" s="76"/>
      <c r="H306" s="76"/>
      <c r="I306" s="76"/>
      <c r="J306" s="89"/>
      <c r="K306" s="76"/>
      <c r="L306" s="76"/>
      <c r="M306" s="76"/>
    </row>
    <row r="307" spans="1:14" ht="15" customHeight="1" x14ac:dyDescent="0.2">
      <c r="A307" s="78"/>
      <c r="B307" s="76"/>
      <c r="C307" s="76"/>
      <c r="D307" s="76"/>
      <c r="E307" s="76"/>
      <c r="F307" s="89"/>
      <c r="G307" s="76"/>
      <c r="H307" s="76"/>
      <c r="I307" s="76"/>
      <c r="J307" s="89"/>
      <c r="K307" s="76"/>
      <c r="L307" s="76"/>
      <c r="M307" s="76"/>
    </row>
    <row r="308" spans="1:14" ht="15" customHeight="1" x14ac:dyDescent="0.2">
      <c r="A308" s="78"/>
      <c r="B308" s="991" t="s">
        <v>5401</v>
      </c>
      <c r="C308" s="992"/>
      <c r="D308" s="991" t="s">
        <v>5194</v>
      </c>
      <c r="E308" s="992"/>
      <c r="F308" s="127" t="s">
        <v>5402</v>
      </c>
      <c r="G308" s="213"/>
      <c r="H308" s="213" t="s">
        <v>5196</v>
      </c>
      <c r="I308" s="213"/>
      <c r="J308" s="127" t="s">
        <v>17</v>
      </c>
      <c r="K308" s="66"/>
      <c r="L308" s="76"/>
      <c r="M308" s="76"/>
    </row>
    <row r="309" spans="1:14" ht="15" customHeight="1" x14ac:dyDescent="0.2">
      <c r="A309" s="78"/>
      <c r="B309" s="294"/>
      <c r="C309" s="289"/>
      <c r="D309" s="229"/>
      <c r="E309" s="286"/>
      <c r="F309" s="168"/>
      <c r="G309" s="143"/>
      <c r="H309" s="143"/>
      <c r="I309" s="143"/>
      <c r="J309" s="92" t="s">
        <v>5197</v>
      </c>
      <c r="K309" s="66"/>
      <c r="L309" s="76"/>
      <c r="M309" s="76"/>
    </row>
    <row r="310" spans="1:14" s="3" customFormat="1" ht="15" customHeight="1" x14ac:dyDescent="0.2">
      <c r="A310" s="71"/>
      <c r="B310" s="620">
        <v>1</v>
      </c>
      <c r="C310" s="63" t="s">
        <v>5198</v>
      </c>
      <c r="D310" s="621" t="s">
        <v>5199</v>
      </c>
      <c r="E310" s="632" t="s">
        <v>5200</v>
      </c>
      <c r="F310" s="630">
        <f>IF(総括表!$B$4=総括表!$Q$4,基礎データ貼付用シート!E2315)</f>
        <v>0</v>
      </c>
      <c r="G310" s="624" t="s">
        <v>5201</v>
      </c>
      <c r="H310" s="710">
        <v>0.223</v>
      </c>
      <c r="I310" s="628" t="s">
        <v>5202</v>
      </c>
      <c r="J310" s="629">
        <f t="shared" ref="J310:J319" si="48">ROUND(F310*H310,0)</f>
        <v>0</v>
      </c>
      <c r="K310" s="66" t="s">
        <v>5203</v>
      </c>
      <c r="L310" s="66"/>
      <c r="M310" s="71"/>
      <c r="N310" s="1"/>
    </row>
    <row r="311" spans="1:14" s="3" customFormat="1" ht="15" customHeight="1" x14ac:dyDescent="0.2">
      <c r="A311" s="71"/>
      <c r="B311" s="67"/>
      <c r="C311" s="286"/>
      <c r="D311" s="621" t="s">
        <v>5204</v>
      </c>
      <c r="E311" s="632" t="s">
        <v>5205</v>
      </c>
      <c r="F311" s="630" t="b">
        <f>IF(総括表!$B$4=総括表!$Q$5,基礎データ貼付用シート!E2315)</f>
        <v>0</v>
      </c>
      <c r="G311" s="624" t="s">
        <v>5201</v>
      </c>
      <c r="H311" s="703">
        <v>0</v>
      </c>
      <c r="I311" s="624" t="s">
        <v>5202</v>
      </c>
      <c r="J311" s="626">
        <f t="shared" si="48"/>
        <v>0</v>
      </c>
      <c r="K311" s="66" t="s">
        <v>5206</v>
      </c>
      <c r="L311" s="71"/>
      <c r="M311" s="71"/>
      <c r="N311" s="1"/>
    </row>
    <row r="312" spans="1:14" s="3" customFormat="1" ht="15" customHeight="1" x14ac:dyDescent="0.2">
      <c r="A312" s="71"/>
      <c r="B312" s="620">
        <v>2</v>
      </c>
      <c r="C312" s="63" t="s">
        <v>5207</v>
      </c>
      <c r="D312" s="621" t="s">
        <v>5199</v>
      </c>
      <c r="E312" s="632" t="s">
        <v>5200</v>
      </c>
      <c r="F312" s="630">
        <f>IF(総括表!$B$4=総括表!$Q$4,基礎データ貼付用シート!E2316)</f>
        <v>0</v>
      </c>
      <c r="G312" s="624" t="s">
        <v>5201</v>
      </c>
      <c r="H312" s="711">
        <v>0.24099999999999999</v>
      </c>
      <c r="I312" s="712" t="s">
        <v>5202</v>
      </c>
      <c r="J312" s="698">
        <f t="shared" si="48"/>
        <v>0</v>
      </c>
      <c r="K312" s="66" t="s">
        <v>5208</v>
      </c>
      <c r="L312" s="66"/>
      <c r="M312" s="71"/>
      <c r="N312" s="1"/>
    </row>
    <row r="313" spans="1:14" s="3" customFormat="1" ht="15" customHeight="1" x14ac:dyDescent="0.2">
      <c r="A313" s="71"/>
      <c r="B313" s="67"/>
      <c r="C313" s="286"/>
      <c r="D313" s="621" t="s">
        <v>5204</v>
      </c>
      <c r="E313" s="632" t="s">
        <v>5205</v>
      </c>
      <c r="F313" s="630" t="b">
        <f>IF(総括表!$B$4=総括表!$Q$5,基礎データ貼付用シート!E2316)</f>
        <v>0</v>
      </c>
      <c r="G313" s="624" t="s">
        <v>5201</v>
      </c>
      <c r="H313" s="703">
        <v>0</v>
      </c>
      <c r="I313" s="624" t="s">
        <v>5202</v>
      </c>
      <c r="J313" s="626">
        <f t="shared" si="48"/>
        <v>0</v>
      </c>
      <c r="K313" s="66" t="s">
        <v>5209</v>
      </c>
      <c r="L313" s="71"/>
      <c r="M313" s="71"/>
      <c r="N313" s="1"/>
    </row>
    <row r="314" spans="1:14" s="3" customFormat="1" ht="15" customHeight="1" x14ac:dyDescent="0.2">
      <c r="A314" s="71"/>
      <c r="B314" s="620">
        <v>3</v>
      </c>
      <c r="C314" s="63" t="s">
        <v>5210</v>
      </c>
      <c r="D314" s="621" t="s">
        <v>5199</v>
      </c>
      <c r="E314" s="632" t="s">
        <v>5200</v>
      </c>
      <c r="F314" s="630">
        <f>IF(総括表!$B$4=総括表!$Q$4,基礎データ貼付用シート!E2317)</f>
        <v>0</v>
      </c>
      <c r="G314" s="624" t="s">
        <v>5201</v>
      </c>
      <c r="H314" s="711">
        <v>0.23100000000000001</v>
      </c>
      <c r="I314" s="712" t="s">
        <v>5202</v>
      </c>
      <c r="J314" s="698">
        <f t="shared" si="48"/>
        <v>0</v>
      </c>
      <c r="K314" s="66" t="s">
        <v>5211</v>
      </c>
      <c r="L314" s="66"/>
      <c r="M314" s="71"/>
      <c r="N314" s="1"/>
    </row>
    <row r="315" spans="1:14" s="3" customFormat="1" ht="15" customHeight="1" x14ac:dyDescent="0.2">
      <c r="A315" s="71"/>
      <c r="B315" s="67"/>
      <c r="C315" s="286"/>
      <c r="D315" s="621" t="s">
        <v>5204</v>
      </c>
      <c r="E315" s="632" t="s">
        <v>5205</v>
      </c>
      <c r="F315" s="630" t="b">
        <f>IF(総括表!$B$4=総括表!$Q$5,基礎データ貼付用シート!E2317)</f>
        <v>0</v>
      </c>
      <c r="G315" s="624" t="s">
        <v>5201</v>
      </c>
      <c r="H315" s="710">
        <v>0.11799999999999999</v>
      </c>
      <c r="I315" s="628" t="s">
        <v>5202</v>
      </c>
      <c r="J315" s="629">
        <f t="shared" si="48"/>
        <v>0</v>
      </c>
      <c r="K315" s="66" t="s">
        <v>5212</v>
      </c>
      <c r="L315" s="71"/>
      <c r="M315" s="71"/>
      <c r="N315" s="1"/>
    </row>
    <row r="316" spans="1:14" s="3" customFormat="1" ht="15" customHeight="1" x14ac:dyDescent="0.2">
      <c r="A316" s="71"/>
      <c r="B316" s="620">
        <v>4</v>
      </c>
      <c r="C316" s="63" t="s">
        <v>5213</v>
      </c>
      <c r="D316" s="621" t="s">
        <v>5199</v>
      </c>
      <c r="E316" s="632" t="s">
        <v>5200</v>
      </c>
      <c r="F316" s="630">
        <f>IF(総括表!$B$4=総括表!$Q$4,基礎データ貼付用シート!E2318)</f>
        <v>0</v>
      </c>
      <c r="G316" s="624" t="s">
        <v>5201</v>
      </c>
      <c r="H316" s="703">
        <v>0.24</v>
      </c>
      <c r="I316" s="624" t="s">
        <v>5202</v>
      </c>
      <c r="J316" s="626">
        <f t="shared" si="48"/>
        <v>0</v>
      </c>
      <c r="K316" s="66" t="s">
        <v>5214</v>
      </c>
      <c r="L316" s="66"/>
      <c r="M316" s="71"/>
      <c r="N316" s="1"/>
    </row>
    <row r="317" spans="1:14" s="3" customFormat="1" ht="15" customHeight="1" x14ac:dyDescent="0.2">
      <c r="A317" s="71"/>
      <c r="B317" s="67"/>
      <c r="C317" s="286"/>
      <c r="D317" s="621" t="s">
        <v>5204</v>
      </c>
      <c r="E317" s="632" t="s">
        <v>5205</v>
      </c>
      <c r="F317" s="630" t="b">
        <f>IF(総括表!$B$4=総括表!$Q$5,基礎データ貼付用シート!E2318)</f>
        <v>0</v>
      </c>
      <c r="G317" s="624" t="s">
        <v>5201</v>
      </c>
      <c r="H317" s="703">
        <v>0.153</v>
      </c>
      <c r="I317" s="624" t="s">
        <v>5202</v>
      </c>
      <c r="J317" s="626">
        <f t="shared" si="48"/>
        <v>0</v>
      </c>
      <c r="K317" s="66" t="s">
        <v>5215</v>
      </c>
      <c r="L317" s="71"/>
      <c r="M317" s="71"/>
      <c r="N317" s="1"/>
    </row>
    <row r="318" spans="1:14" s="3" customFormat="1" ht="15" customHeight="1" x14ac:dyDescent="0.2">
      <c r="A318" s="71"/>
      <c r="B318" s="620">
        <v>5</v>
      </c>
      <c r="C318" s="63" t="s">
        <v>5216</v>
      </c>
      <c r="D318" s="621" t="s">
        <v>5199</v>
      </c>
      <c r="E318" s="632" t="s">
        <v>5200</v>
      </c>
      <c r="F318" s="630">
        <f>IF(総括表!$B$4=総括表!$Q$4,基礎データ貼付用シート!E2319)</f>
        <v>0</v>
      </c>
      <c r="G318" s="624" t="s">
        <v>5201</v>
      </c>
      <c r="H318" s="547">
        <v>0.26100000000000001</v>
      </c>
      <c r="I318" s="25" t="s">
        <v>5202</v>
      </c>
      <c r="J318" s="252">
        <f t="shared" si="48"/>
        <v>0</v>
      </c>
      <c r="K318" s="66" t="s">
        <v>5217</v>
      </c>
      <c r="L318" s="66"/>
      <c r="M318" s="71"/>
    </row>
    <row r="319" spans="1:14" s="3" customFormat="1" ht="15" customHeight="1" thickBot="1" x14ac:dyDescent="0.25">
      <c r="A319" s="71"/>
      <c r="B319" s="67"/>
      <c r="C319" s="286"/>
      <c r="D319" s="621" t="s">
        <v>5204</v>
      </c>
      <c r="E319" s="632" t="s">
        <v>5205</v>
      </c>
      <c r="F319" s="630" t="b">
        <f>IF(総括表!$B$4=総括表!$Q$5,基礎データ貼付用シート!E2319)</f>
        <v>0</v>
      </c>
      <c r="G319" s="624" t="s">
        <v>5201</v>
      </c>
      <c r="H319" s="713">
        <v>0.184</v>
      </c>
      <c r="I319" s="714" t="s">
        <v>5202</v>
      </c>
      <c r="J319" s="715">
        <f t="shared" si="48"/>
        <v>0</v>
      </c>
      <c r="K319" s="66" t="s">
        <v>5218</v>
      </c>
      <c r="L319" s="71"/>
      <c r="M319" s="71"/>
    </row>
    <row r="320" spans="1:14" s="3" customFormat="1" ht="15" customHeight="1" x14ac:dyDescent="0.2">
      <c r="A320" s="71"/>
      <c r="B320" s="66"/>
      <c r="C320" s="68"/>
      <c r="D320" s="66"/>
      <c r="E320" s="66"/>
      <c r="F320" s="29"/>
      <c r="G320" s="68"/>
      <c r="H320" s="985" t="s">
        <v>5748</v>
      </c>
      <c r="I320" s="986"/>
      <c r="J320" s="657"/>
      <c r="K320" s="66"/>
      <c r="L320" s="71"/>
      <c r="M320" s="71"/>
    </row>
    <row r="321" spans="1:14" s="3" customFormat="1" ht="15" customHeight="1" thickBot="1" x14ac:dyDescent="0.25">
      <c r="A321" s="71"/>
      <c r="B321" s="66"/>
      <c r="C321" s="66"/>
      <c r="D321" s="66"/>
      <c r="E321" s="66"/>
      <c r="F321" s="29"/>
      <c r="G321" s="66"/>
      <c r="H321" s="983" t="s">
        <v>5259</v>
      </c>
      <c r="I321" s="984"/>
      <c r="J321" s="7">
        <f>SUM(J310:J319)</f>
        <v>0</v>
      </c>
      <c r="K321" s="66" t="s">
        <v>5312</v>
      </c>
      <c r="L321" s="71"/>
      <c r="M321" s="3" t="s">
        <v>5201</v>
      </c>
    </row>
    <row r="322" spans="1:14" s="3" customFormat="1" ht="15" customHeight="1" x14ac:dyDescent="0.2">
      <c r="A322" s="71"/>
      <c r="B322" s="71"/>
      <c r="C322" s="71"/>
      <c r="D322" s="71"/>
      <c r="E322" s="71"/>
      <c r="F322" s="90"/>
      <c r="G322" s="71"/>
      <c r="H322" s="71"/>
      <c r="I322" s="71"/>
      <c r="J322" s="90"/>
      <c r="K322" s="71"/>
      <c r="L322" s="71"/>
      <c r="M322" s="71"/>
    </row>
    <row r="323" spans="1:14" ht="15" customHeight="1" x14ac:dyDescent="0.2">
      <c r="A323" s="77">
        <v>14</v>
      </c>
      <c r="B323" s="71" t="s">
        <v>6585</v>
      </c>
      <c r="C323" s="76"/>
      <c r="D323" s="76"/>
      <c r="E323" s="76"/>
      <c r="F323" s="89"/>
      <c r="G323" s="76"/>
      <c r="H323" s="76"/>
      <c r="I323" s="76"/>
      <c r="J323" s="89"/>
      <c r="K323" s="76"/>
      <c r="L323" s="76"/>
      <c r="M323" s="76"/>
    </row>
    <row r="324" spans="1:14" ht="15" customHeight="1" x14ac:dyDescent="0.2">
      <c r="A324" s="78"/>
      <c r="B324" s="76"/>
      <c r="C324" s="76"/>
      <c r="D324" s="76"/>
      <c r="E324" s="76"/>
      <c r="F324" s="89"/>
      <c r="G324" s="76"/>
      <c r="H324" s="76"/>
      <c r="I324" s="76"/>
      <c r="J324" s="89"/>
      <c r="K324" s="76"/>
      <c r="L324" s="76"/>
      <c r="M324" s="76"/>
    </row>
    <row r="325" spans="1:14" ht="15" customHeight="1" x14ac:dyDescent="0.2">
      <c r="A325" s="78"/>
      <c r="B325" s="991" t="s">
        <v>5401</v>
      </c>
      <c r="C325" s="992"/>
      <c r="D325" s="991" t="s">
        <v>5194</v>
      </c>
      <c r="E325" s="992"/>
      <c r="F325" s="127" t="s">
        <v>5402</v>
      </c>
      <c r="G325" s="213"/>
      <c r="H325" s="213" t="s">
        <v>5196</v>
      </c>
      <c r="I325" s="213"/>
      <c r="J325" s="127" t="s">
        <v>17</v>
      </c>
      <c r="K325" s="66"/>
      <c r="L325" s="76"/>
      <c r="M325" s="76"/>
    </row>
    <row r="326" spans="1:14" ht="15" customHeight="1" x14ac:dyDescent="0.2">
      <c r="A326" s="78"/>
      <c r="B326" s="294"/>
      <c r="C326" s="289"/>
      <c r="D326" s="229"/>
      <c r="E326" s="286"/>
      <c r="F326" s="168"/>
      <c r="G326" s="143"/>
      <c r="H326" s="143"/>
      <c r="I326" s="143"/>
      <c r="J326" s="92" t="s">
        <v>5197</v>
      </c>
      <c r="K326" s="66"/>
      <c r="L326" s="76"/>
      <c r="M326" s="76"/>
    </row>
    <row r="327" spans="1:14" s="3" customFormat="1" ht="15" customHeight="1" x14ac:dyDescent="0.2">
      <c r="A327" s="71"/>
      <c r="B327" s="620">
        <v>1</v>
      </c>
      <c r="C327" s="63" t="s">
        <v>5265</v>
      </c>
      <c r="D327" s="621" t="s">
        <v>5199</v>
      </c>
      <c r="E327" s="632" t="s">
        <v>5200</v>
      </c>
      <c r="F327" s="630">
        <f>IF(総括表!$B$4=総括表!$Q$4,基礎データ貼付用シート!E2324)</f>
        <v>0</v>
      </c>
      <c r="G327" s="624" t="s">
        <v>5201</v>
      </c>
      <c r="H327" s="625">
        <v>0.16300000000000001</v>
      </c>
      <c r="I327" s="624" t="s">
        <v>5202</v>
      </c>
      <c r="J327" s="626">
        <f t="shared" ref="J327:J338" si="49">ROUND(F327*H327,0)</f>
        <v>0</v>
      </c>
      <c r="K327" s="66" t="s">
        <v>5203</v>
      </c>
      <c r="L327" s="71"/>
      <c r="M327" s="71"/>
      <c r="N327" s="1"/>
    </row>
    <row r="328" spans="1:14" s="3" customFormat="1" ht="15" customHeight="1" x14ac:dyDescent="0.2">
      <c r="A328" s="71"/>
      <c r="B328" s="67"/>
      <c r="C328" s="286"/>
      <c r="D328" s="621" t="s">
        <v>5204</v>
      </c>
      <c r="E328" s="632" t="s">
        <v>5205</v>
      </c>
      <c r="F328" s="630" t="b">
        <f>IF(総括表!$B$4=総括表!$Q$5,基礎データ貼付用シート!E2324)</f>
        <v>0</v>
      </c>
      <c r="G328" s="624" t="s">
        <v>5201</v>
      </c>
      <c r="H328" s="703"/>
      <c r="I328" s="628" t="s">
        <v>5202</v>
      </c>
      <c r="J328" s="629">
        <f t="shared" si="49"/>
        <v>0</v>
      </c>
      <c r="K328" s="66" t="s">
        <v>5206</v>
      </c>
      <c r="L328" s="71"/>
      <c r="M328" s="71"/>
      <c r="N328" s="1"/>
    </row>
    <row r="329" spans="1:14" s="3" customFormat="1" ht="15" customHeight="1" x14ac:dyDescent="0.2">
      <c r="A329" s="71"/>
      <c r="B329" s="620">
        <v>2</v>
      </c>
      <c r="C329" s="63" t="s">
        <v>5198</v>
      </c>
      <c r="D329" s="621" t="s">
        <v>5199</v>
      </c>
      <c r="E329" s="632" t="s">
        <v>5200</v>
      </c>
      <c r="F329" s="630">
        <f>IF(総括表!$B$4=総括表!$Q$4,基礎データ貼付用シート!E2325)</f>
        <v>0</v>
      </c>
      <c r="G329" s="624" t="s">
        <v>5201</v>
      </c>
      <c r="H329" s="625">
        <v>0.17799999999999999</v>
      </c>
      <c r="I329" s="624" t="s">
        <v>5202</v>
      </c>
      <c r="J329" s="626">
        <f t="shared" si="49"/>
        <v>0</v>
      </c>
      <c r="K329" s="66" t="s">
        <v>5208</v>
      </c>
      <c r="L329" s="71"/>
      <c r="M329" s="71"/>
      <c r="N329" s="1"/>
    </row>
    <row r="330" spans="1:14" s="3" customFormat="1" ht="15" customHeight="1" x14ac:dyDescent="0.2">
      <c r="A330" s="71"/>
      <c r="B330" s="67"/>
      <c r="C330" s="286"/>
      <c r="D330" s="621" t="s">
        <v>5204</v>
      </c>
      <c r="E330" s="632" t="s">
        <v>5205</v>
      </c>
      <c r="F330" s="630" t="b">
        <f>IF(総括表!$B$4=総括表!$Q$5,基礎データ貼付用シート!E2325)</f>
        <v>0</v>
      </c>
      <c r="G330" s="624" t="s">
        <v>5201</v>
      </c>
      <c r="H330" s="703"/>
      <c r="I330" s="628" t="s">
        <v>5202</v>
      </c>
      <c r="J330" s="629">
        <f t="shared" si="49"/>
        <v>0</v>
      </c>
      <c r="K330" s="66" t="s">
        <v>5209</v>
      </c>
      <c r="L330" s="71"/>
      <c r="M330" s="71"/>
      <c r="N330" s="1"/>
    </row>
    <row r="331" spans="1:14" s="3" customFormat="1" ht="15" customHeight="1" x14ac:dyDescent="0.2">
      <c r="A331" s="71"/>
      <c r="B331" s="620">
        <v>3</v>
      </c>
      <c r="C331" s="63" t="s">
        <v>5207</v>
      </c>
      <c r="D331" s="621" t="s">
        <v>5199</v>
      </c>
      <c r="E331" s="632" t="s">
        <v>5200</v>
      </c>
      <c r="F331" s="630">
        <f>IF(総括表!$B$4=総括表!$Q$4,基礎データ貼付用シート!E2326)</f>
        <v>0</v>
      </c>
      <c r="G331" s="624" t="s">
        <v>5201</v>
      </c>
      <c r="H331" s="625">
        <v>0.193</v>
      </c>
      <c r="I331" s="624" t="s">
        <v>5202</v>
      </c>
      <c r="J331" s="626">
        <f t="shared" si="49"/>
        <v>0</v>
      </c>
      <c r="K331" s="66" t="s">
        <v>5211</v>
      </c>
      <c r="L331" s="71"/>
      <c r="M331" s="71"/>
      <c r="N331" s="1"/>
    </row>
    <row r="332" spans="1:14" s="3" customFormat="1" ht="15" customHeight="1" x14ac:dyDescent="0.2">
      <c r="A332" s="71"/>
      <c r="B332" s="67"/>
      <c r="C332" s="286"/>
      <c r="D332" s="621" t="s">
        <v>5204</v>
      </c>
      <c r="E332" s="632" t="s">
        <v>5205</v>
      </c>
      <c r="F332" s="630" t="b">
        <f>IF(総括表!$B$4=総括表!$Q$5,基礎データ貼付用シート!E2326)</f>
        <v>0</v>
      </c>
      <c r="G332" s="624" t="s">
        <v>5201</v>
      </c>
      <c r="H332" s="703"/>
      <c r="I332" s="628" t="s">
        <v>5202</v>
      </c>
      <c r="J332" s="629">
        <f t="shared" si="49"/>
        <v>0</v>
      </c>
      <c r="K332" s="66" t="s">
        <v>5212</v>
      </c>
      <c r="L332" s="71"/>
      <c r="M332" s="71"/>
      <c r="N332" s="1"/>
    </row>
    <row r="333" spans="1:14" s="3" customFormat="1" ht="15" customHeight="1" x14ac:dyDescent="0.2">
      <c r="A333" s="71"/>
      <c r="B333" s="620">
        <v>4</v>
      </c>
      <c r="C333" s="63" t="s">
        <v>5210</v>
      </c>
      <c r="D333" s="621" t="s">
        <v>5199</v>
      </c>
      <c r="E333" s="632" t="s">
        <v>5200</v>
      </c>
      <c r="F333" s="630">
        <f>IF(総括表!$B$4=総括表!$Q$4,基礎データ貼付用シート!E2327)</f>
        <v>0</v>
      </c>
      <c r="G333" s="624" t="s">
        <v>5201</v>
      </c>
      <c r="H333" s="625">
        <v>0.185</v>
      </c>
      <c r="I333" s="624" t="s">
        <v>5202</v>
      </c>
      <c r="J333" s="626">
        <f t="shared" si="49"/>
        <v>0</v>
      </c>
      <c r="K333" s="66" t="s">
        <v>5214</v>
      </c>
      <c r="L333" s="71"/>
      <c r="M333" s="71"/>
      <c r="N333" s="1"/>
    </row>
    <row r="334" spans="1:14" s="3" customFormat="1" ht="15" customHeight="1" x14ac:dyDescent="0.2">
      <c r="A334" s="71"/>
      <c r="B334" s="67"/>
      <c r="C334" s="286"/>
      <c r="D334" s="621" t="s">
        <v>5204</v>
      </c>
      <c r="E334" s="632" t="s">
        <v>5205</v>
      </c>
      <c r="F334" s="630" t="b">
        <f>IF(総括表!$B$4=総括表!$Q$5,基礎データ貼付用シート!E2327)</f>
        <v>0</v>
      </c>
      <c r="G334" s="624" t="s">
        <v>5201</v>
      </c>
      <c r="H334" s="625">
        <v>9.4E-2</v>
      </c>
      <c r="I334" s="628" t="s">
        <v>5202</v>
      </c>
      <c r="J334" s="629">
        <f t="shared" si="49"/>
        <v>0</v>
      </c>
      <c r="K334" s="66" t="s">
        <v>5215</v>
      </c>
      <c r="L334" s="71"/>
      <c r="M334" s="71"/>
      <c r="N334" s="1"/>
    </row>
    <row r="335" spans="1:14" s="3" customFormat="1" ht="15" customHeight="1" x14ac:dyDescent="0.2">
      <c r="A335" s="71"/>
      <c r="B335" s="620">
        <v>5</v>
      </c>
      <c r="C335" s="63" t="s">
        <v>5213</v>
      </c>
      <c r="D335" s="621" t="s">
        <v>5199</v>
      </c>
      <c r="E335" s="632" t="s">
        <v>5200</v>
      </c>
      <c r="F335" s="630">
        <f>IF(総括表!$B$4=総括表!$Q$4,基礎データ貼付用シート!E2328)</f>
        <v>0</v>
      </c>
      <c r="G335" s="624" t="s">
        <v>5201</v>
      </c>
      <c r="H335" s="625">
        <v>0.192</v>
      </c>
      <c r="I335" s="624" t="s">
        <v>5202</v>
      </c>
      <c r="J335" s="626">
        <f t="shared" si="49"/>
        <v>0</v>
      </c>
      <c r="K335" s="66" t="s">
        <v>5217</v>
      </c>
      <c r="L335" s="71"/>
      <c r="M335" s="71"/>
      <c r="N335" s="1"/>
    </row>
    <row r="336" spans="1:14" s="3" customFormat="1" ht="15" customHeight="1" x14ac:dyDescent="0.2">
      <c r="A336" s="71"/>
      <c r="B336" s="67"/>
      <c r="C336" s="286"/>
      <c r="D336" s="621" t="s">
        <v>5204</v>
      </c>
      <c r="E336" s="632" t="s">
        <v>5205</v>
      </c>
      <c r="F336" s="630" t="b">
        <f>IF(総括表!$B$4=総括表!$Q$5,基礎データ貼付用シート!E2328)</f>
        <v>0</v>
      </c>
      <c r="G336" s="624" t="s">
        <v>5201</v>
      </c>
      <c r="H336" s="625">
        <v>0.123</v>
      </c>
      <c r="I336" s="624" t="s">
        <v>5202</v>
      </c>
      <c r="J336" s="626">
        <f t="shared" si="49"/>
        <v>0</v>
      </c>
      <c r="K336" s="66" t="s">
        <v>5218</v>
      </c>
      <c r="L336" s="71"/>
      <c r="M336" s="71"/>
      <c r="N336" s="1"/>
    </row>
    <row r="337" spans="1:14" s="3" customFormat="1" ht="15" customHeight="1" x14ac:dyDescent="0.2">
      <c r="A337" s="71"/>
      <c r="B337" s="620">
        <v>6</v>
      </c>
      <c r="C337" s="63" t="s">
        <v>5216</v>
      </c>
      <c r="D337" s="621" t="s">
        <v>5199</v>
      </c>
      <c r="E337" s="632" t="s">
        <v>5200</v>
      </c>
      <c r="F337" s="630">
        <f>IF(総括表!$B$4=総括表!$Q$4,基礎データ貼付用シート!E2329)</f>
        <v>0</v>
      </c>
      <c r="G337" s="624" t="s">
        <v>5201</v>
      </c>
      <c r="H337" s="625">
        <v>0.20899999999999999</v>
      </c>
      <c r="I337" s="624" t="s">
        <v>5202</v>
      </c>
      <c r="J337" s="626">
        <f t="shared" si="49"/>
        <v>0</v>
      </c>
      <c r="K337" s="66" t="s">
        <v>5220</v>
      </c>
      <c r="L337" s="71"/>
      <c r="M337" s="71"/>
      <c r="N337" s="1"/>
    </row>
    <row r="338" spans="1:14" s="3" customFormat="1" ht="15" customHeight="1" thickBot="1" x14ac:dyDescent="0.25">
      <c r="A338" s="71"/>
      <c r="B338" s="67"/>
      <c r="C338" s="286"/>
      <c r="D338" s="621" t="s">
        <v>5204</v>
      </c>
      <c r="E338" s="632" t="s">
        <v>5205</v>
      </c>
      <c r="F338" s="630" t="b">
        <f>IF(総括表!$B$4=総括表!$Q$5,基礎データ貼付用シート!E2329)</f>
        <v>0</v>
      </c>
      <c r="G338" s="624" t="s">
        <v>5201</v>
      </c>
      <c r="H338" s="625">
        <v>0.14699999999999999</v>
      </c>
      <c r="I338" s="628" t="s">
        <v>5202</v>
      </c>
      <c r="J338" s="629">
        <f t="shared" si="49"/>
        <v>0</v>
      </c>
      <c r="K338" s="66" t="s">
        <v>5221</v>
      </c>
      <c r="L338" s="71"/>
      <c r="M338" s="71"/>
      <c r="N338" s="1"/>
    </row>
    <row r="339" spans="1:14" s="3" customFormat="1" ht="15" customHeight="1" x14ac:dyDescent="0.2">
      <c r="A339" s="71"/>
      <c r="B339" s="66"/>
      <c r="C339" s="68"/>
      <c r="D339" s="66"/>
      <c r="E339" s="66"/>
      <c r="F339" s="29"/>
      <c r="G339" s="68"/>
      <c r="H339" s="985" t="s">
        <v>6586</v>
      </c>
      <c r="I339" s="986"/>
      <c r="J339" s="657"/>
      <c r="K339" s="66"/>
      <c r="L339" s="71"/>
      <c r="M339" s="71"/>
    </row>
    <row r="340" spans="1:14" s="3" customFormat="1" ht="15" customHeight="1" thickBot="1" x14ac:dyDescent="0.25">
      <c r="A340" s="71"/>
      <c r="B340" s="66"/>
      <c r="C340" s="66"/>
      <c r="D340" s="66"/>
      <c r="E340" s="66"/>
      <c r="F340" s="29"/>
      <c r="G340" s="66"/>
      <c r="H340" s="983" t="s">
        <v>5259</v>
      </c>
      <c r="I340" s="984"/>
      <c r="J340" s="7">
        <f>SUM(J327:J338)</f>
        <v>0</v>
      </c>
      <c r="K340" s="66" t="s">
        <v>5315</v>
      </c>
      <c r="L340" s="71"/>
      <c r="M340" s="3" t="s">
        <v>5201</v>
      </c>
    </row>
    <row r="341" spans="1:14" s="3" customFormat="1" ht="15" customHeight="1" x14ac:dyDescent="0.2">
      <c r="A341" s="71"/>
      <c r="B341" s="71"/>
      <c r="C341" s="71"/>
      <c r="D341" s="71"/>
      <c r="E341" s="71"/>
      <c r="F341" s="90"/>
      <c r="G341" s="71"/>
      <c r="H341" s="71"/>
      <c r="I341" s="71"/>
      <c r="J341" s="90"/>
      <c r="K341" s="71"/>
      <c r="L341" s="71"/>
      <c r="M341" s="71"/>
    </row>
    <row r="342" spans="1:14" ht="15" customHeight="1" x14ac:dyDescent="0.2">
      <c r="A342" s="77">
        <v>15</v>
      </c>
      <c r="B342" s="71" t="s">
        <v>6587</v>
      </c>
      <c r="C342" s="76"/>
      <c r="D342" s="76"/>
      <c r="E342" s="76"/>
      <c r="F342" s="89"/>
      <c r="G342" s="76"/>
      <c r="H342" s="76"/>
      <c r="I342" s="76"/>
      <c r="J342" s="89"/>
      <c r="K342" s="76"/>
      <c r="L342" s="76"/>
      <c r="M342" s="76"/>
    </row>
    <row r="343" spans="1:14" ht="15" customHeight="1" x14ac:dyDescent="0.2">
      <c r="A343" s="78"/>
      <c r="B343" s="76"/>
      <c r="C343" s="76"/>
      <c r="D343" s="76"/>
      <c r="E343" s="76"/>
      <c r="F343" s="89"/>
      <c r="G343" s="76"/>
      <c r="H343" s="76"/>
      <c r="I343" s="76"/>
      <c r="J343" s="89"/>
      <c r="K343" s="76"/>
      <c r="L343" s="76"/>
      <c r="M343" s="76"/>
    </row>
    <row r="344" spans="1:14" ht="15" customHeight="1" x14ac:dyDescent="0.2">
      <c r="A344" s="78"/>
      <c r="B344" s="991" t="s">
        <v>5401</v>
      </c>
      <c r="C344" s="992"/>
      <c r="D344" s="991" t="s">
        <v>5194</v>
      </c>
      <c r="E344" s="992"/>
      <c r="F344" s="127" t="s">
        <v>5402</v>
      </c>
      <c r="G344" s="213"/>
      <c r="H344" s="213" t="s">
        <v>5196</v>
      </c>
      <c r="I344" s="213"/>
      <c r="J344" s="127" t="s">
        <v>17</v>
      </c>
      <c r="K344" s="66"/>
      <c r="L344" s="76"/>
      <c r="M344" s="76"/>
    </row>
    <row r="345" spans="1:14" ht="15" customHeight="1" x14ac:dyDescent="0.2">
      <c r="A345" s="78"/>
      <c r="B345" s="294"/>
      <c r="C345" s="289"/>
      <c r="D345" s="229"/>
      <c r="E345" s="286"/>
      <c r="F345" s="168"/>
      <c r="G345" s="143"/>
      <c r="H345" s="143"/>
      <c r="I345" s="143"/>
      <c r="J345" s="92" t="s">
        <v>5197</v>
      </c>
      <c r="K345" s="66"/>
      <c r="L345" s="76"/>
      <c r="M345" s="76"/>
    </row>
    <row r="346" spans="1:14" s="3" customFormat="1" ht="15" customHeight="1" x14ac:dyDescent="0.2">
      <c r="A346" s="71"/>
      <c r="B346" s="620">
        <v>1</v>
      </c>
      <c r="C346" s="63" t="s">
        <v>5207</v>
      </c>
      <c r="D346" s="621" t="s">
        <v>5199</v>
      </c>
      <c r="E346" s="632" t="s">
        <v>5200</v>
      </c>
      <c r="F346" s="630">
        <f>IF(総括表!$B$4=総括表!$Q$4,基礎データ貼付用シート!E2330)</f>
        <v>0</v>
      </c>
      <c r="G346" s="624" t="s">
        <v>5201</v>
      </c>
      <c r="H346" s="625">
        <v>0.14499999999999999</v>
      </c>
      <c r="I346" s="624" t="s">
        <v>5202</v>
      </c>
      <c r="J346" s="626">
        <f t="shared" ref="J346:J357" si="50">ROUND(F346*H346,0)</f>
        <v>0</v>
      </c>
      <c r="K346" s="66" t="s">
        <v>5203</v>
      </c>
      <c r="L346" s="71"/>
      <c r="M346" s="71"/>
      <c r="N346" s="1"/>
    </row>
    <row r="347" spans="1:14" s="3" customFormat="1" ht="15" customHeight="1" x14ac:dyDescent="0.2">
      <c r="A347" s="71"/>
      <c r="B347" s="67"/>
      <c r="C347" s="286"/>
      <c r="D347" s="621" t="s">
        <v>5204</v>
      </c>
      <c r="E347" s="632" t="s">
        <v>5205</v>
      </c>
      <c r="F347" s="630" t="b">
        <f>IF(総括表!$B$4=総括表!$Q$5,基礎データ貼付用シート!E2330)</f>
        <v>0</v>
      </c>
      <c r="G347" s="624" t="s">
        <v>5201</v>
      </c>
      <c r="H347" s="703"/>
      <c r="I347" s="628" t="s">
        <v>5202</v>
      </c>
      <c r="J347" s="629">
        <f t="shared" si="50"/>
        <v>0</v>
      </c>
      <c r="K347" s="66" t="s">
        <v>5206</v>
      </c>
      <c r="L347" s="71"/>
      <c r="M347" s="71"/>
      <c r="N347" s="1"/>
    </row>
    <row r="348" spans="1:14" s="3" customFormat="1" ht="15" customHeight="1" x14ac:dyDescent="0.2">
      <c r="A348" s="71"/>
      <c r="B348" s="620">
        <v>2</v>
      </c>
      <c r="C348" s="63" t="s">
        <v>5210</v>
      </c>
      <c r="D348" s="621" t="s">
        <v>5199</v>
      </c>
      <c r="E348" s="632" t="s">
        <v>5200</v>
      </c>
      <c r="F348" s="630">
        <f>IF(総括表!$B$4=総括表!$Q$4,基礎データ貼付用シート!E2331)</f>
        <v>0</v>
      </c>
      <c r="G348" s="624" t="s">
        <v>5201</v>
      </c>
      <c r="H348" s="625">
        <v>0.13900000000000001</v>
      </c>
      <c r="I348" s="624" t="s">
        <v>5202</v>
      </c>
      <c r="J348" s="626">
        <f t="shared" si="50"/>
        <v>0</v>
      </c>
      <c r="K348" s="66" t="s">
        <v>5208</v>
      </c>
      <c r="L348" s="71"/>
      <c r="M348" s="71"/>
      <c r="N348" s="1"/>
    </row>
    <row r="349" spans="1:14" s="3" customFormat="1" ht="15" customHeight="1" x14ac:dyDescent="0.2">
      <c r="A349" s="71"/>
      <c r="B349" s="67"/>
      <c r="C349" s="286"/>
      <c r="D349" s="621" t="s">
        <v>5204</v>
      </c>
      <c r="E349" s="632" t="s">
        <v>5205</v>
      </c>
      <c r="F349" s="630" t="b">
        <f>IF(総括表!$B$4=総括表!$Q$5,基礎データ貼付用シート!E2331)</f>
        <v>0</v>
      </c>
      <c r="G349" s="624" t="s">
        <v>5201</v>
      </c>
      <c r="H349" s="625">
        <v>7.0999999999999994E-2</v>
      </c>
      <c r="I349" s="628" t="s">
        <v>5202</v>
      </c>
      <c r="J349" s="629">
        <f t="shared" si="50"/>
        <v>0</v>
      </c>
      <c r="K349" s="66" t="s">
        <v>5209</v>
      </c>
      <c r="L349" s="71"/>
      <c r="M349" s="71"/>
      <c r="N349" s="1"/>
    </row>
    <row r="350" spans="1:14" s="3" customFormat="1" ht="15" customHeight="1" x14ac:dyDescent="0.2">
      <c r="A350" s="71"/>
      <c r="B350" s="620">
        <v>3</v>
      </c>
      <c r="C350" s="63" t="s">
        <v>5213</v>
      </c>
      <c r="D350" s="621" t="s">
        <v>5199</v>
      </c>
      <c r="E350" s="632" t="s">
        <v>5200</v>
      </c>
      <c r="F350" s="630">
        <f>IF(総括表!$B$4=総括表!$Q$4,基礎データ貼付用シート!E2332)</f>
        <v>0</v>
      </c>
      <c r="G350" s="624" t="s">
        <v>5201</v>
      </c>
      <c r="H350" s="625">
        <v>0.14399999999999999</v>
      </c>
      <c r="I350" s="624" t="s">
        <v>5202</v>
      </c>
      <c r="J350" s="626">
        <f t="shared" si="50"/>
        <v>0</v>
      </c>
      <c r="K350" s="66" t="s">
        <v>5211</v>
      </c>
      <c r="L350" s="71"/>
      <c r="M350" s="71"/>
      <c r="N350" s="1"/>
    </row>
    <row r="351" spans="1:14" s="3" customFormat="1" ht="15" customHeight="1" x14ac:dyDescent="0.2">
      <c r="A351" s="71"/>
      <c r="B351" s="67"/>
      <c r="C351" s="286"/>
      <c r="D351" s="621" t="s">
        <v>5204</v>
      </c>
      <c r="E351" s="632" t="s">
        <v>5205</v>
      </c>
      <c r="F351" s="630" t="b">
        <f>IF(総括表!$B$4=総括表!$Q$5,基礎データ貼付用シート!E2332)</f>
        <v>0</v>
      </c>
      <c r="G351" s="624" t="s">
        <v>5201</v>
      </c>
      <c r="H351" s="625">
        <v>9.1999999999999998E-2</v>
      </c>
      <c r="I351" s="628" t="s">
        <v>5202</v>
      </c>
      <c r="J351" s="629">
        <f t="shared" si="50"/>
        <v>0</v>
      </c>
      <c r="K351" s="66" t="s">
        <v>5212</v>
      </c>
      <c r="L351" s="71"/>
      <c r="M351" s="71"/>
      <c r="N351" s="1"/>
    </row>
    <row r="352" spans="1:14" s="3" customFormat="1" ht="15" customHeight="1" x14ac:dyDescent="0.2">
      <c r="A352" s="71"/>
      <c r="B352" s="620">
        <v>4</v>
      </c>
      <c r="C352" s="63" t="s">
        <v>5216</v>
      </c>
      <c r="D352" s="621" t="s">
        <v>5199</v>
      </c>
      <c r="E352" s="632" t="s">
        <v>5200</v>
      </c>
      <c r="F352" s="630">
        <f>IF(総括表!$B$4=総括表!$Q$4,基礎データ貼付用シート!E2333)</f>
        <v>0</v>
      </c>
      <c r="G352" s="624" t="s">
        <v>5201</v>
      </c>
      <c r="H352" s="625">
        <v>0.157</v>
      </c>
      <c r="I352" s="624" t="s">
        <v>5202</v>
      </c>
      <c r="J352" s="626">
        <f t="shared" si="50"/>
        <v>0</v>
      </c>
      <c r="K352" s="66" t="s">
        <v>5214</v>
      </c>
      <c r="L352" s="71"/>
      <c r="M352" s="71"/>
      <c r="N352" s="1"/>
    </row>
    <row r="353" spans="1:14" s="3" customFormat="1" ht="15" customHeight="1" x14ac:dyDescent="0.2">
      <c r="A353" s="71"/>
      <c r="B353" s="67"/>
      <c r="C353" s="286"/>
      <c r="D353" s="621" t="s">
        <v>5204</v>
      </c>
      <c r="E353" s="632" t="s">
        <v>5205</v>
      </c>
      <c r="F353" s="630" t="b">
        <f>IF(総括表!$B$4=総括表!$Q$5,基礎データ貼付用シート!E2333)</f>
        <v>0</v>
      </c>
      <c r="G353" s="624" t="s">
        <v>5201</v>
      </c>
      <c r="H353" s="625">
        <v>0.11</v>
      </c>
      <c r="I353" s="628" t="s">
        <v>5202</v>
      </c>
      <c r="J353" s="629">
        <f t="shared" si="50"/>
        <v>0</v>
      </c>
      <c r="K353" s="66" t="s">
        <v>5215</v>
      </c>
      <c r="L353" s="71"/>
      <c r="M353" s="71"/>
      <c r="N353" s="1"/>
    </row>
    <row r="354" spans="1:14" s="3" customFormat="1" ht="15" customHeight="1" x14ac:dyDescent="0.2">
      <c r="A354" s="71"/>
      <c r="B354" s="620">
        <v>5</v>
      </c>
      <c r="C354" s="63" t="s">
        <v>5219</v>
      </c>
      <c r="D354" s="621" t="s">
        <v>5199</v>
      </c>
      <c r="E354" s="632" t="s">
        <v>5200</v>
      </c>
      <c r="F354" s="630">
        <f>IF(総括表!$B$4=総括表!$Q$4,基礎データ貼付用シート!E2334)</f>
        <v>0</v>
      </c>
      <c r="G354" s="624" t="s">
        <v>5201</v>
      </c>
      <c r="H354" s="625">
        <v>0.17100000000000001</v>
      </c>
      <c r="I354" s="624" t="s">
        <v>5202</v>
      </c>
      <c r="J354" s="626">
        <f t="shared" si="50"/>
        <v>0</v>
      </c>
      <c r="K354" s="66" t="s">
        <v>5217</v>
      </c>
      <c r="L354" s="71"/>
      <c r="M354" s="71"/>
      <c r="N354" s="1"/>
    </row>
    <row r="355" spans="1:14" s="3" customFormat="1" ht="15" customHeight="1" x14ac:dyDescent="0.2">
      <c r="A355" s="71"/>
      <c r="B355" s="67"/>
      <c r="C355" s="286"/>
      <c r="D355" s="621" t="s">
        <v>5204</v>
      </c>
      <c r="E355" s="632" t="s">
        <v>5205</v>
      </c>
      <c r="F355" s="630" t="b">
        <f>IF(総括表!$B$4=総括表!$Q$5,基礎データ貼付用シート!E2334)</f>
        <v>0</v>
      </c>
      <c r="G355" s="624" t="s">
        <v>5201</v>
      </c>
      <c r="H355" s="625">
        <v>0.128</v>
      </c>
      <c r="I355" s="628" t="s">
        <v>5202</v>
      </c>
      <c r="J355" s="629">
        <f t="shared" si="50"/>
        <v>0</v>
      </c>
      <c r="K355" s="66" t="s">
        <v>5218</v>
      </c>
      <c r="L355" s="71"/>
      <c r="M355" s="71"/>
      <c r="N355" s="1"/>
    </row>
    <row r="356" spans="1:14" s="3" customFormat="1" ht="15" customHeight="1" x14ac:dyDescent="0.2">
      <c r="A356" s="71"/>
      <c r="B356" s="620">
        <v>6</v>
      </c>
      <c r="C356" s="63" t="s">
        <v>5222</v>
      </c>
      <c r="D356" s="621" t="s">
        <v>5199</v>
      </c>
      <c r="E356" s="632" t="s">
        <v>5200</v>
      </c>
      <c r="F356" s="630">
        <f>IF(総括表!$B$4=総括表!$Q$4,基礎データ貼付用シート!E2335)</f>
        <v>0</v>
      </c>
      <c r="G356" s="624" t="s">
        <v>5201</v>
      </c>
      <c r="H356" s="625">
        <v>0.184</v>
      </c>
      <c r="I356" s="624" t="s">
        <v>5202</v>
      </c>
      <c r="J356" s="626">
        <f t="shared" si="50"/>
        <v>0</v>
      </c>
      <c r="K356" s="66" t="s">
        <v>5220</v>
      </c>
      <c r="L356" s="71"/>
      <c r="M356" s="71"/>
      <c r="N356" s="1"/>
    </row>
    <row r="357" spans="1:14" s="3" customFormat="1" ht="15" customHeight="1" thickBot="1" x14ac:dyDescent="0.25">
      <c r="A357" s="71"/>
      <c r="B357" s="67"/>
      <c r="C357" s="286"/>
      <c r="D357" s="621" t="s">
        <v>5204</v>
      </c>
      <c r="E357" s="632" t="s">
        <v>5205</v>
      </c>
      <c r="F357" s="630" t="b">
        <f>IF(総括表!$B$4=総括表!$Q$5,基礎データ貼付用シート!E2335)</f>
        <v>0</v>
      </c>
      <c r="G357" s="624" t="s">
        <v>5201</v>
      </c>
      <c r="H357" s="625">
        <v>0.14499999999999999</v>
      </c>
      <c r="I357" s="628" t="s">
        <v>5202</v>
      </c>
      <c r="J357" s="629">
        <f t="shared" si="50"/>
        <v>0</v>
      </c>
      <c r="K357" s="66" t="s">
        <v>5221</v>
      </c>
      <c r="L357" s="71"/>
      <c r="M357" s="71"/>
      <c r="N357" s="1"/>
    </row>
    <row r="358" spans="1:14" s="3" customFormat="1" ht="15" customHeight="1" x14ac:dyDescent="0.2">
      <c r="A358" s="71"/>
      <c r="B358" s="66"/>
      <c r="C358" s="68"/>
      <c r="D358" s="66"/>
      <c r="E358" s="66"/>
      <c r="F358" s="29"/>
      <c r="G358" s="68"/>
      <c r="H358" s="985" t="s">
        <v>6586</v>
      </c>
      <c r="I358" s="986"/>
      <c r="J358" s="657"/>
      <c r="K358" s="66"/>
      <c r="L358" s="71"/>
      <c r="M358" s="71"/>
    </row>
    <row r="359" spans="1:14" s="3" customFormat="1" ht="15" customHeight="1" thickBot="1" x14ac:dyDescent="0.25">
      <c r="A359" s="71"/>
      <c r="B359" s="66"/>
      <c r="C359" s="66"/>
      <c r="D359" s="66"/>
      <c r="E359" s="66"/>
      <c r="F359" s="29"/>
      <c r="G359" s="66"/>
      <c r="H359" s="983" t="s">
        <v>5259</v>
      </c>
      <c r="I359" s="984"/>
      <c r="J359" s="7">
        <f>SUM(J346:J357)</f>
        <v>0</v>
      </c>
      <c r="K359" s="66" t="s">
        <v>5318</v>
      </c>
      <c r="L359" s="71"/>
      <c r="M359" s="3" t="s">
        <v>5201</v>
      </c>
    </row>
    <row r="360" spans="1:14" ht="15" customHeight="1" x14ac:dyDescent="0.2">
      <c r="A360" s="71"/>
      <c r="B360" s="71"/>
      <c r="C360" s="71"/>
      <c r="D360" s="71"/>
      <c r="E360" s="71"/>
      <c r="F360" s="90"/>
      <c r="G360" s="71"/>
      <c r="H360" s="71"/>
      <c r="I360" s="71"/>
      <c r="J360" s="90"/>
      <c r="K360" s="71"/>
      <c r="L360" s="71"/>
      <c r="M360" s="76"/>
    </row>
    <row r="361" spans="1:14" ht="15" customHeight="1" x14ac:dyDescent="0.2">
      <c r="A361" s="77">
        <v>16</v>
      </c>
      <c r="B361" s="71" t="s">
        <v>6588</v>
      </c>
      <c r="C361" s="76"/>
      <c r="D361" s="76"/>
      <c r="E361" s="76"/>
      <c r="F361" s="89"/>
      <c r="G361" s="76"/>
      <c r="H361" s="76"/>
      <c r="I361" s="76"/>
      <c r="J361" s="89"/>
      <c r="K361" s="76"/>
      <c r="L361" s="76"/>
      <c r="M361" s="76"/>
    </row>
    <row r="362" spans="1:14" ht="15" customHeight="1" x14ac:dyDescent="0.2">
      <c r="A362" s="78"/>
      <c r="B362" s="76"/>
      <c r="C362" s="76"/>
      <c r="D362" s="76"/>
      <c r="E362" s="76"/>
      <c r="F362" s="89"/>
      <c r="G362" s="76"/>
      <c r="H362" s="76"/>
      <c r="I362" s="76"/>
      <c r="J362" s="89"/>
      <c r="K362" s="76"/>
      <c r="L362" s="76"/>
      <c r="M362" s="76"/>
    </row>
    <row r="363" spans="1:14" ht="15" customHeight="1" x14ac:dyDescent="0.2">
      <c r="A363" s="78"/>
      <c r="B363" s="991" t="s">
        <v>5401</v>
      </c>
      <c r="C363" s="992"/>
      <c r="D363" s="991" t="s">
        <v>5194</v>
      </c>
      <c r="E363" s="992"/>
      <c r="F363" s="127" t="s">
        <v>5402</v>
      </c>
      <c r="G363" s="213"/>
      <c r="H363" s="213" t="s">
        <v>5196</v>
      </c>
      <c r="I363" s="213"/>
      <c r="J363" s="127" t="s">
        <v>17</v>
      </c>
      <c r="K363" s="66"/>
      <c r="L363" s="76"/>
      <c r="M363" s="76"/>
    </row>
    <row r="364" spans="1:14" ht="15" customHeight="1" x14ac:dyDescent="0.2">
      <c r="A364" s="78"/>
      <c r="B364" s="294"/>
      <c r="C364" s="289"/>
      <c r="D364" s="229"/>
      <c r="E364" s="286"/>
      <c r="F364" s="168"/>
      <c r="G364" s="143"/>
      <c r="H364" s="143"/>
      <c r="I364" s="143"/>
      <c r="J364" s="92" t="s">
        <v>5197</v>
      </c>
      <c r="K364" s="66"/>
      <c r="L364" s="76"/>
      <c r="M364" s="76"/>
    </row>
    <row r="365" spans="1:14" s="3" customFormat="1" ht="15" customHeight="1" x14ac:dyDescent="0.2">
      <c r="A365" s="71"/>
      <c r="B365" s="620">
        <v>1</v>
      </c>
      <c r="C365" s="63" t="s">
        <v>5213</v>
      </c>
      <c r="D365" s="621" t="s">
        <v>5199</v>
      </c>
      <c r="E365" s="632" t="s">
        <v>5200</v>
      </c>
      <c r="F365" s="630">
        <f>IF(総括表!$B$4=総括表!$Q$4,基礎データ貼付用シート!E2336+基礎データ貼付用シート!E2337)</f>
        <v>0</v>
      </c>
      <c r="G365" s="624" t="s">
        <v>5201</v>
      </c>
      <c r="H365" s="625">
        <v>0.14399999999999999</v>
      </c>
      <c r="I365" s="624" t="s">
        <v>5202</v>
      </c>
      <c r="J365" s="626">
        <f t="shared" ref="J365:J370" si="51">ROUND(F365*H365,0)</f>
        <v>0</v>
      </c>
      <c r="K365" s="66" t="s">
        <v>5203</v>
      </c>
      <c r="L365" s="71"/>
      <c r="M365" s="71"/>
    </row>
    <row r="366" spans="1:14" s="3" customFormat="1" ht="15" customHeight="1" x14ac:dyDescent="0.2">
      <c r="A366" s="71"/>
      <c r="B366" s="67"/>
      <c r="C366" s="286"/>
      <c r="D366" s="621" t="s">
        <v>5204</v>
      </c>
      <c r="E366" s="632" t="s">
        <v>5205</v>
      </c>
      <c r="F366" s="630" t="b">
        <f>IF(総括表!$B$4=総括表!$Q$5,基礎データ貼付用シート!E2336+基礎データ貼付用シート!E2337)</f>
        <v>0</v>
      </c>
      <c r="G366" s="624" t="s">
        <v>5201</v>
      </c>
      <c r="H366" s="625">
        <v>9.1999999999999998E-2</v>
      </c>
      <c r="I366" s="628" t="s">
        <v>5202</v>
      </c>
      <c r="J366" s="629">
        <f t="shared" si="51"/>
        <v>0</v>
      </c>
      <c r="K366" s="66" t="s">
        <v>5206</v>
      </c>
      <c r="L366" s="71"/>
      <c r="M366" s="71"/>
    </row>
    <row r="367" spans="1:14" s="3" customFormat="1" ht="15" customHeight="1" x14ac:dyDescent="0.2">
      <c r="A367" s="71"/>
      <c r="B367" s="620">
        <v>2</v>
      </c>
      <c r="C367" s="63" t="s">
        <v>5216</v>
      </c>
      <c r="D367" s="621" t="s">
        <v>5199</v>
      </c>
      <c r="E367" s="632" t="s">
        <v>5200</v>
      </c>
      <c r="F367" s="630">
        <f>IF(総括表!$B$4=総括表!$Q$4,基礎データ貼付用シート!E2338+基礎データ貼付用シート!E2339)</f>
        <v>0</v>
      </c>
      <c r="G367" s="624" t="s">
        <v>5201</v>
      </c>
      <c r="H367" s="625">
        <v>0.157</v>
      </c>
      <c r="I367" s="624" t="s">
        <v>5202</v>
      </c>
      <c r="J367" s="626">
        <f t="shared" si="51"/>
        <v>0</v>
      </c>
      <c r="K367" s="66" t="s">
        <v>5208</v>
      </c>
      <c r="L367" s="71"/>
      <c r="M367" s="71"/>
    </row>
    <row r="368" spans="1:14" s="3" customFormat="1" ht="15" customHeight="1" x14ac:dyDescent="0.2">
      <c r="A368" s="71"/>
      <c r="B368" s="67"/>
      <c r="C368" s="286"/>
      <c r="D368" s="621" t="s">
        <v>5204</v>
      </c>
      <c r="E368" s="632" t="s">
        <v>5205</v>
      </c>
      <c r="F368" s="630" t="b">
        <f>IF(総括表!$B$4=総括表!$Q$5,基礎データ貼付用シート!E2338+基礎データ貼付用シート!E2339)</f>
        <v>0</v>
      </c>
      <c r="G368" s="624" t="s">
        <v>5201</v>
      </c>
      <c r="H368" s="625">
        <v>0.11</v>
      </c>
      <c r="I368" s="628" t="s">
        <v>5202</v>
      </c>
      <c r="J368" s="629">
        <f t="shared" si="51"/>
        <v>0</v>
      </c>
      <c r="K368" s="66" t="s">
        <v>5209</v>
      </c>
      <c r="L368" s="71"/>
      <c r="M368" s="71"/>
    </row>
    <row r="369" spans="1:13" s="3" customFormat="1" ht="15" customHeight="1" x14ac:dyDescent="0.2">
      <c r="A369" s="71"/>
      <c r="B369" s="620">
        <v>3</v>
      </c>
      <c r="C369" s="63" t="s">
        <v>5219</v>
      </c>
      <c r="D369" s="621" t="s">
        <v>5199</v>
      </c>
      <c r="E369" s="632" t="s">
        <v>5200</v>
      </c>
      <c r="F369" s="630">
        <f>IF(総括表!$B$4=総括表!$Q$4,基礎データ貼付用シート!E2340+基礎データ貼付用シート!E2341)</f>
        <v>0</v>
      </c>
      <c r="G369" s="624" t="s">
        <v>5201</v>
      </c>
      <c r="H369" s="625">
        <v>0.17100000000000001</v>
      </c>
      <c r="I369" s="624" t="s">
        <v>5202</v>
      </c>
      <c r="J369" s="626">
        <f t="shared" si="51"/>
        <v>0</v>
      </c>
      <c r="K369" s="66" t="s">
        <v>5211</v>
      </c>
      <c r="L369" s="71"/>
      <c r="M369" s="71"/>
    </row>
    <row r="370" spans="1:13" s="3" customFormat="1" ht="15" customHeight="1" thickBot="1" x14ac:dyDescent="0.25">
      <c r="A370" s="71"/>
      <c r="B370" s="67"/>
      <c r="C370" s="286"/>
      <c r="D370" s="621" t="s">
        <v>5204</v>
      </c>
      <c r="E370" s="632" t="s">
        <v>5205</v>
      </c>
      <c r="F370" s="630" t="b">
        <f>IF(総括表!$B$4=総括表!$Q$5,基礎データ貼付用シート!E2340+基礎データ貼付用シート!E2341)</f>
        <v>0</v>
      </c>
      <c r="G370" s="624" t="s">
        <v>5201</v>
      </c>
      <c r="H370" s="625">
        <v>0.128</v>
      </c>
      <c r="I370" s="628" t="s">
        <v>5202</v>
      </c>
      <c r="J370" s="629">
        <f t="shared" si="51"/>
        <v>0</v>
      </c>
      <c r="K370" s="66" t="s">
        <v>5212</v>
      </c>
      <c r="L370" s="71"/>
      <c r="M370" s="71"/>
    </row>
    <row r="371" spans="1:13" s="3" customFormat="1" ht="15" customHeight="1" x14ac:dyDescent="0.2">
      <c r="A371" s="71"/>
      <c r="B371" s="66"/>
      <c r="C371" s="68"/>
      <c r="D371" s="66"/>
      <c r="E371" s="66"/>
      <c r="F371" s="29"/>
      <c r="G371" s="68"/>
      <c r="H371" s="985" t="s">
        <v>6553</v>
      </c>
      <c r="I371" s="986"/>
      <c r="J371" s="657"/>
      <c r="K371" s="66"/>
      <c r="L371" s="71"/>
      <c r="M371" s="71"/>
    </row>
    <row r="372" spans="1:13" s="3" customFormat="1" ht="15" customHeight="1" thickBot="1" x14ac:dyDescent="0.25">
      <c r="A372" s="71"/>
      <c r="B372" s="66"/>
      <c r="C372" s="66"/>
      <c r="D372" s="66"/>
      <c r="E372" s="66"/>
      <c r="F372" s="29"/>
      <c r="G372" s="66"/>
      <c r="H372" s="983" t="s">
        <v>5259</v>
      </c>
      <c r="I372" s="984"/>
      <c r="J372" s="7">
        <f>SUM(J365:J370)</f>
        <v>0</v>
      </c>
      <c r="K372" s="66" t="s">
        <v>5321</v>
      </c>
      <c r="L372" s="71"/>
      <c r="M372" s="3" t="s">
        <v>5201</v>
      </c>
    </row>
    <row r="373" spans="1:13" ht="15" customHeight="1" x14ac:dyDescent="0.2">
      <c r="A373" s="71"/>
      <c r="B373" s="71"/>
      <c r="C373" s="71"/>
      <c r="D373" s="71"/>
      <c r="E373" s="71"/>
      <c r="F373" s="90"/>
      <c r="G373" s="71"/>
      <c r="H373" s="71"/>
      <c r="I373" s="71"/>
      <c r="J373" s="90"/>
      <c r="K373" s="71"/>
      <c r="L373" s="71"/>
      <c r="M373" s="76"/>
    </row>
    <row r="374" spans="1:13" ht="15" customHeight="1" x14ac:dyDescent="0.2">
      <c r="A374" s="77">
        <v>17</v>
      </c>
      <c r="B374" s="71" t="s">
        <v>6589</v>
      </c>
      <c r="C374" s="76"/>
      <c r="D374" s="76"/>
      <c r="E374" s="76"/>
      <c r="F374" s="89"/>
      <c r="G374" s="76"/>
      <c r="H374" s="76"/>
      <c r="I374" s="76"/>
      <c r="J374" s="89"/>
      <c r="K374" s="76"/>
      <c r="L374" s="76"/>
      <c r="M374" s="76"/>
    </row>
    <row r="375" spans="1:13" ht="15" customHeight="1" x14ac:dyDescent="0.2">
      <c r="A375" s="78"/>
      <c r="B375" s="76"/>
      <c r="C375" s="76"/>
      <c r="D375" s="76"/>
      <c r="E375" s="76"/>
      <c r="F375" s="89"/>
      <c r="G375" s="76"/>
      <c r="H375" s="76"/>
      <c r="I375" s="76"/>
      <c r="J375" s="89"/>
      <c r="K375" s="76"/>
      <c r="L375" s="76"/>
      <c r="M375" s="76"/>
    </row>
    <row r="376" spans="1:13" ht="15" customHeight="1" x14ac:dyDescent="0.2">
      <c r="A376" s="78"/>
      <c r="B376" s="991" t="s">
        <v>5401</v>
      </c>
      <c r="C376" s="992"/>
      <c r="D376" s="991" t="s">
        <v>5194</v>
      </c>
      <c r="E376" s="992"/>
      <c r="F376" s="127" t="s">
        <v>5402</v>
      </c>
      <c r="G376" s="213"/>
      <c r="H376" s="213" t="s">
        <v>5196</v>
      </c>
      <c r="I376" s="213"/>
      <c r="J376" s="127" t="s">
        <v>17</v>
      </c>
      <c r="K376" s="66"/>
      <c r="L376" s="76"/>
      <c r="M376" s="76"/>
    </row>
    <row r="377" spans="1:13" ht="15" customHeight="1" x14ac:dyDescent="0.2">
      <c r="A377" s="78"/>
      <c r="B377" s="294"/>
      <c r="C377" s="289"/>
      <c r="D377" s="229"/>
      <c r="E377" s="286"/>
      <c r="F377" s="168"/>
      <c r="G377" s="143"/>
      <c r="H377" s="143"/>
      <c r="I377" s="143"/>
      <c r="J377" s="92" t="s">
        <v>5197</v>
      </c>
      <c r="K377" s="66"/>
      <c r="L377" s="76"/>
      <c r="M377" s="76"/>
    </row>
    <row r="378" spans="1:13" s="3" customFormat="1" ht="15" customHeight="1" x14ac:dyDescent="0.2">
      <c r="A378" s="71"/>
      <c r="B378" s="631">
        <v>1</v>
      </c>
      <c r="C378" s="632" t="s">
        <v>5222</v>
      </c>
      <c r="D378" s="1010"/>
      <c r="E378" s="1011"/>
      <c r="F378" s="630">
        <f>+基礎データ貼付用シート!E2283</f>
        <v>0</v>
      </c>
      <c r="G378" s="624" t="s">
        <v>5201</v>
      </c>
      <c r="H378" s="702">
        <v>0.24199999999999999</v>
      </c>
      <c r="I378" s="628" t="s">
        <v>5202</v>
      </c>
      <c r="J378" s="629">
        <f t="shared" ref="J378:J390" si="52">ROUND(F378*H378,0)</f>
        <v>0</v>
      </c>
      <c r="K378" s="66" t="s">
        <v>5203</v>
      </c>
      <c r="L378" s="71"/>
      <c r="M378" s="71"/>
    </row>
    <row r="379" spans="1:13" s="3" customFormat="1" ht="15" customHeight="1" x14ac:dyDescent="0.2">
      <c r="A379" s="71"/>
      <c r="B379" s="631">
        <v>2</v>
      </c>
      <c r="C379" s="632" t="s">
        <v>5225</v>
      </c>
      <c r="D379" s="1010"/>
      <c r="E379" s="1011"/>
      <c r="F379" s="630">
        <f>+基礎データ貼付用シート!E2284</f>
        <v>0</v>
      </c>
      <c r="G379" s="624" t="s">
        <v>5201</v>
      </c>
      <c r="H379" s="702">
        <v>0.27300000000000002</v>
      </c>
      <c r="I379" s="628" t="s">
        <v>5202</v>
      </c>
      <c r="J379" s="629">
        <f t="shared" si="52"/>
        <v>0</v>
      </c>
      <c r="K379" s="66" t="s">
        <v>5206</v>
      </c>
      <c r="L379" s="71"/>
      <c r="M379" s="71"/>
    </row>
    <row r="380" spans="1:13" s="3" customFormat="1" ht="15" customHeight="1" x14ac:dyDescent="0.2">
      <c r="A380" s="71"/>
      <c r="B380" s="631">
        <v>3</v>
      </c>
      <c r="C380" s="632" t="s">
        <v>5228</v>
      </c>
      <c r="D380" s="1010"/>
      <c r="E380" s="1011"/>
      <c r="F380" s="630">
        <f>+基礎データ貼付用シート!E2285</f>
        <v>0</v>
      </c>
      <c r="G380" s="624" t="s">
        <v>5201</v>
      </c>
      <c r="H380" s="702">
        <v>0.30299999999999999</v>
      </c>
      <c r="I380" s="628" t="s">
        <v>5202</v>
      </c>
      <c r="J380" s="629">
        <f t="shared" si="52"/>
        <v>0</v>
      </c>
      <c r="K380" s="66" t="s">
        <v>5208</v>
      </c>
      <c r="L380" s="71"/>
      <c r="M380" s="71"/>
    </row>
    <row r="381" spans="1:13" s="3" customFormat="1" ht="15" customHeight="1" x14ac:dyDescent="0.2">
      <c r="A381" s="71"/>
      <c r="B381" s="631">
        <v>4</v>
      </c>
      <c r="C381" s="632" t="s">
        <v>5231</v>
      </c>
      <c r="D381" s="1010"/>
      <c r="E381" s="1011"/>
      <c r="F381" s="630">
        <f>+基礎データ貼付用シート!E2286</f>
        <v>0</v>
      </c>
      <c r="G381" s="624" t="s">
        <v>5201</v>
      </c>
      <c r="H381" s="702">
        <v>0.33200000000000002</v>
      </c>
      <c r="I381" s="628" t="s">
        <v>5202</v>
      </c>
      <c r="J381" s="629">
        <f t="shared" si="52"/>
        <v>0</v>
      </c>
      <c r="K381" s="66" t="s">
        <v>5209</v>
      </c>
      <c r="L381" s="71"/>
      <c r="M381" s="71"/>
    </row>
    <row r="382" spans="1:13" s="3" customFormat="1" ht="15" customHeight="1" x14ac:dyDescent="0.2">
      <c r="A382" s="71"/>
      <c r="B382" s="631">
        <v>5</v>
      </c>
      <c r="C382" s="632" t="s">
        <v>5234</v>
      </c>
      <c r="D382" s="1010"/>
      <c r="E382" s="1011"/>
      <c r="F382" s="630">
        <f>+基礎データ貼付用シート!E2287</f>
        <v>0</v>
      </c>
      <c r="G382" s="624" t="s">
        <v>5201</v>
      </c>
      <c r="H382" s="702">
        <v>0.36099999999999999</v>
      </c>
      <c r="I382" s="628" t="s">
        <v>5202</v>
      </c>
      <c r="J382" s="629">
        <f t="shared" si="52"/>
        <v>0</v>
      </c>
      <c r="K382" s="66" t="s">
        <v>5211</v>
      </c>
      <c r="L382" s="71"/>
      <c r="M382" s="71"/>
    </row>
    <row r="383" spans="1:13" s="3" customFormat="1" ht="15" customHeight="1" x14ac:dyDescent="0.2">
      <c r="A383" s="71"/>
      <c r="B383" s="631">
        <f t="shared" ref="B383:B390" si="53">B382+1</f>
        <v>6</v>
      </c>
      <c r="C383" s="632" t="s">
        <v>5237</v>
      </c>
      <c r="D383" s="1010"/>
      <c r="E383" s="1011"/>
      <c r="F383" s="630">
        <f>+基礎データ貼付用シート!E2288</f>
        <v>0</v>
      </c>
      <c r="G383" s="624" t="s">
        <v>5201</v>
      </c>
      <c r="H383" s="702">
        <v>0.39200000000000002</v>
      </c>
      <c r="I383" s="628" t="s">
        <v>5202</v>
      </c>
      <c r="J383" s="629">
        <f t="shared" si="52"/>
        <v>0</v>
      </c>
      <c r="K383" s="66" t="s">
        <v>5212</v>
      </c>
      <c r="L383" s="71"/>
      <c r="M383" s="71"/>
    </row>
    <row r="384" spans="1:13" s="3" customFormat="1" ht="15" customHeight="1" x14ac:dyDescent="0.2">
      <c r="A384" s="71"/>
      <c r="B384" s="631">
        <f t="shared" si="53"/>
        <v>7</v>
      </c>
      <c r="C384" s="632" t="s">
        <v>5240</v>
      </c>
      <c r="D384" s="1010"/>
      <c r="E384" s="1011"/>
      <c r="F384" s="630">
        <f>+基礎データ貼付用シート!E2289</f>
        <v>0</v>
      </c>
      <c r="G384" s="624" t="s">
        <v>5201</v>
      </c>
      <c r="H384" s="702">
        <v>0.42099999999999999</v>
      </c>
      <c r="I384" s="628" t="s">
        <v>5202</v>
      </c>
      <c r="J384" s="629">
        <f t="shared" si="52"/>
        <v>0</v>
      </c>
      <c r="K384" s="66" t="s">
        <v>5214</v>
      </c>
      <c r="L384" s="71"/>
      <c r="M384" s="71"/>
    </row>
    <row r="385" spans="1:14" s="3" customFormat="1" ht="15" customHeight="1" x14ac:dyDescent="0.2">
      <c r="A385" s="71"/>
      <c r="B385" s="631">
        <f t="shared" si="53"/>
        <v>8</v>
      </c>
      <c r="C385" s="632" t="s">
        <v>5735</v>
      </c>
      <c r="D385" s="1010"/>
      <c r="E385" s="1011"/>
      <c r="F385" s="630">
        <f>+基礎データ貼付用シート!E2290</f>
        <v>0</v>
      </c>
      <c r="G385" s="624" t="s">
        <v>5201</v>
      </c>
      <c r="H385" s="702">
        <v>0.45100000000000001</v>
      </c>
      <c r="I385" s="628" t="s">
        <v>5202</v>
      </c>
      <c r="J385" s="629">
        <f t="shared" si="52"/>
        <v>0</v>
      </c>
      <c r="K385" s="66" t="s">
        <v>5215</v>
      </c>
      <c r="L385" s="71"/>
      <c r="M385" s="71"/>
    </row>
    <row r="386" spans="1:14" s="3" customFormat="1" ht="15" customHeight="1" x14ac:dyDescent="0.2">
      <c r="A386" s="71"/>
      <c r="B386" s="631">
        <f t="shared" si="53"/>
        <v>9</v>
      </c>
      <c r="C386" s="632" t="s">
        <v>5307</v>
      </c>
      <c r="D386" s="1010"/>
      <c r="E386" s="1011"/>
      <c r="F386" s="630">
        <f>+基礎データ貼付用シート!E2291</f>
        <v>0</v>
      </c>
      <c r="G386" s="624" t="s">
        <v>5201</v>
      </c>
      <c r="H386" s="702">
        <v>0.47499999999999998</v>
      </c>
      <c r="I386" s="628" t="s">
        <v>5202</v>
      </c>
      <c r="J386" s="629">
        <f t="shared" si="52"/>
        <v>0</v>
      </c>
      <c r="K386" s="66" t="s">
        <v>5217</v>
      </c>
      <c r="L386" s="71"/>
      <c r="M386" s="71"/>
    </row>
    <row r="387" spans="1:14" s="3" customFormat="1" ht="15" customHeight="1" x14ac:dyDescent="0.2">
      <c r="A387" s="71"/>
      <c r="B387" s="631">
        <f t="shared" si="53"/>
        <v>10</v>
      </c>
      <c r="C387" s="632" t="s">
        <v>5308</v>
      </c>
      <c r="D387" s="1010"/>
      <c r="E387" s="1011"/>
      <c r="F387" s="623">
        <f>+基礎データ貼付用シート!E2292</f>
        <v>0</v>
      </c>
      <c r="G387" s="624" t="s">
        <v>5201</v>
      </c>
      <c r="H387" s="702">
        <v>0.5</v>
      </c>
      <c r="I387" s="628" t="s">
        <v>5202</v>
      </c>
      <c r="J387" s="629">
        <f t="shared" si="52"/>
        <v>0</v>
      </c>
      <c r="K387" s="66" t="s">
        <v>5218</v>
      </c>
      <c r="L387" s="71"/>
      <c r="M387" s="71"/>
    </row>
    <row r="388" spans="1:14" s="3" customFormat="1" ht="15" customHeight="1" x14ac:dyDescent="0.2">
      <c r="A388" s="71"/>
      <c r="B388" s="631">
        <f t="shared" si="53"/>
        <v>11</v>
      </c>
      <c r="C388" s="632" t="s">
        <v>5309</v>
      </c>
      <c r="D388" s="1010"/>
      <c r="E388" s="1011"/>
      <c r="F388" s="623">
        <f>+基礎データ貼付用シート!E2293</f>
        <v>0</v>
      </c>
      <c r="G388" s="624" t="s">
        <v>5201</v>
      </c>
      <c r="H388" s="702">
        <v>0.5</v>
      </c>
      <c r="I388" s="628" t="s">
        <v>5202</v>
      </c>
      <c r="J388" s="629">
        <f t="shared" si="52"/>
        <v>0</v>
      </c>
      <c r="K388" s="66" t="s">
        <v>5220</v>
      </c>
      <c r="L388" s="71"/>
      <c r="M388" s="71"/>
    </row>
    <row r="389" spans="1:14" s="3" customFormat="1" ht="15" customHeight="1" x14ac:dyDescent="0.2">
      <c r="A389" s="71"/>
      <c r="B389" s="631">
        <f t="shared" si="53"/>
        <v>12</v>
      </c>
      <c r="C389" s="632" t="s">
        <v>5310</v>
      </c>
      <c r="D389" s="1010"/>
      <c r="E389" s="1011"/>
      <c r="F389" s="623">
        <f>+基礎データ貼付用シート!E2294</f>
        <v>0</v>
      </c>
      <c r="G389" s="624" t="s">
        <v>5201</v>
      </c>
      <c r="H389" s="702">
        <v>0.5</v>
      </c>
      <c r="I389" s="628" t="s">
        <v>5202</v>
      </c>
      <c r="J389" s="629">
        <f t="shared" si="52"/>
        <v>0</v>
      </c>
      <c r="K389" s="66" t="s">
        <v>5221</v>
      </c>
      <c r="L389" s="71"/>
      <c r="M389" s="71"/>
    </row>
    <row r="390" spans="1:14" s="3" customFormat="1" ht="15" customHeight="1" thickBot="1" x14ac:dyDescent="0.25">
      <c r="A390" s="71"/>
      <c r="B390" s="631">
        <f t="shared" si="53"/>
        <v>13</v>
      </c>
      <c r="C390" s="632" t="s">
        <v>5476</v>
      </c>
      <c r="D390" s="1010"/>
      <c r="E390" s="1011"/>
      <c r="F390" s="623">
        <f>+基礎データ貼付用シート!E2295</f>
        <v>0</v>
      </c>
      <c r="G390" s="624" t="s">
        <v>5201</v>
      </c>
      <c r="H390" s="702">
        <v>0.5</v>
      </c>
      <c r="I390" s="628" t="s">
        <v>5202</v>
      </c>
      <c r="J390" s="629">
        <f t="shared" si="52"/>
        <v>0</v>
      </c>
      <c r="K390" s="66" t="s">
        <v>5223</v>
      </c>
      <c r="L390" s="71"/>
      <c r="M390" s="71"/>
    </row>
    <row r="391" spans="1:14" s="3" customFormat="1" ht="15" customHeight="1" x14ac:dyDescent="0.2">
      <c r="A391" s="71"/>
      <c r="B391" s="66"/>
      <c r="C391" s="68"/>
      <c r="D391" s="66"/>
      <c r="E391" s="66"/>
      <c r="F391" s="29"/>
      <c r="G391" s="68"/>
      <c r="H391" s="985" t="s">
        <v>5311</v>
      </c>
      <c r="I391" s="986"/>
      <c r="J391" s="657"/>
      <c r="K391" s="66"/>
      <c r="L391" s="71"/>
      <c r="M391" s="71"/>
    </row>
    <row r="392" spans="1:14" s="3" customFormat="1" ht="15" customHeight="1" thickBot="1" x14ac:dyDescent="0.25">
      <c r="A392" s="71"/>
      <c r="B392" s="66"/>
      <c r="C392" s="66"/>
      <c r="D392" s="66"/>
      <c r="E392" s="66"/>
      <c r="F392" s="29"/>
      <c r="G392" s="66"/>
      <c r="H392" s="983" t="s">
        <v>5259</v>
      </c>
      <c r="I392" s="984"/>
      <c r="J392" s="7">
        <f>SUM(J378:J390)</f>
        <v>0</v>
      </c>
      <c r="K392" s="66" t="s">
        <v>5324</v>
      </c>
      <c r="L392" s="71"/>
      <c r="M392" s="3" t="s">
        <v>5201</v>
      </c>
    </row>
    <row r="393" spans="1:14" s="3" customFormat="1" ht="15" customHeight="1" x14ac:dyDescent="0.2">
      <c r="A393" s="71"/>
      <c r="B393" s="66"/>
      <c r="C393" s="66"/>
      <c r="D393" s="66"/>
      <c r="E393" s="66"/>
      <c r="F393" s="29"/>
      <c r="G393" s="66"/>
      <c r="H393" s="68"/>
      <c r="I393" s="68"/>
      <c r="J393" s="68"/>
      <c r="K393" s="66"/>
      <c r="L393" s="71"/>
    </row>
    <row r="394" spans="1:14" ht="15" customHeight="1" x14ac:dyDescent="0.2">
      <c r="A394" s="77">
        <v>18</v>
      </c>
      <c r="B394" s="71" t="s">
        <v>6590</v>
      </c>
      <c r="C394" s="76"/>
      <c r="D394" s="76"/>
      <c r="E394" s="76"/>
      <c r="F394" s="89"/>
      <c r="G394" s="76"/>
      <c r="H394" s="76"/>
      <c r="I394" s="76"/>
      <c r="J394" s="89"/>
      <c r="K394" s="76"/>
      <c r="L394" s="76"/>
      <c r="M394" s="76"/>
    </row>
    <row r="395" spans="1:14" ht="15" customHeight="1" x14ac:dyDescent="0.2">
      <c r="A395" s="78"/>
      <c r="B395" s="76"/>
      <c r="C395" s="76"/>
      <c r="D395" s="76"/>
      <c r="E395" s="76"/>
      <c r="F395" s="89"/>
      <c r="G395" s="76"/>
      <c r="H395" s="76"/>
      <c r="I395" s="76"/>
      <c r="J395" s="89"/>
      <c r="K395" s="76"/>
      <c r="L395" s="76"/>
      <c r="M395" s="76"/>
    </row>
    <row r="396" spans="1:14" ht="15" customHeight="1" x14ac:dyDescent="0.2">
      <c r="A396" s="78"/>
      <c r="B396" s="991" t="s">
        <v>5401</v>
      </c>
      <c r="C396" s="992"/>
      <c r="D396" s="991" t="s">
        <v>5194</v>
      </c>
      <c r="E396" s="992"/>
      <c r="F396" s="127" t="s">
        <v>5402</v>
      </c>
      <c r="G396" s="213"/>
      <c r="H396" s="213" t="s">
        <v>5196</v>
      </c>
      <c r="I396" s="213"/>
      <c r="J396" s="127" t="s">
        <v>17</v>
      </c>
      <c r="K396" s="66"/>
      <c r="L396" s="76"/>
      <c r="M396" s="76"/>
    </row>
    <row r="397" spans="1:14" ht="15" customHeight="1" x14ac:dyDescent="0.2">
      <c r="A397" s="78"/>
      <c r="B397" s="294"/>
      <c r="C397" s="289"/>
      <c r="D397" s="229"/>
      <c r="E397" s="286"/>
      <c r="F397" s="168"/>
      <c r="G397" s="143"/>
      <c r="H397" s="143"/>
      <c r="I397" s="143"/>
      <c r="J397" s="92" t="s">
        <v>5197</v>
      </c>
      <c r="K397" s="66"/>
      <c r="L397" s="76"/>
      <c r="M397" s="76"/>
    </row>
    <row r="398" spans="1:14" s="3" customFormat="1" ht="15" customHeight="1" x14ac:dyDescent="0.2">
      <c r="A398" s="71"/>
      <c r="B398" s="620">
        <v>1</v>
      </c>
      <c r="C398" s="63" t="s">
        <v>5222</v>
      </c>
      <c r="D398" s="621" t="s">
        <v>5199</v>
      </c>
      <c r="E398" s="632" t="s">
        <v>5200</v>
      </c>
      <c r="F398" s="630">
        <f>IF(総括表!$B$4=総括表!$Q$4,基礎データ貼付用シート!E2463)</f>
        <v>0</v>
      </c>
      <c r="G398" s="624" t="s">
        <v>5201</v>
      </c>
      <c r="H398" s="625">
        <v>0.43</v>
      </c>
      <c r="I398" s="624" t="s">
        <v>5202</v>
      </c>
      <c r="J398" s="626">
        <f t="shared" ref="J398:J423" si="54">ROUND(F398*H398,0)</f>
        <v>0</v>
      </c>
      <c r="K398" s="66" t="s">
        <v>5203</v>
      </c>
      <c r="L398" s="71"/>
      <c r="M398" s="71"/>
      <c r="N398" s="1"/>
    </row>
    <row r="399" spans="1:14" s="3" customFormat="1" ht="15" customHeight="1" x14ac:dyDescent="0.2">
      <c r="A399" s="71"/>
      <c r="B399" s="67"/>
      <c r="C399" s="286"/>
      <c r="D399" s="621" t="s">
        <v>5204</v>
      </c>
      <c r="E399" s="632" t="s">
        <v>5205</v>
      </c>
      <c r="F399" s="630" t="b">
        <f>IF(総括表!$B$4=総括表!$Q$5,基礎データ貼付用シート!E2463)</f>
        <v>0</v>
      </c>
      <c r="G399" s="624" t="s">
        <v>5201</v>
      </c>
      <c r="H399" s="625">
        <v>0.33900000000000002</v>
      </c>
      <c r="I399" s="628" t="s">
        <v>5202</v>
      </c>
      <c r="J399" s="629">
        <f t="shared" si="54"/>
        <v>0</v>
      </c>
      <c r="K399" s="66" t="s">
        <v>5206</v>
      </c>
      <c r="L399" s="71"/>
      <c r="M399" s="71"/>
      <c r="N399" s="1"/>
    </row>
    <row r="400" spans="1:14" s="3" customFormat="1" ht="15" customHeight="1" x14ac:dyDescent="0.2">
      <c r="A400" s="71"/>
      <c r="B400" s="620">
        <v>2</v>
      </c>
      <c r="C400" s="63" t="s">
        <v>5225</v>
      </c>
      <c r="D400" s="621" t="s">
        <v>5199</v>
      </c>
      <c r="E400" s="632" t="s">
        <v>5200</v>
      </c>
      <c r="F400" s="630">
        <f>IF(総括表!$B$4=総括表!$Q$4,基礎データ貼付用シート!E2464)</f>
        <v>0</v>
      </c>
      <c r="G400" s="624" t="s">
        <v>5201</v>
      </c>
      <c r="H400" s="625">
        <v>0.46200000000000002</v>
      </c>
      <c r="I400" s="624" t="s">
        <v>5202</v>
      </c>
      <c r="J400" s="626">
        <f t="shared" si="54"/>
        <v>0</v>
      </c>
      <c r="K400" s="66" t="s">
        <v>5208</v>
      </c>
      <c r="L400" s="71"/>
      <c r="M400" s="71"/>
      <c r="N400" s="1"/>
    </row>
    <row r="401" spans="1:14" s="3" customFormat="1" ht="15" customHeight="1" x14ac:dyDescent="0.2">
      <c r="A401" s="71"/>
      <c r="B401" s="67"/>
      <c r="C401" s="286"/>
      <c r="D401" s="621" t="s">
        <v>5204</v>
      </c>
      <c r="E401" s="632" t="s">
        <v>5205</v>
      </c>
      <c r="F401" s="630" t="b">
        <f>IF(総括表!$B$4=総括表!$Q$5,基礎データ貼付用シート!E2464)</f>
        <v>0</v>
      </c>
      <c r="G401" s="624" t="s">
        <v>5201</v>
      </c>
      <c r="H401" s="625">
        <v>0.38200000000000001</v>
      </c>
      <c r="I401" s="628" t="s">
        <v>5202</v>
      </c>
      <c r="J401" s="629">
        <f t="shared" si="54"/>
        <v>0</v>
      </c>
      <c r="K401" s="66" t="s">
        <v>5209</v>
      </c>
      <c r="L401" s="71"/>
      <c r="M401" s="71"/>
      <c r="N401" s="1"/>
    </row>
    <row r="402" spans="1:14" s="3" customFormat="1" ht="15" customHeight="1" x14ac:dyDescent="0.2">
      <c r="A402" s="71"/>
      <c r="B402" s="620">
        <v>3</v>
      </c>
      <c r="C402" s="63" t="s">
        <v>6591</v>
      </c>
      <c r="D402" s="621" t="s">
        <v>5199</v>
      </c>
      <c r="E402" s="632" t="s">
        <v>5200</v>
      </c>
      <c r="F402" s="630">
        <f>IF(総括表!$B$4=総括表!$Q$4,基礎データ貼付用シート!E2465)</f>
        <v>0</v>
      </c>
      <c r="G402" s="624" t="s">
        <v>5201</v>
      </c>
      <c r="H402" s="625">
        <v>0.49299999999999999</v>
      </c>
      <c r="I402" s="624" t="s">
        <v>5202</v>
      </c>
      <c r="J402" s="626">
        <f t="shared" si="54"/>
        <v>0</v>
      </c>
      <c r="K402" s="66" t="s">
        <v>5211</v>
      </c>
      <c r="L402" s="71"/>
      <c r="M402" s="71"/>
      <c r="N402" s="1"/>
    </row>
    <row r="403" spans="1:14" s="3" customFormat="1" ht="15" customHeight="1" x14ac:dyDescent="0.2">
      <c r="A403" s="71"/>
      <c r="B403" s="67"/>
      <c r="C403" s="286"/>
      <c r="D403" s="621" t="s">
        <v>5204</v>
      </c>
      <c r="E403" s="632" t="s">
        <v>5205</v>
      </c>
      <c r="F403" s="630" t="b">
        <f>IF(総括表!$B$4=総括表!$Q$5,基礎データ貼付用シート!E2465)</f>
        <v>0</v>
      </c>
      <c r="G403" s="624" t="s">
        <v>5201</v>
      </c>
      <c r="H403" s="625">
        <v>0.42399999999999999</v>
      </c>
      <c r="I403" s="628" t="s">
        <v>5202</v>
      </c>
      <c r="J403" s="629">
        <f t="shared" si="54"/>
        <v>0</v>
      </c>
      <c r="K403" s="66" t="s">
        <v>5212</v>
      </c>
      <c r="L403" s="71"/>
      <c r="M403" s="71"/>
      <c r="N403" s="1"/>
    </row>
    <row r="404" spans="1:14" s="3" customFormat="1" ht="15" customHeight="1" x14ac:dyDescent="0.2">
      <c r="A404" s="71"/>
      <c r="B404" s="620">
        <v>4</v>
      </c>
      <c r="C404" s="63" t="s">
        <v>6592</v>
      </c>
      <c r="D404" s="621" t="s">
        <v>5199</v>
      </c>
      <c r="E404" s="632" t="s">
        <v>5200</v>
      </c>
      <c r="F404" s="630">
        <f>IF(総括表!$B$4=総括表!$Q$4,基礎データ貼付用シート!E2466)</f>
        <v>0</v>
      </c>
      <c r="G404" s="624" t="s">
        <v>5201</v>
      </c>
      <c r="H404" s="625">
        <v>0.52400000000000002</v>
      </c>
      <c r="I404" s="624" t="s">
        <v>5202</v>
      </c>
      <c r="J404" s="626">
        <f t="shared" si="54"/>
        <v>0</v>
      </c>
      <c r="K404" s="66" t="s">
        <v>5214</v>
      </c>
      <c r="L404" s="71"/>
      <c r="M404" s="71"/>
      <c r="N404" s="1"/>
    </row>
    <row r="405" spans="1:14" s="3" customFormat="1" ht="15" customHeight="1" x14ac:dyDescent="0.2">
      <c r="A405" s="71"/>
      <c r="B405" s="67"/>
      <c r="C405" s="286"/>
      <c r="D405" s="621" t="s">
        <v>5204</v>
      </c>
      <c r="E405" s="632" t="s">
        <v>5205</v>
      </c>
      <c r="F405" s="630" t="b">
        <f>IF(総括表!$B$4=総括表!$Q$5,基礎データ貼付用シート!E2466)</f>
        <v>0</v>
      </c>
      <c r="G405" s="624" t="s">
        <v>5201</v>
      </c>
      <c r="H405" s="625">
        <v>0.46400000000000002</v>
      </c>
      <c r="I405" s="628" t="s">
        <v>5202</v>
      </c>
      <c r="J405" s="629">
        <f t="shared" si="54"/>
        <v>0</v>
      </c>
      <c r="K405" s="66" t="s">
        <v>5215</v>
      </c>
      <c r="L405" s="71"/>
      <c r="M405" s="71"/>
      <c r="N405" s="1"/>
    </row>
    <row r="406" spans="1:14" s="3" customFormat="1" ht="15" customHeight="1" x14ac:dyDescent="0.2">
      <c r="A406" s="71"/>
      <c r="B406" s="620">
        <v>5</v>
      </c>
      <c r="C406" s="63" t="s">
        <v>6593</v>
      </c>
      <c r="D406" s="621" t="s">
        <v>5199</v>
      </c>
      <c r="E406" s="632" t="s">
        <v>5200</v>
      </c>
      <c r="F406" s="630">
        <f>IF(総括表!$B$4=総括表!$Q$4,基礎データ貼付用シート!E2467)</f>
        <v>0</v>
      </c>
      <c r="G406" s="624" t="s">
        <v>5201</v>
      </c>
      <c r="H406" s="625">
        <v>0.55600000000000005</v>
      </c>
      <c r="I406" s="624" t="s">
        <v>5202</v>
      </c>
      <c r="J406" s="626">
        <f t="shared" si="54"/>
        <v>0</v>
      </c>
      <c r="K406" s="66" t="s">
        <v>5217</v>
      </c>
      <c r="L406" s="71"/>
      <c r="M406" s="71"/>
      <c r="N406" s="1"/>
    </row>
    <row r="407" spans="1:14" s="3" customFormat="1" ht="15" customHeight="1" x14ac:dyDescent="0.2">
      <c r="A407" s="71"/>
      <c r="B407" s="67"/>
      <c r="C407" s="286"/>
      <c r="D407" s="621" t="s">
        <v>5204</v>
      </c>
      <c r="E407" s="632" t="s">
        <v>5205</v>
      </c>
      <c r="F407" s="630" t="b">
        <f>IF(総括表!$B$4=総括表!$Q$5,基礎データ貼付用シート!E2467)</f>
        <v>0</v>
      </c>
      <c r="G407" s="624" t="s">
        <v>5201</v>
      </c>
      <c r="H407" s="625">
        <v>0.50600000000000001</v>
      </c>
      <c r="I407" s="628" t="s">
        <v>5202</v>
      </c>
      <c r="J407" s="629">
        <f t="shared" si="54"/>
        <v>0</v>
      </c>
      <c r="K407" s="66" t="s">
        <v>5218</v>
      </c>
      <c r="L407" s="71"/>
      <c r="M407" s="71"/>
      <c r="N407" s="1"/>
    </row>
    <row r="408" spans="1:14" s="3" customFormat="1" ht="15" customHeight="1" x14ac:dyDescent="0.2">
      <c r="A408" s="71"/>
      <c r="B408" s="620">
        <f>B406+1</f>
        <v>6</v>
      </c>
      <c r="C408" s="63" t="s">
        <v>5237</v>
      </c>
      <c r="D408" s="621" t="s">
        <v>5199</v>
      </c>
      <c r="E408" s="632" t="s">
        <v>5200</v>
      </c>
      <c r="F408" s="630">
        <f>IF(総括表!$B$4=総括表!$Q$4,基礎データ貼付用シート!E2468)</f>
        <v>0</v>
      </c>
      <c r="G408" s="624" t="s">
        <v>5201</v>
      </c>
      <c r="H408" s="625">
        <v>0.58899999999999997</v>
      </c>
      <c r="I408" s="624" t="s">
        <v>5202</v>
      </c>
      <c r="J408" s="626">
        <f t="shared" si="54"/>
        <v>0</v>
      </c>
      <c r="K408" s="66" t="s">
        <v>5220</v>
      </c>
      <c r="L408" s="71"/>
      <c r="M408" s="71"/>
      <c r="N408" s="1"/>
    </row>
    <row r="409" spans="1:14" s="3" customFormat="1" ht="15" customHeight="1" x14ac:dyDescent="0.2">
      <c r="A409" s="71"/>
      <c r="B409" s="67"/>
      <c r="C409" s="286"/>
      <c r="D409" s="621" t="s">
        <v>5204</v>
      </c>
      <c r="E409" s="632" t="s">
        <v>5205</v>
      </c>
      <c r="F409" s="630" t="b">
        <f>IF(総括表!$B$4=総括表!$Q$5,基礎データ貼付用シート!E2468)</f>
        <v>0</v>
      </c>
      <c r="G409" s="624" t="s">
        <v>5201</v>
      </c>
      <c r="H409" s="625">
        <v>0.54800000000000004</v>
      </c>
      <c r="I409" s="628" t="s">
        <v>5202</v>
      </c>
      <c r="J409" s="629">
        <f t="shared" si="54"/>
        <v>0</v>
      </c>
      <c r="K409" s="66" t="s">
        <v>5221</v>
      </c>
      <c r="L409" s="71"/>
      <c r="M409" s="71"/>
      <c r="N409" s="1"/>
    </row>
    <row r="410" spans="1:14" s="3" customFormat="1" ht="15" customHeight="1" x14ac:dyDescent="0.2">
      <c r="A410" s="71"/>
      <c r="B410" s="620">
        <f>B408+1</f>
        <v>7</v>
      </c>
      <c r="C410" s="63" t="s">
        <v>5240</v>
      </c>
      <c r="D410" s="621" t="s">
        <v>5199</v>
      </c>
      <c r="E410" s="632" t="s">
        <v>5200</v>
      </c>
      <c r="F410" s="630">
        <f>IF(総括表!$B$4=総括表!$Q$4,基礎データ貼付用シート!E2469)</f>
        <v>0</v>
      </c>
      <c r="G410" s="624" t="s">
        <v>5201</v>
      </c>
      <c r="H410" s="625">
        <v>0.62</v>
      </c>
      <c r="I410" s="624" t="s">
        <v>5202</v>
      </c>
      <c r="J410" s="626">
        <f t="shared" si="54"/>
        <v>0</v>
      </c>
      <c r="K410" s="66" t="s">
        <v>5223</v>
      </c>
      <c r="L410" s="71"/>
      <c r="M410" s="71"/>
      <c r="N410" s="1"/>
    </row>
    <row r="411" spans="1:14" s="3" customFormat="1" ht="15" customHeight="1" x14ac:dyDescent="0.2">
      <c r="A411" s="71"/>
      <c r="B411" s="67"/>
      <c r="C411" s="286"/>
      <c r="D411" s="621" t="s">
        <v>5204</v>
      </c>
      <c r="E411" s="632" t="s">
        <v>5205</v>
      </c>
      <c r="F411" s="630" t="b">
        <f>IF(総括表!$B$4=総括表!$Q$5,基礎データ貼付用シート!E2469)</f>
        <v>0</v>
      </c>
      <c r="G411" s="624" t="s">
        <v>5201</v>
      </c>
      <c r="H411" s="625">
        <v>0.59</v>
      </c>
      <c r="I411" s="628" t="s">
        <v>5202</v>
      </c>
      <c r="J411" s="629">
        <f t="shared" si="54"/>
        <v>0</v>
      </c>
      <c r="K411" s="66" t="s">
        <v>5224</v>
      </c>
      <c r="L411" s="71"/>
      <c r="M411" s="71"/>
      <c r="N411" s="1"/>
    </row>
    <row r="412" spans="1:14" s="3" customFormat="1" ht="15" customHeight="1" x14ac:dyDescent="0.2">
      <c r="A412" s="71"/>
      <c r="B412" s="620">
        <f>B410+1</f>
        <v>8</v>
      </c>
      <c r="C412" s="63" t="s">
        <v>5735</v>
      </c>
      <c r="D412" s="621" t="s">
        <v>5199</v>
      </c>
      <c r="E412" s="632" t="s">
        <v>5200</v>
      </c>
      <c r="F412" s="630">
        <f>IF(総括表!$B$4=総括表!$Q$4,基礎データ貼付用シート!E2470)</f>
        <v>0</v>
      </c>
      <c r="G412" s="624" t="s">
        <v>5201</v>
      </c>
      <c r="H412" s="625">
        <v>0.65200000000000002</v>
      </c>
      <c r="I412" s="624" t="s">
        <v>5202</v>
      </c>
      <c r="J412" s="626">
        <f t="shared" si="54"/>
        <v>0</v>
      </c>
      <c r="K412" s="66" t="s">
        <v>5226</v>
      </c>
      <c r="L412" s="71"/>
      <c r="M412" s="71"/>
      <c r="N412" s="1"/>
    </row>
    <row r="413" spans="1:14" s="3" customFormat="1" ht="15" customHeight="1" x14ac:dyDescent="0.2">
      <c r="A413" s="71"/>
      <c r="B413" s="67"/>
      <c r="C413" s="286"/>
      <c r="D413" s="621" t="s">
        <v>5204</v>
      </c>
      <c r="E413" s="632" t="s">
        <v>5205</v>
      </c>
      <c r="F413" s="630" t="b">
        <f>IF(総括表!$B$4=総括表!$Q$5,基礎データ貼付用シート!E2470)</f>
        <v>0</v>
      </c>
      <c r="G413" s="624" t="s">
        <v>5201</v>
      </c>
      <c r="H413" s="625">
        <v>0.63200000000000001</v>
      </c>
      <c r="I413" s="628" t="s">
        <v>5202</v>
      </c>
      <c r="J413" s="629">
        <f t="shared" si="54"/>
        <v>0</v>
      </c>
      <c r="K413" s="66" t="s">
        <v>5227</v>
      </c>
      <c r="L413" s="71"/>
      <c r="M413" s="71"/>
      <c r="N413" s="1"/>
    </row>
    <row r="414" spans="1:14" s="3" customFormat="1" ht="15" customHeight="1" x14ac:dyDescent="0.2">
      <c r="A414" s="71"/>
      <c r="B414" s="620">
        <f>B412+1</f>
        <v>9</v>
      </c>
      <c r="C414" s="63" t="s">
        <v>5307</v>
      </c>
      <c r="D414" s="621" t="s">
        <v>5199</v>
      </c>
      <c r="E414" s="632" t="s">
        <v>5200</v>
      </c>
      <c r="F414" s="630">
        <f>IF(総括表!$B$4=総括表!$Q$4,基礎データ貼付用シート!E2471)</f>
        <v>0</v>
      </c>
      <c r="G414" s="624" t="s">
        <v>5201</v>
      </c>
      <c r="H414" s="625">
        <v>0.67700000000000005</v>
      </c>
      <c r="I414" s="624" t="s">
        <v>5202</v>
      </c>
      <c r="J414" s="626">
        <f t="shared" si="54"/>
        <v>0</v>
      </c>
      <c r="K414" s="66" t="s">
        <v>5229</v>
      </c>
      <c r="L414" s="71"/>
      <c r="M414" s="71"/>
      <c r="N414" s="1"/>
    </row>
    <row r="415" spans="1:14" s="3" customFormat="1" ht="15" customHeight="1" x14ac:dyDescent="0.2">
      <c r="A415" s="71"/>
      <c r="B415" s="67"/>
      <c r="C415" s="286"/>
      <c r="D415" s="621" t="s">
        <v>5204</v>
      </c>
      <c r="E415" s="632" t="s">
        <v>5205</v>
      </c>
      <c r="F415" s="630" t="b">
        <f>IF(総括表!$B$4=総括表!$Q$5,基礎データ貼付用シート!E2471)</f>
        <v>0</v>
      </c>
      <c r="G415" s="624" t="s">
        <v>5201</v>
      </c>
      <c r="H415" s="625">
        <v>0.66600000000000004</v>
      </c>
      <c r="I415" s="628" t="s">
        <v>5202</v>
      </c>
      <c r="J415" s="629">
        <f t="shared" si="54"/>
        <v>0</v>
      </c>
      <c r="K415" s="66" t="s">
        <v>5230</v>
      </c>
      <c r="L415" s="71"/>
      <c r="M415" s="71"/>
      <c r="N415" s="1"/>
    </row>
    <row r="416" spans="1:14" s="3" customFormat="1" ht="15" customHeight="1" x14ac:dyDescent="0.2">
      <c r="A416" s="71"/>
      <c r="B416" s="620">
        <f>B414+1</f>
        <v>10</v>
      </c>
      <c r="C416" s="63" t="s">
        <v>5308</v>
      </c>
      <c r="D416" s="621" t="s">
        <v>5199</v>
      </c>
      <c r="E416" s="632" t="s">
        <v>5200</v>
      </c>
      <c r="F416" s="630">
        <f>IF(総括表!$B$4=総括表!$Q$4,基礎データ貼付用シート!E2472)</f>
        <v>0</v>
      </c>
      <c r="G416" s="624" t="s">
        <v>5201</v>
      </c>
      <c r="H416" s="625">
        <v>0.7</v>
      </c>
      <c r="I416" s="624" t="s">
        <v>5202</v>
      </c>
      <c r="J416" s="626">
        <f t="shared" si="54"/>
        <v>0</v>
      </c>
      <c r="K416" s="66" t="s">
        <v>5232</v>
      </c>
      <c r="L416" s="71"/>
      <c r="M416" s="71"/>
      <c r="N416" s="1"/>
    </row>
    <row r="417" spans="1:14" s="3" customFormat="1" ht="15" customHeight="1" x14ac:dyDescent="0.2">
      <c r="A417" s="71"/>
      <c r="B417" s="67"/>
      <c r="C417" s="286"/>
      <c r="D417" s="621" t="s">
        <v>5204</v>
      </c>
      <c r="E417" s="632" t="s">
        <v>5205</v>
      </c>
      <c r="F417" s="630" t="b">
        <f>IF(総括表!$B$4=総括表!$Q$5,基礎データ貼付用シート!E2472)</f>
        <v>0</v>
      </c>
      <c r="G417" s="624" t="s">
        <v>5201</v>
      </c>
      <c r="H417" s="625">
        <v>0.7</v>
      </c>
      <c r="I417" s="628" t="s">
        <v>5202</v>
      </c>
      <c r="J417" s="629">
        <f t="shared" si="54"/>
        <v>0</v>
      </c>
      <c r="K417" s="66" t="s">
        <v>5233</v>
      </c>
      <c r="L417" s="71"/>
      <c r="M417" s="71"/>
      <c r="N417" s="1"/>
    </row>
    <row r="418" spans="1:14" s="3" customFormat="1" ht="15" customHeight="1" x14ac:dyDescent="0.2">
      <c r="A418" s="71"/>
      <c r="B418" s="620">
        <f>B416+1</f>
        <v>11</v>
      </c>
      <c r="C418" s="63" t="s">
        <v>5309</v>
      </c>
      <c r="D418" s="621" t="s">
        <v>5199</v>
      </c>
      <c r="E418" s="632" t="s">
        <v>5200</v>
      </c>
      <c r="F418" s="630">
        <f>IF(総括表!$B$4=総括表!$Q$4,基礎データ貼付用シート!E2473)</f>
        <v>0</v>
      </c>
      <c r="G418" s="624" t="s">
        <v>5201</v>
      </c>
      <c r="H418" s="625">
        <v>0.7</v>
      </c>
      <c r="I418" s="624" t="s">
        <v>5202</v>
      </c>
      <c r="J418" s="626">
        <f t="shared" si="54"/>
        <v>0</v>
      </c>
      <c r="K418" s="66" t="s">
        <v>5235</v>
      </c>
      <c r="L418" s="71"/>
      <c r="M418" s="71"/>
      <c r="N418" s="1"/>
    </row>
    <row r="419" spans="1:14" s="3" customFormat="1" ht="15" customHeight="1" x14ac:dyDescent="0.2">
      <c r="A419" s="71"/>
      <c r="B419" s="67"/>
      <c r="C419" s="286"/>
      <c r="D419" s="621" t="s">
        <v>5204</v>
      </c>
      <c r="E419" s="632" t="s">
        <v>5205</v>
      </c>
      <c r="F419" s="630" t="b">
        <f>IF(総括表!$B$4=総括表!$Q$5,基礎データ貼付用シート!E2473)</f>
        <v>0</v>
      </c>
      <c r="G419" s="624" t="s">
        <v>5201</v>
      </c>
      <c r="H419" s="625">
        <v>0.7</v>
      </c>
      <c r="I419" s="628" t="s">
        <v>5202</v>
      </c>
      <c r="J419" s="629">
        <f t="shared" si="54"/>
        <v>0</v>
      </c>
      <c r="K419" s="66" t="s">
        <v>5236</v>
      </c>
      <c r="L419" s="71"/>
      <c r="M419" s="71"/>
      <c r="N419" s="1"/>
    </row>
    <row r="420" spans="1:14" s="3" customFormat="1" ht="15" customHeight="1" x14ac:dyDescent="0.2">
      <c r="A420" s="71"/>
      <c r="B420" s="620">
        <f>B418+1</f>
        <v>12</v>
      </c>
      <c r="C420" s="63" t="s">
        <v>5310</v>
      </c>
      <c r="D420" s="621" t="s">
        <v>5199</v>
      </c>
      <c r="E420" s="632" t="s">
        <v>5200</v>
      </c>
      <c r="F420" s="623">
        <f>IF(総括表!$B$4=総括表!$Q$4,基礎データ貼付用シート!E2474)</f>
        <v>0</v>
      </c>
      <c r="G420" s="624" t="s">
        <v>5201</v>
      </c>
      <c r="H420" s="625">
        <v>0.7</v>
      </c>
      <c r="I420" s="624" t="s">
        <v>5202</v>
      </c>
      <c r="J420" s="626">
        <f t="shared" si="54"/>
        <v>0</v>
      </c>
      <c r="K420" s="66" t="s">
        <v>5238</v>
      </c>
      <c r="L420" s="71"/>
      <c r="M420" s="71"/>
      <c r="N420" s="1"/>
    </row>
    <row r="421" spans="1:14" s="3" customFormat="1" ht="15" customHeight="1" x14ac:dyDescent="0.2">
      <c r="A421" s="71"/>
      <c r="B421" s="67"/>
      <c r="C421" s="286"/>
      <c r="D421" s="621" t="s">
        <v>5204</v>
      </c>
      <c r="E421" s="632" t="s">
        <v>5205</v>
      </c>
      <c r="F421" s="623" t="b">
        <f>IF(総括表!$B$4=総括表!$Q$5,基礎データ貼付用シート!E2474)</f>
        <v>0</v>
      </c>
      <c r="G421" s="624" t="s">
        <v>5201</v>
      </c>
      <c r="H421" s="625">
        <v>0.7</v>
      </c>
      <c r="I421" s="628" t="s">
        <v>5202</v>
      </c>
      <c r="J421" s="629">
        <f t="shared" si="54"/>
        <v>0</v>
      </c>
      <c r="K421" s="66" t="s">
        <v>5239</v>
      </c>
      <c r="L421" s="71"/>
      <c r="M421" s="71"/>
      <c r="N421" s="1"/>
    </row>
    <row r="422" spans="1:14" s="3" customFormat="1" ht="15" customHeight="1" x14ac:dyDescent="0.2">
      <c r="A422" s="71"/>
      <c r="B422" s="620">
        <f>B420+1</f>
        <v>13</v>
      </c>
      <c r="C422" s="63" t="s">
        <v>5476</v>
      </c>
      <c r="D422" s="621" t="s">
        <v>5199</v>
      </c>
      <c r="E422" s="632" t="s">
        <v>5200</v>
      </c>
      <c r="F422" s="623">
        <f>IF(総括表!$B$4=総括表!$Q$4,基礎データ貼付用シート!E2475)</f>
        <v>0</v>
      </c>
      <c r="G422" s="624" t="s">
        <v>5201</v>
      </c>
      <c r="H422" s="625">
        <v>0.7</v>
      </c>
      <c r="I422" s="624" t="s">
        <v>5202</v>
      </c>
      <c r="J422" s="626">
        <f t="shared" si="54"/>
        <v>0</v>
      </c>
      <c r="K422" s="66" t="s">
        <v>5241</v>
      </c>
      <c r="L422" s="71"/>
      <c r="M422" s="71"/>
      <c r="N422" s="1"/>
    </row>
    <row r="423" spans="1:14" s="3" customFormat="1" ht="15" customHeight="1" thickBot="1" x14ac:dyDescent="0.25">
      <c r="A423" s="71"/>
      <c r="B423" s="67"/>
      <c r="C423" s="286"/>
      <c r="D423" s="621" t="s">
        <v>5204</v>
      </c>
      <c r="E423" s="632" t="s">
        <v>5205</v>
      </c>
      <c r="F423" s="623" t="b">
        <f>IF(総括表!$B$4=総括表!$Q$5,基礎データ貼付用シート!E2475)</f>
        <v>0</v>
      </c>
      <c r="G423" s="624" t="s">
        <v>5201</v>
      </c>
      <c r="H423" s="625">
        <v>0.7</v>
      </c>
      <c r="I423" s="628" t="s">
        <v>5202</v>
      </c>
      <c r="J423" s="629">
        <f t="shared" si="54"/>
        <v>0</v>
      </c>
      <c r="K423" s="66" t="s">
        <v>5242</v>
      </c>
      <c r="L423" s="71"/>
      <c r="M423" s="71"/>
      <c r="N423" s="1"/>
    </row>
    <row r="424" spans="1:14" s="3" customFormat="1" ht="15" customHeight="1" x14ac:dyDescent="0.2">
      <c r="A424" s="71"/>
      <c r="B424" s="66"/>
      <c r="C424" s="68"/>
      <c r="D424" s="66"/>
      <c r="E424" s="66"/>
      <c r="F424" s="29"/>
      <c r="G424" s="68"/>
      <c r="H424" s="985" t="s">
        <v>6928</v>
      </c>
      <c r="I424" s="986"/>
      <c r="J424" s="657"/>
      <c r="K424" s="66"/>
      <c r="L424" s="71"/>
      <c r="M424" s="71"/>
    </row>
    <row r="425" spans="1:14" s="3" customFormat="1" ht="15" customHeight="1" thickBot="1" x14ac:dyDescent="0.25">
      <c r="A425" s="71"/>
      <c r="B425" s="66"/>
      <c r="C425" s="66"/>
      <c r="D425" s="66"/>
      <c r="E425" s="66"/>
      <c r="F425" s="29"/>
      <c r="G425" s="66"/>
      <c r="H425" s="983" t="s">
        <v>5259</v>
      </c>
      <c r="I425" s="984"/>
      <c r="J425" s="7">
        <f>SUM(J398:J423)</f>
        <v>0</v>
      </c>
      <c r="K425" s="66" t="s">
        <v>5408</v>
      </c>
      <c r="L425" s="71"/>
      <c r="M425" s="3" t="s">
        <v>5201</v>
      </c>
    </row>
    <row r="426" spans="1:14" s="3" customFormat="1" ht="15" customHeight="1" x14ac:dyDescent="0.2">
      <c r="A426" s="71"/>
      <c r="B426" s="66"/>
      <c r="C426" s="66"/>
      <c r="D426" s="66"/>
      <c r="E426" s="66"/>
      <c r="F426" s="29"/>
      <c r="G426" s="66"/>
      <c r="H426" s="68"/>
      <c r="I426" s="68"/>
      <c r="J426" s="29"/>
      <c r="K426" s="66"/>
      <c r="L426" s="71"/>
      <c r="M426" s="71"/>
    </row>
    <row r="427" spans="1:14" ht="15" customHeight="1" x14ac:dyDescent="0.2">
      <c r="A427" s="77">
        <v>19</v>
      </c>
      <c r="B427" s="71" t="s">
        <v>6594</v>
      </c>
      <c r="C427" s="76"/>
      <c r="D427" s="76"/>
      <c r="E427" s="76"/>
      <c r="F427" s="89"/>
      <c r="G427" s="76"/>
      <c r="H427" s="76"/>
      <c r="I427" s="76"/>
      <c r="J427" s="89"/>
      <c r="K427" s="76"/>
      <c r="L427" s="76"/>
      <c r="M427" s="76"/>
    </row>
    <row r="428" spans="1:14" ht="15" customHeight="1" x14ac:dyDescent="0.2">
      <c r="A428" s="78"/>
      <c r="B428" s="76"/>
      <c r="C428" s="76"/>
      <c r="D428" s="76"/>
      <c r="E428" s="76"/>
      <c r="F428" s="89"/>
      <c r="G428" s="76"/>
      <c r="H428" s="76"/>
      <c r="I428" s="76"/>
      <c r="J428" s="89"/>
      <c r="K428" s="76"/>
      <c r="L428" s="76"/>
      <c r="M428" s="76"/>
    </row>
    <row r="429" spans="1:14" ht="15" customHeight="1" x14ac:dyDescent="0.2">
      <c r="A429" s="78"/>
      <c r="B429" s="991" t="s">
        <v>5401</v>
      </c>
      <c r="C429" s="992"/>
      <c r="D429" s="991" t="s">
        <v>5194</v>
      </c>
      <c r="E429" s="992"/>
      <c r="F429" s="127" t="s">
        <v>5402</v>
      </c>
      <c r="G429" s="213"/>
      <c r="H429" s="213" t="s">
        <v>5196</v>
      </c>
      <c r="I429" s="213"/>
      <c r="J429" s="127" t="s">
        <v>17</v>
      </c>
      <c r="K429" s="66"/>
      <c r="L429" s="76"/>
      <c r="M429" s="76"/>
    </row>
    <row r="430" spans="1:14" ht="15" customHeight="1" x14ac:dyDescent="0.2">
      <c r="A430" s="78"/>
      <c r="B430" s="294"/>
      <c r="C430" s="289"/>
      <c r="D430" s="229"/>
      <c r="E430" s="286"/>
      <c r="F430" s="168"/>
      <c r="G430" s="143"/>
      <c r="H430" s="143"/>
      <c r="I430" s="143"/>
      <c r="J430" s="92" t="s">
        <v>5197</v>
      </c>
      <c r="K430" s="66"/>
      <c r="L430" s="76"/>
      <c r="M430" s="76"/>
    </row>
    <row r="431" spans="1:14" s="3" customFormat="1" ht="15" customHeight="1" x14ac:dyDescent="0.2">
      <c r="A431" s="71"/>
      <c r="B431" s="631">
        <v>1</v>
      </c>
      <c r="C431" s="632" t="s">
        <v>6591</v>
      </c>
      <c r="D431" s="1010"/>
      <c r="E431" s="1011"/>
      <c r="F431" s="630">
        <f>+基礎データ貼付用シート!E2304</f>
        <v>0</v>
      </c>
      <c r="G431" s="624" t="s">
        <v>5201</v>
      </c>
      <c r="H431" s="627">
        <v>0.30299999999999999</v>
      </c>
      <c r="I431" s="628" t="s">
        <v>5202</v>
      </c>
      <c r="J431" s="629">
        <f t="shared" ref="J431:J436" si="55">ROUND(F431*H431,0)</f>
        <v>0</v>
      </c>
      <c r="K431" s="66" t="s">
        <v>5203</v>
      </c>
      <c r="L431" s="71"/>
      <c r="M431" s="71"/>
    </row>
    <row r="432" spans="1:14" s="3" customFormat="1" ht="15" customHeight="1" x14ac:dyDescent="0.2">
      <c r="A432" s="71"/>
      <c r="B432" s="631">
        <v>2</v>
      </c>
      <c r="C432" s="632" t="s">
        <v>6592</v>
      </c>
      <c r="D432" s="1010"/>
      <c r="E432" s="1011"/>
      <c r="F432" s="630">
        <f>+基礎データ貼付用シート!E2305</f>
        <v>0</v>
      </c>
      <c r="G432" s="624" t="s">
        <v>5201</v>
      </c>
      <c r="H432" s="627">
        <v>0.33200000000000002</v>
      </c>
      <c r="I432" s="628" t="s">
        <v>5202</v>
      </c>
      <c r="J432" s="629">
        <f t="shared" si="55"/>
        <v>0</v>
      </c>
      <c r="K432" s="66" t="s">
        <v>5206</v>
      </c>
      <c r="L432" s="71"/>
      <c r="M432" s="71"/>
    </row>
    <row r="433" spans="1:13" s="3" customFormat="1" ht="15" customHeight="1" x14ac:dyDescent="0.2">
      <c r="A433" s="71"/>
      <c r="B433" s="631">
        <v>3</v>
      </c>
      <c r="C433" s="632" t="s">
        <v>6593</v>
      </c>
      <c r="D433" s="1010"/>
      <c r="E433" s="1011"/>
      <c r="F433" s="630">
        <f>+基礎データ貼付用シート!E2306</f>
        <v>0</v>
      </c>
      <c r="G433" s="624" t="s">
        <v>5201</v>
      </c>
      <c r="H433" s="627">
        <v>0.36099999999999999</v>
      </c>
      <c r="I433" s="628" t="s">
        <v>5202</v>
      </c>
      <c r="J433" s="629">
        <f t="shared" si="55"/>
        <v>0</v>
      </c>
      <c r="K433" s="66" t="s">
        <v>5208</v>
      </c>
      <c r="L433" s="71"/>
      <c r="M433" s="71"/>
    </row>
    <row r="434" spans="1:13" s="3" customFormat="1" ht="15" customHeight="1" x14ac:dyDescent="0.2">
      <c r="A434" s="71"/>
      <c r="B434" s="631">
        <f t="shared" ref="B434:B441" si="56">B433+1</f>
        <v>4</v>
      </c>
      <c r="C434" s="632" t="s">
        <v>5237</v>
      </c>
      <c r="D434" s="1010"/>
      <c r="E434" s="1011"/>
      <c r="F434" s="630">
        <f>+基礎データ貼付用シート!E2307</f>
        <v>0</v>
      </c>
      <c r="G434" s="624" t="s">
        <v>5201</v>
      </c>
      <c r="H434" s="702">
        <v>0.39200000000000002</v>
      </c>
      <c r="I434" s="628" t="s">
        <v>5202</v>
      </c>
      <c r="J434" s="629">
        <f t="shared" si="55"/>
        <v>0</v>
      </c>
      <c r="K434" s="66" t="s">
        <v>5209</v>
      </c>
      <c r="L434" s="71"/>
      <c r="M434" s="71"/>
    </row>
    <row r="435" spans="1:13" s="3" customFormat="1" ht="15" customHeight="1" x14ac:dyDescent="0.2">
      <c r="A435" s="71"/>
      <c r="B435" s="631">
        <f t="shared" si="56"/>
        <v>5</v>
      </c>
      <c r="C435" s="632" t="s">
        <v>5240</v>
      </c>
      <c r="D435" s="1010"/>
      <c r="E435" s="1011"/>
      <c r="F435" s="630">
        <f>+基礎データ貼付用シート!E2308</f>
        <v>0</v>
      </c>
      <c r="G435" s="624" t="s">
        <v>5201</v>
      </c>
      <c r="H435" s="702">
        <v>0.42099999999999999</v>
      </c>
      <c r="I435" s="628" t="s">
        <v>5202</v>
      </c>
      <c r="J435" s="629">
        <f t="shared" si="55"/>
        <v>0</v>
      </c>
      <c r="K435" s="66" t="s">
        <v>5211</v>
      </c>
      <c r="L435" s="71"/>
      <c r="M435" s="71"/>
    </row>
    <row r="436" spans="1:13" s="3" customFormat="1" ht="15" customHeight="1" x14ac:dyDescent="0.2">
      <c r="A436" s="71"/>
      <c r="B436" s="631">
        <f t="shared" si="56"/>
        <v>6</v>
      </c>
      <c r="C436" s="632" t="s">
        <v>5735</v>
      </c>
      <c r="D436" s="1010"/>
      <c r="E436" s="1011"/>
      <c r="F436" s="630">
        <f>+基礎データ貼付用シート!E2309</f>
        <v>0</v>
      </c>
      <c r="G436" s="624" t="s">
        <v>5201</v>
      </c>
      <c r="H436" s="702">
        <v>0.45100000000000001</v>
      </c>
      <c r="I436" s="628" t="s">
        <v>5202</v>
      </c>
      <c r="J436" s="629">
        <f t="shared" si="55"/>
        <v>0</v>
      </c>
      <c r="K436" s="66" t="s">
        <v>5212</v>
      </c>
      <c r="L436" s="71"/>
      <c r="M436" s="71"/>
    </row>
    <row r="437" spans="1:13" s="3" customFormat="1" ht="15" customHeight="1" x14ac:dyDescent="0.2">
      <c r="A437" s="71"/>
      <c r="B437" s="631">
        <f t="shared" si="56"/>
        <v>7</v>
      </c>
      <c r="C437" s="632" t="s">
        <v>5307</v>
      </c>
      <c r="D437" s="1010"/>
      <c r="E437" s="1011"/>
      <c r="F437" s="630">
        <f>+基礎データ貼付用シート!E2310</f>
        <v>0</v>
      </c>
      <c r="G437" s="624" t="s">
        <v>5201</v>
      </c>
      <c r="H437" s="702">
        <v>0.47499999999999998</v>
      </c>
      <c r="I437" s="628" t="s">
        <v>5202</v>
      </c>
      <c r="J437" s="629">
        <f>ROUND(F437*H437,0)</f>
        <v>0</v>
      </c>
      <c r="K437" s="66" t="s">
        <v>5214</v>
      </c>
      <c r="L437" s="71"/>
      <c r="M437" s="71"/>
    </row>
    <row r="438" spans="1:13" s="3" customFormat="1" ht="15" customHeight="1" x14ac:dyDescent="0.2">
      <c r="A438" s="71"/>
      <c r="B438" s="631">
        <f t="shared" si="56"/>
        <v>8</v>
      </c>
      <c r="C438" s="632" t="s">
        <v>5308</v>
      </c>
      <c r="D438" s="1010"/>
      <c r="E438" s="1011"/>
      <c r="F438" s="623">
        <f>+基礎データ貼付用シート!E2311</f>
        <v>0</v>
      </c>
      <c r="G438" s="624" t="s">
        <v>5201</v>
      </c>
      <c r="H438" s="702">
        <v>0.5</v>
      </c>
      <c r="I438" s="628" t="s">
        <v>5202</v>
      </c>
      <c r="J438" s="629">
        <f>ROUND(F438*H438,0)</f>
        <v>0</v>
      </c>
      <c r="K438" s="66" t="s">
        <v>5215</v>
      </c>
      <c r="L438" s="71"/>
      <c r="M438" s="71"/>
    </row>
    <row r="439" spans="1:13" s="3" customFormat="1" ht="15" customHeight="1" x14ac:dyDescent="0.2">
      <c r="A439" s="71"/>
      <c r="B439" s="631">
        <f t="shared" si="56"/>
        <v>9</v>
      </c>
      <c r="C439" s="632" t="s">
        <v>5309</v>
      </c>
      <c r="D439" s="1010"/>
      <c r="E439" s="1011"/>
      <c r="F439" s="623">
        <f>+基礎データ貼付用シート!E2312</f>
        <v>0</v>
      </c>
      <c r="G439" s="624" t="s">
        <v>5201</v>
      </c>
      <c r="H439" s="702">
        <v>0.5</v>
      </c>
      <c r="I439" s="628" t="s">
        <v>5202</v>
      </c>
      <c r="J439" s="629">
        <f>ROUND(F439*H439,0)</f>
        <v>0</v>
      </c>
      <c r="K439" s="66" t="s">
        <v>5217</v>
      </c>
      <c r="L439" s="71"/>
      <c r="M439" s="71"/>
    </row>
    <row r="440" spans="1:13" s="3" customFormat="1" ht="15" customHeight="1" x14ac:dyDescent="0.2">
      <c r="A440" s="71"/>
      <c r="B440" s="631">
        <f t="shared" si="56"/>
        <v>10</v>
      </c>
      <c r="C440" s="632" t="s">
        <v>5310</v>
      </c>
      <c r="D440" s="1010"/>
      <c r="E440" s="1011"/>
      <c r="F440" s="623">
        <f>+基礎データ貼付用シート!E2313</f>
        <v>0</v>
      </c>
      <c r="G440" s="624" t="s">
        <v>5201</v>
      </c>
      <c r="H440" s="702">
        <v>0.5</v>
      </c>
      <c r="I440" s="628" t="s">
        <v>5202</v>
      </c>
      <c r="J440" s="629">
        <f>ROUND(F440*H440,0)</f>
        <v>0</v>
      </c>
      <c r="K440" s="66" t="s">
        <v>5218</v>
      </c>
      <c r="L440" s="71"/>
      <c r="M440" s="71"/>
    </row>
    <row r="441" spans="1:13" s="3" customFormat="1" ht="15" customHeight="1" thickBot="1" x14ac:dyDescent="0.25">
      <c r="A441" s="71"/>
      <c r="B441" s="631">
        <f t="shared" si="56"/>
        <v>11</v>
      </c>
      <c r="C441" s="632" t="s">
        <v>5476</v>
      </c>
      <c r="D441" s="1010"/>
      <c r="E441" s="1011"/>
      <c r="F441" s="623">
        <f>+基礎データ貼付用シート!E2314</f>
        <v>0</v>
      </c>
      <c r="G441" s="624" t="s">
        <v>5201</v>
      </c>
      <c r="H441" s="702">
        <v>0.5</v>
      </c>
      <c r="I441" s="628" t="s">
        <v>5202</v>
      </c>
      <c r="J441" s="629">
        <f>ROUND(F441*H441,0)</f>
        <v>0</v>
      </c>
      <c r="K441" s="66" t="s">
        <v>5220</v>
      </c>
      <c r="L441" s="71"/>
      <c r="M441" s="71"/>
    </row>
    <row r="442" spans="1:13" s="3" customFormat="1" ht="15" customHeight="1" x14ac:dyDescent="0.2">
      <c r="A442" s="71"/>
      <c r="B442" s="66"/>
      <c r="C442" s="68"/>
      <c r="D442" s="66"/>
      <c r="E442" s="66"/>
      <c r="F442" s="29"/>
      <c r="G442" s="68"/>
      <c r="H442" s="985" t="s">
        <v>6929</v>
      </c>
      <c r="I442" s="986"/>
      <c r="J442" s="657"/>
      <c r="K442" s="66"/>
      <c r="L442" s="71"/>
      <c r="M442" s="71"/>
    </row>
    <row r="443" spans="1:13" s="3" customFormat="1" ht="15" customHeight="1" thickBot="1" x14ac:dyDescent="0.25">
      <c r="A443" s="71"/>
      <c r="B443" s="66"/>
      <c r="C443" s="66"/>
      <c r="D443" s="66"/>
      <c r="E443" s="66"/>
      <c r="F443" s="29"/>
      <c r="G443" s="66"/>
      <c r="H443" s="983" t="s">
        <v>5259</v>
      </c>
      <c r="I443" s="984"/>
      <c r="J443" s="225">
        <f>SUM(J431:J441)</f>
        <v>0</v>
      </c>
      <c r="K443" s="66" t="s">
        <v>5409</v>
      </c>
      <c r="L443" s="71"/>
      <c r="M443" s="3" t="s">
        <v>5201</v>
      </c>
    </row>
    <row r="444" spans="1:13" s="3" customFormat="1" ht="15" customHeight="1" x14ac:dyDescent="0.2">
      <c r="A444" s="71"/>
      <c r="B444" s="66"/>
      <c r="C444" s="66"/>
      <c r="D444" s="66"/>
      <c r="E444" s="66"/>
      <c r="F444" s="29"/>
      <c r="G444" s="66"/>
      <c r="H444" s="68"/>
      <c r="I444" s="68"/>
      <c r="J444" s="29"/>
      <c r="K444" s="66"/>
      <c r="L444" s="71"/>
      <c r="M444" s="71"/>
    </row>
    <row r="445" spans="1:13" ht="15" customHeight="1" x14ac:dyDescent="0.2">
      <c r="A445" s="77">
        <v>20</v>
      </c>
      <c r="B445" s="71" t="s">
        <v>6595</v>
      </c>
      <c r="C445" s="76"/>
      <c r="D445" s="76"/>
      <c r="E445" s="76"/>
      <c r="F445" s="89"/>
      <c r="G445" s="76"/>
      <c r="H445" s="76"/>
      <c r="I445" s="76"/>
      <c r="J445" s="89"/>
      <c r="K445" s="76"/>
      <c r="L445" s="76"/>
      <c r="M445" s="76"/>
    </row>
    <row r="446" spans="1:13" ht="15" customHeight="1" x14ac:dyDescent="0.2">
      <c r="A446" s="78"/>
      <c r="B446" s="76"/>
      <c r="C446" s="76"/>
      <c r="D446" s="76"/>
      <c r="E446" s="76"/>
      <c r="F446" s="89"/>
      <c r="G446" s="76"/>
      <c r="H446" s="76"/>
      <c r="I446" s="76"/>
      <c r="J446" s="89"/>
      <c r="K446" s="76"/>
      <c r="L446" s="76"/>
      <c r="M446" s="76"/>
    </row>
    <row r="447" spans="1:13" ht="15" customHeight="1" x14ac:dyDescent="0.2">
      <c r="A447" s="78"/>
      <c r="B447" s="991" t="s">
        <v>5401</v>
      </c>
      <c r="C447" s="992"/>
      <c r="D447" s="991" t="s">
        <v>5194</v>
      </c>
      <c r="E447" s="992"/>
      <c r="F447" s="127" t="s">
        <v>5402</v>
      </c>
      <c r="G447" s="213"/>
      <c r="H447" s="213" t="s">
        <v>5196</v>
      </c>
      <c r="I447" s="213"/>
      <c r="J447" s="127" t="s">
        <v>17</v>
      </c>
      <c r="K447" s="66"/>
      <c r="L447" s="76"/>
      <c r="M447" s="76"/>
    </row>
    <row r="448" spans="1:13" ht="15" customHeight="1" x14ac:dyDescent="0.2">
      <c r="A448" s="78"/>
      <c r="B448" s="294"/>
      <c r="C448" s="289"/>
      <c r="D448" s="229"/>
      <c r="E448" s="286"/>
      <c r="F448" s="168"/>
      <c r="G448" s="143"/>
      <c r="H448" s="143"/>
      <c r="I448" s="143"/>
      <c r="J448" s="92" t="s">
        <v>5197</v>
      </c>
      <c r="K448" s="66"/>
      <c r="L448" s="76"/>
      <c r="M448" s="76"/>
    </row>
    <row r="449" spans="1:13" s="3" customFormat="1" ht="15" customHeight="1" x14ac:dyDescent="0.2">
      <c r="A449" s="71"/>
      <c r="B449" s="620">
        <v>1</v>
      </c>
      <c r="C449" s="63" t="s">
        <v>6591</v>
      </c>
      <c r="D449" s="621" t="s">
        <v>5199</v>
      </c>
      <c r="E449" s="632" t="s">
        <v>5200</v>
      </c>
      <c r="F449" s="630">
        <f>IF(総括表!$B$4=総括表!$Q$4,基礎データ貼付用シート!E2106)</f>
        <v>0</v>
      </c>
      <c r="G449" s="624" t="s">
        <v>5201</v>
      </c>
      <c r="H449" s="625">
        <v>0.33700000000000002</v>
      </c>
      <c r="I449" s="624" t="s">
        <v>5202</v>
      </c>
      <c r="J449" s="626">
        <f t="shared" ref="J449:J470" si="57">ROUND(F449*H449,0)</f>
        <v>0</v>
      </c>
      <c r="K449" s="66" t="s">
        <v>5203</v>
      </c>
      <c r="L449" s="71"/>
      <c r="M449" s="71"/>
    </row>
    <row r="450" spans="1:13" s="3" customFormat="1" ht="15" customHeight="1" x14ac:dyDescent="0.2">
      <c r="A450" s="71"/>
      <c r="B450" s="67"/>
      <c r="C450" s="286"/>
      <c r="D450" s="621" t="s">
        <v>5204</v>
      </c>
      <c r="E450" s="632" t="s">
        <v>5205</v>
      </c>
      <c r="F450" s="630" t="b">
        <f>IF(総括表!$B$4=総括表!$Q$5,基礎データ貼付用シート!E2106)</f>
        <v>0</v>
      </c>
      <c r="G450" s="624" t="s">
        <v>5201</v>
      </c>
      <c r="H450" s="625">
        <v>0.29699999999999999</v>
      </c>
      <c r="I450" s="628" t="s">
        <v>5202</v>
      </c>
      <c r="J450" s="629">
        <f t="shared" si="57"/>
        <v>0</v>
      </c>
      <c r="K450" s="66" t="s">
        <v>5206</v>
      </c>
      <c r="L450" s="71"/>
      <c r="M450" s="71"/>
    </row>
    <row r="451" spans="1:13" s="3" customFormat="1" ht="15" customHeight="1" x14ac:dyDescent="0.2">
      <c r="A451" s="71"/>
      <c r="B451" s="620">
        <v>2</v>
      </c>
      <c r="C451" s="63" t="s">
        <v>6592</v>
      </c>
      <c r="D451" s="621" t="s">
        <v>5199</v>
      </c>
      <c r="E451" s="632" t="s">
        <v>5200</v>
      </c>
      <c r="F451" s="630">
        <f>IF(総括表!$B$4=総括表!$Q$4,基礎データ貼付用シート!E2107)</f>
        <v>0</v>
      </c>
      <c r="G451" s="624" t="s">
        <v>5201</v>
      </c>
      <c r="H451" s="625">
        <v>0.35899999999999999</v>
      </c>
      <c r="I451" s="624" t="s">
        <v>5202</v>
      </c>
      <c r="J451" s="626">
        <f t="shared" si="57"/>
        <v>0</v>
      </c>
      <c r="K451" s="66" t="s">
        <v>5208</v>
      </c>
      <c r="L451" s="71"/>
      <c r="M451" s="71"/>
    </row>
    <row r="452" spans="1:13" s="3" customFormat="1" ht="15" customHeight="1" x14ac:dyDescent="0.2">
      <c r="A452" s="71"/>
      <c r="B452" s="67"/>
      <c r="C452" s="286"/>
      <c r="D452" s="621" t="s">
        <v>5204</v>
      </c>
      <c r="E452" s="632" t="s">
        <v>5205</v>
      </c>
      <c r="F452" s="630" t="b">
        <f>IF(総括表!$B$4=総括表!$Q$5,基礎データ貼付用シート!E2107)</f>
        <v>0</v>
      </c>
      <c r="G452" s="624" t="s">
        <v>5201</v>
      </c>
      <c r="H452" s="625">
        <v>0.32400000000000001</v>
      </c>
      <c r="I452" s="628" t="s">
        <v>5202</v>
      </c>
      <c r="J452" s="629">
        <f t="shared" si="57"/>
        <v>0</v>
      </c>
      <c r="K452" s="66" t="s">
        <v>5209</v>
      </c>
      <c r="L452" s="71"/>
      <c r="M452" s="71"/>
    </row>
    <row r="453" spans="1:13" s="3" customFormat="1" ht="15" customHeight="1" x14ac:dyDescent="0.2">
      <c r="A453" s="71"/>
      <c r="B453" s="620">
        <v>3</v>
      </c>
      <c r="C453" s="63" t="s">
        <v>6593</v>
      </c>
      <c r="D453" s="621" t="s">
        <v>5199</v>
      </c>
      <c r="E453" s="632" t="s">
        <v>5200</v>
      </c>
      <c r="F453" s="630">
        <f>IF(総括表!$B$4=総括表!$Q$4,基礎データ貼付用シート!E2108)</f>
        <v>0</v>
      </c>
      <c r="G453" s="624" t="s">
        <v>5201</v>
      </c>
      <c r="H453" s="625">
        <v>0.38400000000000001</v>
      </c>
      <c r="I453" s="624" t="s">
        <v>5202</v>
      </c>
      <c r="J453" s="626">
        <f t="shared" si="57"/>
        <v>0</v>
      </c>
      <c r="K453" s="66" t="s">
        <v>5211</v>
      </c>
      <c r="L453" s="71"/>
      <c r="M453" s="71"/>
    </row>
    <row r="454" spans="1:13" s="3" customFormat="1" ht="15" customHeight="1" x14ac:dyDescent="0.2">
      <c r="A454" s="71"/>
      <c r="B454" s="67"/>
      <c r="C454" s="286"/>
      <c r="D454" s="621" t="s">
        <v>5204</v>
      </c>
      <c r="E454" s="632" t="s">
        <v>5205</v>
      </c>
      <c r="F454" s="630" t="b">
        <f>IF(総括表!$B$4=総括表!$Q$5,基礎データ貼付用シート!E2108)</f>
        <v>0</v>
      </c>
      <c r="G454" s="624" t="s">
        <v>5201</v>
      </c>
      <c r="H454" s="625">
        <v>0.35399999999999998</v>
      </c>
      <c r="I454" s="628" t="s">
        <v>5202</v>
      </c>
      <c r="J454" s="629">
        <f t="shared" si="57"/>
        <v>0</v>
      </c>
      <c r="K454" s="66" t="s">
        <v>5212</v>
      </c>
      <c r="L454" s="71"/>
      <c r="M454" s="71"/>
    </row>
    <row r="455" spans="1:13" s="3" customFormat="1" ht="15" customHeight="1" x14ac:dyDescent="0.2">
      <c r="A455" s="71"/>
      <c r="B455" s="620">
        <f>B453+1</f>
        <v>4</v>
      </c>
      <c r="C455" s="63" t="s">
        <v>5237</v>
      </c>
      <c r="D455" s="621" t="s">
        <v>5199</v>
      </c>
      <c r="E455" s="632" t="s">
        <v>5200</v>
      </c>
      <c r="F455" s="630">
        <f>IF(総括表!$B$4=総括表!$Q$4,基礎データ貼付用シート!E2109)</f>
        <v>0</v>
      </c>
      <c r="G455" s="624" t="s">
        <v>5201</v>
      </c>
      <c r="H455" s="625">
        <v>0.40799999999999997</v>
      </c>
      <c r="I455" s="624" t="s">
        <v>5202</v>
      </c>
      <c r="J455" s="626">
        <f t="shared" si="57"/>
        <v>0</v>
      </c>
      <c r="K455" s="66" t="s">
        <v>5214</v>
      </c>
      <c r="L455" s="71"/>
      <c r="M455" s="71"/>
    </row>
    <row r="456" spans="1:13" s="3" customFormat="1" ht="15" customHeight="1" x14ac:dyDescent="0.2">
      <c r="A456" s="71"/>
      <c r="B456" s="67"/>
      <c r="C456" s="286"/>
      <c r="D456" s="621" t="s">
        <v>5204</v>
      </c>
      <c r="E456" s="632" t="s">
        <v>5205</v>
      </c>
      <c r="F456" s="630" t="b">
        <f>IF(総括表!$B$4=総括表!$Q$5,基礎データ貼付用シート!E2109)</f>
        <v>0</v>
      </c>
      <c r="G456" s="624" t="s">
        <v>5201</v>
      </c>
      <c r="H456" s="625">
        <v>0.38300000000000001</v>
      </c>
      <c r="I456" s="628" t="s">
        <v>5202</v>
      </c>
      <c r="J456" s="629">
        <f t="shared" si="57"/>
        <v>0</v>
      </c>
      <c r="K456" s="66" t="s">
        <v>5215</v>
      </c>
      <c r="L456" s="71"/>
      <c r="M456" s="71"/>
    </row>
    <row r="457" spans="1:13" s="3" customFormat="1" ht="15" customHeight="1" x14ac:dyDescent="0.2">
      <c r="A457" s="71"/>
      <c r="B457" s="620">
        <f>B455+1</f>
        <v>5</v>
      </c>
      <c r="C457" s="63" t="s">
        <v>5240</v>
      </c>
      <c r="D457" s="621" t="s">
        <v>5199</v>
      </c>
      <c r="E457" s="632" t="s">
        <v>5200</v>
      </c>
      <c r="F457" s="630">
        <f>IF(総括表!$B$4=総括表!$Q$4,基礎データ貼付用シート!E2110)</f>
        <v>0</v>
      </c>
      <c r="G457" s="624" t="s">
        <v>5201</v>
      </c>
      <c r="H457" s="625">
        <v>0.43099999999999999</v>
      </c>
      <c r="I457" s="624" t="s">
        <v>5202</v>
      </c>
      <c r="J457" s="626">
        <f t="shared" si="57"/>
        <v>0</v>
      </c>
      <c r="K457" s="66" t="s">
        <v>5217</v>
      </c>
      <c r="L457" s="71"/>
      <c r="M457" s="71"/>
    </row>
    <row r="458" spans="1:13" s="3" customFormat="1" ht="15" customHeight="1" x14ac:dyDescent="0.2">
      <c r="A458" s="71"/>
      <c r="B458" s="67"/>
      <c r="C458" s="286"/>
      <c r="D458" s="621" t="s">
        <v>5204</v>
      </c>
      <c r="E458" s="632" t="s">
        <v>5205</v>
      </c>
      <c r="F458" s="630" t="b">
        <f>IF(総括表!$B$4=総括表!$Q$5,基礎データ貼付用シート!E2110)</f>
        <v>0</v>
      </c>
      <c r="G458" s="624" t="s">
        <v>5201</v>
      </c>
      <c r="H458" s="625">
        <v>0.41199999999999998</v>
      </c>
      <c r="I458" s="628" t="s">
        <v>5202</v>
      </c>
      <c r="J458" s="629">
        <f t="shared" si="57"/>
        <v>0</v>
      </c>
      <c r="K458" s="66" t="s">
        <v>5218</v>
      </c>
      <c r="L458" s="71"/>
      <c r="M458" s="71"/>
    </row>
    <row r="459" spans="1:13" s="3" customFormat="1" ht="15" customHeight="1" x14ac:dyDescent="0.2">
      <c r="A459" s="71"/>
      <c r="B459" s="620">
        <f>B457+1</f>
        <v>6</v>
      </c>
      <c r="C459" s="63" t="s">
        <v>5735</v>
      </c>
      <c r="D459" s="621" t="s">
        <v>5199</v>
      </c>
      <c r="E459" s="632" t="s">
        <v>5200</v>
      </c>
      <c r="F459" s="630">
        <f>IF(総括表!$B$4=総括表!$Q$4,基礎データ貼付用シート!E2111)</f>
        <v>0</v>
      </c>
      <c r="G459" s="624" t="s">
        <v>5201</v>
      </c>
      <c r="H459" s="625">
        <v>0.45400000000000001</v>
      </c>
      <c r="I459" s="624" t="s">
        <v>5202</v>
      </c>
      <c r="J459" s="626">
        <f t="shared" si="57"/>
        <v>0</v>
      </c>
      <c r="K459" s="66" t="s">
        <v>5220</v>
      </c>
      <c r="L459" s="71"/>
      <c r="M459" s="71"/>
    </row>
    <row r="460" spans="1:13" s="3" customFormat="1" ht="15" customHeight="1" x14ac:dyDescent="0.2">
      <c r="A460" s="71"/>
      <c r="B460" s="67"/>
      <c r="C460" s="286"/>
      <c r="D460" s="621" t="s">
        <v>5204</v>
      </c>
      <c r="E460" s="632" t="s">
        <v>5205</v>
      </c>
      <c r="F460" s="630" t="b">
        <f>IF(総括表!$B$4=総括表!$Q$5,基礎データ貼付用シート!E2111)</f>
        <v>0</v>
      </c>
      <c r="G460" s="624" t="s">
        <v>5201</v>
      </c>
      <c r="H460" s="625">
        <v>0.441</v>
      </c>
      <c r="I460" s="628" t="s">
        <v>5202</v>
      </c>
      <c r="J460" s="629">
        <f t="shared" si="57"/>
        <v>0</v>
      </c>
      <c r="K460" s="66" t="s">
        <v>5221</v>
      </c>
      <c r="L460" s="71"/>
      <c r="M460" s="71"/>
    </row>
    <row r="461" spans="1:13" s="3" customFormat="1" ht="15" customHeight="1" x14ac:dyDescent="0.2">
      <c r="A461" s="71"/>
      <c r="B461" s="620">
        <f>B459+1</f>
        <v>7</v>
      </c>
      <c r="C461" s="63" t="s">
        <v>5307</v>
      </c>
      <c r="D461" s="621" t="s">
        <v>5199</v>
      </c>
      <c r="E461" s="632" t="s">
        <v>5200</v>
      </c>
      <c r="F461" s="630">
        <f>IF(総括表!$B$4=総括表!$Q$4,基礎データ貼付用シート!E2112)</f>
        <v>0</v>
      </c>
      <c r="G461" s="624" t="s">
        <v>5201</v>
      </c>
      <c r="H461" s="625">
        <v>0.47699999999999998</v>
      </c>
      <c r="I461" s="624" t="s">
        <v>5202</v>
      </c>
      <c r="J461" s="626">
        <f t="shared" si="57"/>
        <v>0</v>
      </c>
      <c r="K461" s="66" t="s">
        <v>5223</v>
      </c>
      <c r="L461" s="71"/>
      <c r="M461" s="71"/>
    </row>
    <row r="462" spans="1:13" s="3" customFormat="1" ht="15" customHeight="1" x14ac:dyDescent="0.2">
      <c r="A462" s="71"/>
      <c r="B462" s="67"/>
      <c r="C462" s="286"/>
      <c r="D462" s="621" t="s">
        <v>5204</v>
      </c>
      <c r="E462" s="632" t="s">
        <v>5205</v>
      </c>
      <c r="F462" s="630" t="b">
        <f>IF(総括表!$B$4=総括表!$Q$5,基礎データ貼付用シート!E2112)</f>
        <v>0</v>
      </c>
      <c r="G462" s="624" t="s">
        <v>5201</v>
      </c>
      <c r="H462" s="625">
        <v>0.47099999999999997</v>
      </c>
      <c r="I462" s="628" t="s">
        <v>5202</v>
      </c>
      <c r="J462" s="629">
        <f t="shared" si="57"/>
        <v>0</v>
      </c>
      <c r="K462" s="66" t="s">
        <v>5224</v>
      </c>
      <c r="L462" s="71"/>
      <c r="M462" s="71"/>
    </row>
    <row r="463" spans="1:13" s="3" customFormat="1" ht="15" customHeight="1" x14ac:dyDescent="0.2">
      <c r="A463" s="71"/>
      <c r="B463" s="620">
        <f>B461+1</f>
        <v>8</v>
      </c>
      <c r="C463" s="63" t="s">
        <v>5308</v>
      </c>
      <c r="D463" s="621" t="s">
        <v>5199</v>
      </c>
      <c r="E463" s="632" t="s">
        <v>5200</v>
      </c>
      <c r="F463" s="630">
        <f>IF(総括表!$B$4=総括表!$Q$4,基礎データ貼付用シート!E2113)</f>
        <v>0</v>
      </c>
      <c r="G463" s="624" t="s">
        <v>5201</v>
      </c>
      <c r="H463" s="625">
        <v>0.5</v>
      </c>
      <c r="I463" s="624" t="s">
        <v>5202</v>
      </c>
      <c r="J463" s="626">
        <f t="shared" si="57"/>
        <v>0</v>
      </c>
      <c r="K463" s="66" t="s">
        <v>5226</v>
      </c>
      <c r="L463" s="71"/>
      <c r="M463" s="71"/>
    </row>
    <row r="464" spans="1:13" s="3" customFormat="1" ht="15" customHeight="1" x14ac:dyDescent="0.2">
      <c r="A464" s="71"/>
      <c r="B464" s="67"/>
      <c r="C464" s="286"/>
      <c r="D464" s="621" t="s">
        <v>5204</v>
      </c>
      <c r="E464" s="632" t="s">
        <v>5205</v>
      </c>
      <c r="F464" s="630" t="b">
        <f>IF(総括表!$B$4=総括表!$Q$5,基礎データ貼付用シート!E2113)</f>
        <v>0</v>
      </c>
      <c r="G464" s="624" t="s">
        <v>5201</v>
      </c>
      <c r="H464" s="625">
        <v>0.5</v>
      </c>
      <c r="I464" s="628" t="s">
        <v>5202</v>
      </c>
      <c r="J464" s="629">
        <f t="shared" si="57"/>
        <v>0</v>
      </c>
      <c r="K464" s="66" t="s">
        <v>5227</v>
      </c>
      <c r="L464" s="71"/>
      <c r="M464" s="71"/>
    </row>
    <row r="465" spans="1:13" s="3" customFormat="1" ht="15" customHeight="1" x14ac:dyDescent="0.2">
      <c r="A465" s="71"/>
      <c r="B465" s="620">
        <f>B463+1</f>
        <v>9</v>
      </c>
      <c r="C465" s="63" t="s">
        <v>5309</v>
      </c>
      <c r="D465" s="621" t="s">
        <v>5199</v>
      </c>
      <c r="E465" s="632" t="s">
        <v>5200</v>
      </c>
      <c r="F465" s="630">
        <f>IF(総括表!$B$4=総括表!$Q$4,基礎データ貼付用シート!E2114)</f>
        <v>0</v>
      </c>
      <c r="G465" s="624" t="s">
        <v>5201</v>
      </c>
      <c r="H465" s="625">
        <v>0.5</v>
      </c>
      <c r="I465" s="624" t="s">
        <v>5202</v>
      </c>
      <c r="J465" s="626">
        <f t="shared" si="57"/>
        <v>0</v>
      </c>
      <c r="K465" s="66" t="s">
        <v>5229</v>
      </c>
      <c r="L465" s="71"/>
      <c r="M465" s="71"/>
    </row>
    <row r="466" spans="1:13" s="3" customFormat="1" ht="15" customHeight="1" x14ac:dyDescent="0.2">
      <c r="A466" s="71"/>
      <c r="B466" s="67"/>
      <c r="C466" s="286"/>
      <c r="D466" s="621" t="s">
        <v>5204</v>
      </c>
      <c r="E466" s="632" t="s">
        <v>5205</v>
      </c>
      <c r="F466" s="630" t="b">
        <f>IF(総括表!$B$4=総括表!$Q$5,基礎データ貼付用シート!E2114)</f>
        <v>0</v>
      </c>
      <c r="G466" s="624" t="s">
        <v>5201</v>
      </c>
      <c r="H466" s="625">
        <v>0.5</v>
      </c>
      <c r="I466" s="628" t="s">
        <v>5202</v>
      </c>
      <c r="J466" s="629">
        <f t="shared" si="57"/>
        <v>0</v>
      </c>
      <c r="K466" s="66" t="s">
        <v>5230</v>
      </c>
      <c r="L466" s="71"/>
      <c r="M466" s="71"/>
    </row>
    <row r="467" spans="1:13" s="3" customFormat="1" ht="15" customHeight="1" x14ac:dyDescent="0.2">
      <c r="A467" s="71"/>
      <c r="B467" s="620">
        <f>B465+1</f>
        <v>10</v>
      </c>
      <c r="C467" s="63" t="s">
        <v>5310</v>
      </c>
      <c r="D467" s="621" t="s">
        <v>5199</v>
      </c>
      <c r="E467" s="632" t="s">
        <v>5200</v>
      </c>
      <c r="F467" s="623">
        <f>IF(総括表!$B$4=総括表!$Q$4,基礎データ貼付用シート!E2115)</f>
        <v>0</v>
      </c>
      <c r="G467" s="624" t="s">
        <v>5201</v>
      </c>
      <c r="H467" s="625">
        <v>0.5</v>
      </c>
      <c r="I467" s="624" t="s">
        <v>5202</v>
      </c>
      <c r="J467" s="626">
        <f t="shared" si="57"/>
        <v>0</v>
      </c>
      <c r="K467" s="66" t="s">
        <v>5232</v>
      </c>
      <c r="L467" s="71"/>
      <c r="M467" s="71"/>
    </row>
    <row r="468" spans="1:13" s="3" customFormat="1" ht="15" customHeight="1" x14ac:dyDescent="0.2">
      <c r="A468" s="71"/>
      <c r="B468" s="67"/>
      <c r="C468" s="286"/>
      <c r="D468" s="621" t="s">
        <v>5204</v>
      </c>
      <c r="E468" s="632" t="s">
        <v>5205</v>
      </c>
      <c r="F468" s="623" t="b">
        <f>IF(総括表!$B$4=総括表!$Q$5,基礎データ貼付用シート!E2115)</f>
        <v>0</v>
      </c>
      <c r="G468" s="624" t="s">
        <v>5201</v>
      </c>
      <c r="H468" s="625">
        <v>0.5</v>
      </c>
      <c r="I468" s="628" t="s">
        <v>5202</v>
      </c>
      <c r="J468" s="629">
        <f t="shared" si="57"/>
        <v>0</v>
      </c>
      <c r="K468" s="66" t="s">
        <v>5233</v>
      </c>
      <c r="L468" s="71"/>
      <c r="M468" s="71"/>
    </row>
    <row r="469" spans="1:13" s="3" customFormat="1" ht="15" customHeight="1" x14ac:dyDescent="0.2">
      <c r="A469" s="71"/>
      <c r="B469" s="620">
        <f>B467+1</f>
        <v>11</v>
      </c>
      <c r="C469" s="63" t="s">
        <v>5476</v>
      </c>
      <c r="D469" s="621" t="s">
        <v>5199</v>
      </c>
      <c r="E469" s="632" t="s">
        <v>5200</v>
      </c>
      <c r="F469" s="623">
        <f>IF(総括表!$B$4=総括表!$Q$4,基礎データ貼付用シート!E2116)</f>
        <v>0</v>
      </c>
      <c r="G469" s="624" t="s">
        <v>5201</v>
      </c>
      <c r="H469" s="625">
        <v>0.5</v>
      </c>
      <c r="I469" s="624" t="s">
        <v>5202</v>
      </c>
      <c r="J469" s="626">
        <f t="shared" si="57"/>
        <v>0</v>
      </c>
      <c r="K469" s="66" t="s">
        <v>5235</v>
      </c>
      <c r="L469" s="71"/>
      <c r="M469" s="71"/>
    </row>
    <row r="470" spans="1:13" s="3" customFormat="1" ht="15" customHeight="1" thickBot="1" x14ac:dyDescent="0.25">
      <c r="A470" s="71"/>
      <c r="B470" s="67"/>
      <c r="C470" s="286"/>
      <c r="D470" s="621" t="s">
        <v>5204</v>
      </c>
      <c r="E470" s="632" t="s">
        <v>5205</v>
      </c>
      <c r="F470" s="623" t="b">
        <f>IF(総括表!$B$4=総括表!$Q$5,基礎データ貼付用シート!E2116)</f>
        <v>0</v>
      </c>
      <c r="G470" s="624" t="s">
        <v>5201</v>
      </c>
      <c r="H470" s="625">
        <v>0.5</v>
      </c>
      <c r="I470" s="628" t="s">
        <v>5202</v>
      </c>
      <c r="J470" s="629">
        <f t="shared" si="57"/>
        <v>0</v>
      </c>
      <c r="K470" s="66" t="s">
        <v>5236</v>
      </c>
      <c r="L470" s="71"/>
      <c r="M470" s="71"/>
    </row>
    <row r="471" spans="1:13" s="3" customFormat="1" ht="15" customHeight="1" x14ac:dyDescent="0.2">
      <c r="A471" s="71"/>
      <c r="B471" s="66"/>
      <c r="C471" s="68"/>
      <c r="D471" s="66"/>
      <c r="E471" s="66"/>
      <c r="F471" s="29"/>
      <c r="G471" s="68"/>
      <c r="H471" s="985" t="s">
        <v>6930</v>
      </c>
      <c r="I471" s="986"/>
      <c r="J471" s="657"/>
      <c r="K471" s="66"/>
      <c r="L471" s="71"/>
      <c r="M471" s="71"/>
    </row>
    <row r="472" spans="1:13" s="3" customFormat="1" ht="15" customHeight="1" thickBot="1" x14ac:dyDescent="0.25">
      <c r="A472" s="71"/>
      <c r="B472" s="66"/>
      <c r="C472" s="66"/>
      <c r="D472" s="66"/>
      <c r="E472" s="66"/>
      <c r="F472" s="29"/>
      <c r="G472" s="66"/>
      <c r="H472" s="983" t="s">
        <v>5259</v>
      </c>
      <c r="I472" s="984"/>
      <c r="J472" s="225">
        <f>SUM(J449:J470)</f>
        <v>0</v>
      </c>
      <c r="K472" s="66" t="s">
        <v>5411</v>
      </c>
      <c r="L472" s="71"/>
      <c r="M472" s="3" t="s">
        <v>5201</v>
      </c>
    </row>
    <row r="473" spans="1:13" s="3" customFormat="1" ht="15" customHeight="1" x14ac:dyDescent="0.2">
      <c r="A473" s="71"/>
      <c r="B473" s="66"/>
      <c r="C473" s="66"/>
      <c r="D473" s="66"/>
      <c r="E473" s="66"/>
      <c r="F473" s="29"/>
      <c r="G473" s="66"/>
      <c r="H473" s="68"/>
      <c r="I473" s="68"/>
      <c r="J473" s="29"/>
      <c r="K473" s="66"/>
      <c r="L473" s="71"/>
      <c r="M473" s="71"/>
    </row>
    <row r="474" spans="1:13" ht="15" customHeight="1" x14ac:dyDescent="0.2">
      <c r="A474" s="77">
        <v>21</v>
      </c>
      <c r="B474" s="71" t="s">
        <v>6596</v>
      </c>
      <c r="C474" s="76"/>
      <c r="D474" s="76"/>
      <c r="E474" s="76"/>
      <c r="F474" s="89"/>
      <c r="G474" s="76"/>
      <c r="H474" s="76"/>
      <c r="I474" s="76"/>
      <c r="J474" s="89"/>
      <c r="K474" s="76"/>
      <c r="L474" s="76"/>
      <c r="M474" s="76"/>
    </row>
    <row r="475" spans="1:13" ht="15" customHeight="1" x14ac:dyDescent="0.2">
      <c r="A475" s="78"/>
      <c r="B475" s="76"/>
      <c r="C475" s="76"/>
      <c r="D475" s="76"/>
      <c r="E475" s="76"/>
      <c r="F475" s="89"/>
      <c r="G475" s="76"/>
      <c r="H475" s="76"/>
      <c r="I475" s="76"/>
      <c r="J475" s="89"/>
      <c r="K475" s="76"/>
      <c r="L475" s="76"/>
      <c r="M475" s="76"/>
    </row>
    <row r="476" spans="1:13" ht="15" customHeight="1" x14ac:dyDescent="0.2">
      <c r="A476" s="78"/>
      <c r="B476" s="991" t="s">
        <v>5401</v>
      </c>
      <c r="C476" s="992"/>
      <c r="D476" s="991" t="s">
        <v>5194</v>
      </c>
      <c r="E476" s="992"/>
      <c r="F476" s="127" t="s">
        <v>5402</v>
      </c>
      <c r="G476" s="213"/>
      <c r="H476" s="213" t="s">
        <v>5196</v>
      </c>
      <c r="I476" s="213"/>
      <c r="J476" s="127" t="s">
        <v>17</v>
      </c>
      <c r="K476" s="66"/>
      <c r="L476" s="76"/>
      <c r="M476" s="76"/>
    </row>
    <row r="477" spans="1:13" ht="15" customHeight="1" x14ac:dyDescent="0.2">
      <c r="A477" s="78"/>
      <c r="B477" s="294"/>
      <c r="C477" s="289"/>
      <c r="D477" s="229"/>
      <c r="E477" s="286"/>
      <c r="F477" s="168"/>
      <c r="G477" s="143"/>
      <c r="H477" s="143"/>
      <c r="I477" s="143"/>
      <c r="J477" s="92" t="s">
        <v>5197</v>
      </c>
      <c r="K477" s="66"/>
      <c r="L477" s="76"/>
      <c r="M477" s="76"/>
    </row>
    <row r="478" spans="1:13" s="3" customFormat="1" ht="15" customHeight="1" x14ac:dyDescent="0.2">
      <c r="A478" s="71"/>
      <c r="B478" s="620">
        <v>1</v>
      </c>
      <c r="C478" s="63" t="s">
        <v>6592</v>
      </c>
      <c r="D478" s="621" t="s">
        <v>5199</v>
      </c>
      <c r="E478" s="632" t="s">
        <v>5200</v>
      </c>
      <c r="F478" s="630">
        <f>IF(総括表!$B$4=総括表!$Q$4,基礎データ貼付用シート!E2117)</f>
        <v>0</v>
      </c>
      <c r="G478" s="624" t="s">
        <v>5201</v>
      </c>
      <c r="H478" s="625">
        <v>0.374</v>
      </c>
      <c r="I478" s="624" t="s">
        <v>5202</v>
      </c>
      <c r="J478" s="626">
        <f>ROUND(F478*H478,0)</f>
        <v>0</v>
      </c>
      <c r="K478" s="66" t="s">
        <v>5203</v>
      </c>
      <c r="L478" s="71"/>
      <c r="M478" s="71"/>
    </row>
    <row r="479" spans="1:13" s="3" customFormat="1" ht="15" customHeight="1" x14ac:dyDescent="0.2">
      <c r="A479" s="71"/>
      <c r="B479" s="67"/>
      <c r="C479" s="286"/>
      <c r="D479" s="621" t="s">
        <v>5204</v>
      </c>
      <c r="E479" s="632" t="s">
        <v>5205</v>
      </c>
      <c r="F479" s="630" t="b">
        <f>IF(総括表!$B$4=総括表!$Q$5,基礎データ貼付用シート!E2117)</f>
        <v>0</v>
      </c>
      <c r="G479" s="624" t="s">
        <v>5201</v>
      </c>
      <c r="H479" s="625">
        <v>0.33200000000000002</v>
      </c>
      <c r="I479" s="628" t="s">
        <v>5202</v>
      </c>
      <c r="J479" s="629">
        <f>ROUND(F479*H479,0)</f>
        <v>0</v>
      </c>
      <c r="K479" s="66" t="s">
        <v>5206</v>
      </c>
      <c r="L479" s="71"/>
      <c r="M479" s="71"/>
    </row>
    <row r="480" spans="1:13" s="3" customFormat="1" ht="15" customHeight="1" x14ac:dyDescent="0.2">
      <c r="A480" s="71"/>
      <c r="B480" s="620">
        <v>2</v>
      </c>
      <c r="C480" s="63" t="s">
        <v>6593</v>
      </c>
      <c r="D480" s="621" t="s">
        <v>5199</v>
      </c>
      <c r="E480" s="632" t="s">
        <v>5200</v>
      </c>
      <c r="F480" s="630">
        <f>IF(総括表!$B$4=総括表!$Q$4,基礎データ貼付用シート!E2118)</f>
        <v>0</v>
      </c>
      <c r="G480" s="624" t="s">
        <v>5201</v>
      </c>
      <c r="H480" s="625">
        <v>0.39800000000000002</v>
      </c>
      <c r="I480" s="624" t="s">
        <v>5202</v>
      </c>
      <c r="J480" s="626">
        <f>ROUND(F480*H480,0)</f>
        <v>0</v>
      </c>
      <c r="K480" s="66" t="s">
        <v>5208</v>
      </c>
      <c r="L480" s="71"/>
      <c r="M480" s="71"/>
    </row>
    <row r="481" spans="1:13" s="3" customFormat="1" ht="15" customHeight="1" thickBot="1" x14ac:dyDescent="0.25">
      <c r="A481" s="71"/>
      <c r="B481" s="67"/>
      <c r="C481" s="286"/>
      <c r="D481" s="621" t="s">
        <v>5204</v>
      </c>
      <c r="E481" s="632" t="s">
        <v>5205</v>
      </c>
      <c r="F481" s="630" t="b">
        <f>IF(総括表!$B$4=総括表!$Q$5,基礎データ貼付用シート!E2118)</f>
        <v>0</v>
      </c>
      <c r="G481" s="624" t="s">
        <v>5201</v>
      </c>
      <c r="H481" s="625">
        <v>0.36099999999999999</v>
      </c>
      <c r="I481" s="628" t="s">
        <v>5202</v>
      </c>
      <c r="J481" s="629">
        <f>ROUND(F481*H481,0)</f>
        <v>0</v>
      </c>
      <c r="K481" s="66" t="s">
        <v>5209</v>
      </c>
      <c r="L481" s="71"/>
      <c r="M481" s="71"/>
    </row>
    <row r="482" spans="1:13" s="3" customFormat="1" ht="15" customHeight="1" x14ac:dyDescent="0.2">
      <c r="A482" s="71"/>
      <c r="B482" s="66"/>
      <c r="C482" s="68"/>
      <c r="D482" s="66"/>
      <c r="E482" s="66"/>
      <c r="F482" s="29"/>
      <c r="G482" s="68"/>
      <c r="H482" s="985" t="s">
        <v>5287</v>
      </c>
      <c r="I482" s="986"/>
      <c r="J482" s="657"/>
      <c r="K482" s="66"/>
      <c r="L482" s="71"/>
      <c r="M482" s="71"/>
    </row>
    <row r="483" spans="1:13" s="3" customFormat="1" ht="15" customHeight="1" thickBot="1" x14ac:dyDescent="0.25">
      <c r="A483" s="71"/>
      <c r="B483" s="66"/>
      <c r="C483" s="66"/>
      <c r="D483" s="66"/>
      <c r="E483" s="66"/>
      <c r="F483" s="29"/>
      <c r="G483" s="66"/>
      <c r="H483" s="983" t="s">
        <v>5259</v>
      </c>
      <c r="I483" s="984"/>
      <c r="J483" s="225">
        <f>SUM(J478:J481)</f>
        <v>0</v>
      </c>
      <c r="K483" s="66" t="s">
        <v>5414</v>
      </c>
      <c r="L483" s="71"/>
      <c r="M483" s="3" t="s">
        <v>5201</v>
      </c>
    </row>
    <row r="484" spans="1:13" s="3" customFormat="1" ht="15" customHeight="1" x14ac:dyDescent="0.2">
      <c r="A484" s="71"/>
      <c r="B484" s="66"/>
      <c r="C484" s="66"/>
      <c r="D484" s="66"/>
      <c r="E484" s="66"/>
      <c r="F484" s="29"/>
      <c r="G484" s="66"/>
      <c r="H484" s="68"/>
      <c r="I484" s="68"/>
      <c r="J484" s="29"/>
      <c r="K484" s="66"/>
      <c r="L484" s="71"/>
      <c r="M484" s="71"/>
    </row>
    <row r="485" spans="1:13" ht="15" customHeight="1" x14ac:dyDescent="0.2">
      <c r="A485" s="77">
        <v>22</v>
      </c>
      <c r="B485" s="71" t="s">
        <v>6597</v>
      </c>
      <c r="C485" s="76"/>
      <c r="D485" s="76"/>
      <c r="E485" s="76"/>
      <c r="F485" s="75"/>
      <c r="G485" s="76"/>
      <c r="H485" s="95"/>
      <c r="I485" s="76"/>
      <c r="J485" s="75"/>
      <c r="K485" s="76"/>
      <c r="L485" s="76"/>
      <c r="M485" s="76"/>
    </row>
    <row r="486" spans="1:13" ht="15" customHeight="1" x14ac:dyDescent="0.2">
      <c r="A486" s="78"/>
      <c r="B486" s="76"/>
      <c r="C486" s="76"/>
      <c r="D486" s="76"/>
      <c r="E486" s="76"/>
      <c r="F486" s="75"/>
      <c r="G486" s="76"/>
      <c r="H486" s="95"/>
      <c r="I486" s="76"/>
      <c r="J486" s="75"/>
      <c r="K486" s="76"/>
      <c r="L486" s="76"/>
      <c r="M486" s="76"/>
    </row>
    <row r="487" spans="1:13" ht="15" customHeight="1" x14ac:dyDescent="0.2">
      <c r="A487" s="78"/>
      <c r="B487" s="991" t="s">
        <v>5401</v>
      </c>
      <c r="C487" s="992"/>
      <c r="D487" s="991" t="s">
        <v>5194</v>
      </c>
      <c r="E487" s="992"/>
      <c r="F487" s="80" t="s">
        <v>5402</v>
      </c>
      <c r="G487" s="213"/>
      <c r="H487" s="132" t="s">
        <v>5196</v>
      </c>
      <c r="I487" s="213"/>
      <c r="J487" s="80" t="s">
        <v>17</v>
      </c>
      <c r="K487" s="66"/>
      <c r="L487" s="76"/>
      <c r="M487" s="76"/>
    </row>
    <row r="488" spans="1:13" ht="15" customHeight="1" x14ac:dyDescent="0.2">
      <c r="A488" s="78"/>
      <c r="B488" s="294"/>
      <c r="C488" s="289"/>
      <c r="D488" s="229"/>
      <c r="E488" s="286"/>
      <c r="F488" s="85"/>
      <c r="G488" s="143"/>
      <c r="H488" s="285"/>
      <c r="I488" s="143"/>
      <c r="J488" s="82" t="s">
        <v>5197</v>
      </c>
      <c r="K488" s="66"/>
      <c r="L488" s="76"/>
      <c r="M488" s="76"/>
    </row>
    <row r="489" spans="1:13" ht="15" customHeight="1" x14ac:dyDescent="0.2">
      <c r="A489" s="78"/>
      <c r="B489" s="620">
        <v>1</v>
      </c>
      <c r="C489" s="63" t="s">
        <v>6598</v>
      </c>
      <c r="D489" s="621" t="s">
        <v>5199</v>
      </c>
      <c r="E489" s="632" t="s">
        <v>5200</v>
      </c>
      <c r="F489" s="630">
        <f>IF(総括表!$B$4=総括表!$Q$4,基礎データ貼付用シート!E2119)</f>
        <v>0</v>
      </c>
      <c r="G489" s="624" t="s">
        <v>5201</v>
      </c>
      <c r="H489" s="625">
        <v>0.42</v>
      </c>
      <c r="I489" s="624" t="s">
        <v>5202</v>
      </c>
      <c r="J489" s="626">
        <f t="shared" ref="J489:J504" si="58">ROUND(F489*H489,0)</f>
        <v>0</v>
      </c>
      <c r="K489" s="66" t="s">
        <v>5203</v>
      </c>
      <c r="L489" s="76"/>
      <c r="M489" s="76"/>
    </row>
    <row r="490" spans="1:13" ht="15" customHeight="1" x14ac:dyDescent="0.2">
      <c r="A490" s="78"/>
      <c r="B490" s="67"/>
      <c r="C490" s="286"/>
      <c r="D490" s="621" t="s">
        <v>5204</v>
      </c>
      <c r="E490" s="632" t="s">
        <v>5205</v>
      </c>
      <c r="F490" s="630" t="b">
        <f>IF(総括表!$B$4=総括表!$Q$5,基礎データ貼付用シート!E2119)</f>
        <v>0</v>
      </c>
      <c r="G490" s="624" t="s">
        <v>5201</v>
      </c>
      <c r="H490" s="625">
        <v>0.39200000000000002</v>
      </c>
      <c r="I490" s="628" t="s">
        <v>5202</v>
      </c>
      <c r="J490" s="629">
        <f t="shared" si="58"/>
        <v>0</v>
      </c>
      <c r="K490" s="66" t="s">
        <v>5206</v>
      </c>
      <c r="L490" s="76"/>
      <c r="M490" s="76"/>
    </row>
    <row r="491" spans="1:13" ht="15" customHeight="1" x14ac:dyDescent="0.2">
      <c r="A491" s="78"/>
      <c r="B491" s="620">
        <v>2</v>
      </c>
      <c r="C491" s="63" t="s">
        <v>6599</v>
      </c>
      <c r="D491" s="621" t="s">
        <v>5199</v>
      </c>
      <c r="E491" s="632" t="s">
        <v>5200</v>
      </c>
      <c r="F491" s="630">
        <f>IF(総括表!$B$4=総括表!$Q$4,基礎データ貼付用シート!E2121)</f>
        <v>0</v>
      </c>
      <c r="G491" s="624" t="s">
        <v>5201</v>
      </c>
      <c r="H491" s="625">
        <v>0.443</v>
      </c>
      <c r="I491" s="624" t="s">
        <v>5202</v>
      </c>
      <c r="J491" s="626">
        <f t="shared" si="58"/>
        <v>0</v>
      </c>
      <c r="K491" s="66" t="s">
        <v>5208</v>
      </c>
      <c r="L491" s="76"/>
      <c r="M491" s="76"/>
    </row>
    <row r="492" spans="1:13" ht="15" customHeight="1" x14ac:dyDescent="0.2">
      <c r="A492" s="78"/>
      <c r="B492" s="67"/>
      <c r="C492" s="286"/>
      <c r="D492" s="621" t="s">
        <v>5204</v>
      </c>
      <c r="E492" s="632" t="s">
        <v>5205</v>
      </c>
      <c r="F492" s="630" t="b">
        <f>IF(総括表!$B$4=総括表!$Q$5,基礎データ貼付用シート!E2121)</f>
        <v>0</v>
      </c>
      <c r="G492" s="624" t="s">
        <v>5201</v>
      </c>
      <c r="H492" s="625">
        <v>0.42099999999999999</v>
      </c>
      <c r="I492" s="628" t="s">
        <v>5202</v>
      </c>
      <c r="J492" s="629">
        <f t="shared" si="58"/>
        <v>0</v>
      </c>
      <c r="K492" s="66" t="s">
        <v>5209</v>
      </c>
      <c r="L492" s="76"/>
      <c r="M492" s="76"/>
    </row>
    <row r="493" spans="1:13" ht="15" customHeight="1" x14ac:dyDescent="0.2">
      <c r="A493" s="78"/>
      <c r="B493" s="620">
        <f>B491+1</f>
        <v>3</v>
      </c>
      <c r="C493" s="63" t="s">
        <v>6600</v>
      </c>
      <c r="D493" s="621" t="s">
        <v>5199</v>
      </c>
      <c r="E493" s="632" t="s">
        <v>5200</v>
      </c>
      <c r="F493" s="630">
        <f>IF(総括表!$B$4=総括表!$Q$4,基礎データ貼付用シート!E2125)</f>
        <v>0</v>
      </c>
      <c r="G493" s="624" t="s">
        <v>5201</v>
      </c>
      <c r="H493" s="625">
        <v>0.46600000000000003</v>
      </c>
      <c r="I493" s="624" t="s">
        <v>5202</v>
      </c>
      <c r="J493" s="626">
        <f t="shared" si="58"/>
        <v>0</v>
      </c>
      <c r="K493" s="66" t="s">
        <v>5211</v>
      </c>
      <c r="L493" s="76"/>
      <c r="M493" s="76"/>
    </row>
    <row r="494" spans="1:13" ht="15" customHeight="1" x14ac:dyDescent="0.2">
      <c r="A494" s="78"/>
      <c r="B494" s="67"/>
      <c r="C494" s="286"/>
      <c r="D494" s="621" t="s">
        <v>5204</v>
      </c>
      <c r="E494" s="632" t="s">
        <v>5205</v>
      </c>
      <c r="F494" s="630" t="b">
        <f>IF(総括表!$B$4=総括表!$Q$5,基礎データ貼付用シート!E2125)</f>
        <v>0</v>
      </c>
      <c r="G494" s="624" t="s">
        <v>5201</v>
      </c>
      <c r="H494" s="625">
        <v>0.45100000000000001</v>
      </c>
      <c r="I494" s="628" t="s">
        <v>5202</v>
      </c>
      <c r="J494" s="629">
        <f t="shared" si="58"/>
        <v>0</v>
      </c>
      <c r="K494" s="66" t="s">
        <v>5212</v>
      </c>
      <c r="L494" s="76"/>
      <c r="M494" s="76"/>
    </row>
    <row r="495" spans="1:13" ht="15" customHeight="1" x14ac:dyDescent="0.2">
      <c r="A495" s="78"/>
      <c r="B495" s="620">
        <f>B493+1</f>
        <v>4</v>
      </c>
      <c r="C495" s="63" t="s">
        <v>6510</v>
      </c>
      <c r="D495" s="621" t="s">
        <v>5199</v>
      </c>
      <c r="E495" s="632" t="s">
        <v>5200</v>
      </c>
      <c r="F495" s="630">
        <f>IF(総括表!$B$4=総括表!$Q$4,基礎データ貼付用シート!E2129)</f>
        <v>0</v>
      </c>
      <c r="G495" s="624" t="s">
        <v>5201</v>
      </c>
      <c r="H495" s="625">
        <v>0.48399999999999999</v>
      </c>
      <c r="I495" s="624" t="s">
        <v>5202</v>
      </c>
      <c r="J495" s="626">
        <f t="shared" si="58"/>
        <v>0</v>
      </c>
      <c r="K495" s="66" t="s">
        <v>5214</v>
      </c>
      <c r="L495" s="76"/>
      <c r="M495" s="76"/>
    </row>
    <row r="496" spans="1:13" ht="15" customHeight="1" x14ac:dyDescent="0.2">
      <c r="A496" s="78"/>
      <c r="B496" s="67"/>
      <c r="C496" s="286"/>
      <c r="D496" s="621" t="s">
        <v>5204</v>
      </c>
      <c r="E496" s="632" t="s">
        <v>5205</v>
      </c>
      <c r="F496" s="630" t="b">
        <f>IF(総括表!$B$4=総括表!$Q$5,基礎データ貼付用シート!E2129)</f>
        <v>0</v>
      </c>
      <c r="G496" s="624" t="s">
        <v>5201</v>
      </c>
      <c r="H496" s="625">
        <v>0.47499999999999998</v>
      </c>
      <c r="I496" s="628" t="s">
        <v>5202</v>
      </c>
      <c r="J496" s="629">
        <f t="shared" si="58"/>
        <v>0</v>
      </c>
      <c r="K496" s="66" t="s">
        <v>5215</v>
      </c>
      <c r="L496" s="76"/>
      <c r="M496" s="76"/>
    </row>
    <row r="497" spans="1:13" ht="15" customHeight="1" x14ac:dyDescent="0.2">
      <c r="A497" s="78"/>
      <c r="B497" s="620">
        <f>B495+1</f>
        <v>5</v>
      </c>
      <c r="C497" s="63" t="s">
        <v>5308</v>
      </c>
      <c r="D497" s="621" t="s">
        <v>5199</v>
      </c>
      <c r="E497" s="632" t="s">
        <v>5200</v>
      </c>
      <c r="F497" s="623">
        <f>IF(総括表!$B$4=総括表!$Q$4,基礎データ貼付用シート!E2133)</f>
        <v>0</v>
      </c>
      <c r="G497" s="624" t="s">
        <v>5201</v>
      </c>
      <c r="H497" s="625">
        <v>0.5</v>
      </c>
      <c r="I497" s="624" t="s">
        <v>5202</v>
      </c>
      <c r="J497" s="626">
        <f t="shared" si="58"/>
        <v>0</v>
      </c>
      <c r="K497" s="66" t="s">
        <v>5273</v>
      </c>
      <c r="L497" s="76"/>
      <c r="M497" s="76"/>
    </row>
    <row r="498" spans="1:13" ht="15" customHeight="1" x14ac:dyDescent="0.2">
      <c r="A498" s="78"/>
      <c r="B498" s="67"/>
      <c r="C498" s="286"/>
      <c r="D498" s="621" t="s">
        <v>5204</v>
      </c>
      <c r="E498" s="632" t="s">
        <v>5205</v>
      </c>
      <c r="F498" s="623" t="b">
        <f>IF(総括表!$B$4=総括表!$Q$5,基礎データ貼付用シート!E2133)</f>
        <v>0</v>
      </c>
      <c r="G498" s="624" t="s">
        <v>5201</v>
      </c>
      <c r="H498" s="625">
        <v>0.5</v>
      </c>
      <c r="I498" s="628" t="s">
        <v>5202</v>
      </c>
      <c r="J498" s="629">
        <f t="shared" si="58"/>
        <v>0</v>
      </c>
      <c r="K498" s="66" t="s">
        <v>5330</v>
      </c>
      <c r="L498" s="76"/>
      <c r="M498" s="76"/>
    </row>
    <row r="499" spans="1:13" ht="15" customHeight="1" x14ac:dyDescent="0.2">
      <c r="A499" s="78"/>
      <c r="B499" s="620">
        <f>B497+1</f>
        <v>6</v>
      </c>
      <c r="C499" s="63" t="s">
        <v>5309</v>
      </c>
      <c r="D499" s="621" t="s">
        <v>5199</v>
      </c>
      <c r="E499" s="632" t="s">
        <v>5200</v>
      </c>
      <c r="F499" s="623">
        <f>IF(総括表!$B$4=総括表!$Q$4,基礎データ貼付用シート!E2137)</f>
        <v>0</v>
      </c>
      <c r="G499" s="624" t="s">
        <v>5201</v>
      </c>
      <c r="H499" s="625">
        <v>0.5</v>
      </c>
      <c r="I499" s="624" t="s">
        <v>5202</v>
      </c>
      <c r="J499" s="626">
        <f t="shared" si="58"/>
        <v>0</v>
      </c>
      <c r="K499" s="66" t="s">
        <v>5563</v>
      </c>
      <c r="L499" s="76"/>
      <c r="M499" s="76"/>
    </row>
    <row r="500" spans="1:13" ht="15" customHeight="1" x14ac:dyDescent="0.2">
      <c r="A500" s="78"/>
      <c r="B500" s="67"/>
      <c r="C500" s="286"/>
      <c r="D500" s="621" t="s">
        <v>5204</v>
      </c>
      <c r="E500" s="632" t="s">
        <v>5205</v>
      </c>
      <c r="F500" s="623" t="b">
        <f>IF(総括表!$B$4=総括表!$Q$5,基礎データ貼付用シート!E2137)</f>
        <v>0</v>
      </c>
      <c r="G500" s="624" t="s">
        <v>5201</v>
      </c>
      <c r="H500" s="625">
        <v>0.5</v>
      </c>
      <c r="I500" s="628" t="s">
        <v>5202</v>
      </c>
      <c r="J500" s="629">
        <f t="shared" si="58"/>
        <v>0</v>
      </c>
      <c r="K500" s="66" t="s">
        <v>5564</v>
      </c>
      <c r="L500" s="76"/>
      <c r="M500" s="76"/>
    </row>
    <row r="501" spans="1:13" ht="15" customHeight="1" x14ac:dyDescent="0.2">
      <c r="A501" s="78"/>
      <c r="B501" s="620">
        <f>B499+1</f>
        <v>7</v>
      </c>
      <c r="C501" s="63" t="s">
        <v>5310</v>
      </c>
      <c r="D501" s="621" t="s">
        <v>5199</v>
      </c>
      <c r="E501" s="632" t="s">
        <v>5200</v>
      </c>
      <c r="F501" s="623">
        <f>IF(総括表!$B$4=総括表!$Q$4,基礎データ貼付用シート!E2141)</f>
        <v>0</v>
      </c>
      <c r="G501" s="624" t="s">
        <v>5201</v>
      </c>
      <c r="H501" s="625">
        <v>0.5</v>
      </c>
      <c r="I501" s="624" t="s">
        <v>5202</v>
      </c>
      <c r="J501" s="626">
        <f t="shared" si="58"/>
        <v>0</v>
      </c>
      <c r="K501" s="66" t="s">
        <v>5566</v>
      </c>
      <c r="L501" s="76"/>
      <c r="M501" s="76"/>
    </row>
    <row r="502" spans="1:13" ht="15" customHeight="1" x14ac:dyDescent="0.2">
      <c r="A502" s="78"/>
      <c r="B502" s="67"/>
      <c r="C502" s="286"/>
      <c r="D502" s="621" t="s">
        <v>5204</v>
      </c>
      <c r="E502" s="632" t="s">
        <v>5205</v>
      </c>
      <c r="F502" s="623" t="b">
        <f>IF(総括表!$B$4=総括表!$Q$5,基礎データ貼付用シート!E2141)</f>
        <v>0</v>
      </c>
      <c r="G502" s="624" t="s">
        <v>5201</v>
      </c>
      <c r="H502" s="625">
        <v>0.5</v>
      </c>
      <c r="I502" s="628" t="s">
        <v>5202</v>
      </c>
      <c r="J502" s="629">
        <f t="shared" si="58"/>
        <v>0</v>
      </c>
      <c r="K502" s="66" t="s">
        <v>5568</v>
      </c>
      <c r="L502" s="76"/>
      <c r="M502" s="76"/>
    </row>
    <row r="503" spans="1:13" ht="15" customHeight="1" x14ac:dyDescent="0.2">
      <c r="A503" s="78"/>
      <c r="B503" s="620">
        <f>B501+1</f>
        <v>8</v>
      </c>
      <c r="C503" s="63" t="s">
        <v>5476</v>
      </c>
      <c r="D503" s="621" t="s">
        <v>5199</v>
      </c>
      <c r="E503" s="632" t="s">
        <v>5200</v>
      </c>
      <c r="F503" s="623">
        <f>IF(総括表!$B$4=総括表!$Q$4,基礎データ貼付用シート!E2145)</f>
        <v>0</v>
      </c>
      <c r="G503" s="624" t="s">
        <v>5201</v>
      </c>
      <c r="H503" s="625">
        <v>0.5</v>
      </c>
      <c r="I503" s="624" t="s">
        <v>5202</v>
      </c>
      <c r="J503" s="626">
        <f t="shared" si="58"/>
        <v>0</v>
      </c>
      <c r="K503" s="66" t="s">
        <v>5384</v>
      </c>
      <c r="L503" s="76"/>
      <c r="M503" s="76"/>
    </row>
    <row r="504" spans="1:13" ht="15" customHeight="1" thickBot="1" x14ac:dyDescent="0.25">
      <c r="A504" s="78"/>
      <c r="B504" s="67"/>
      <c r="C504" s="286"/>
      <c r="D504" s="621" t="s">
        <v>5204</v>
      </c>
      <c r="E504" s="632" t="s">
        <v>5205</v>
      </c>
      <c r="F504" s="623" t="b">
        <f>IF(総括表!$B$4=総括表!$Q$5,基礎データ貼付用シート!E2145)</f>
        <v>0</v>
      </c>
      <c r="G504" s="624" t="s">
        <v>5201</v>
      </c>
      <c r="H504" s="625">
        <v>0.5</v>
      </c>
      <c r="I504" s="628" t="s">
        <v>5202</v>
      </c>
      <c r="J504" s="629">
        <f t="shared" si="58"/>
        <v>0</v>
      </c>
      <c r="K504" s="66" t="s">
        <v>5385</v>
      </c>
      <c r="L504" s="76"/>
      <c r="M504" s="76"/>
    </row>
    <row r="505" spans="1:13" ht="15" customHeight="1" x14ac:dyDescent="0.2">
      <c r="A505" s="71"/>
      <c r="B505" s="66"/>
      <c r="C505" s="68"/>
      <c r="D505" s="66"/>
      <c r="E505" s="66"/>
      <c r="F505" s="86"/>
      <c r="G505" s="68"/>
      <c r="H505" s="985" t="s">
        <v>6611</v>
      </c>
      <c r="I505" s="986"/>
      <c r="J505" s="662"/>
      <c r="K505" s="76"/>
      <c r="L505" s="76"/>
      <c r="M505" s="76"/>
    </row>
    <row r="506" spans="1:13" ht="15" customHeight="1" thickBot="1" x14ac:dyDescent="0.25">
      <c r="A506" s="71"/>
      <c r="B506" s="66"/>
      <c r="C506" s="66"/>
      <c r="D506" s="66"/>
      <c r="E506" s="66"/>
      <c r="F506" s="29"/>
      <c r="G506" s="66"/>
      <c r="H506" s="983" t="s">
        <v>5259</v>
      </c>
      <c r="I506" s="984"/>
      <c r="J506" s="7">
        <f>SUM(J489:J504)</f>
        <v>0</v>
      </c>
      <c r="K506" s="66" t="s">
        <v>5437</v>
      </c>
      <c r="L506" s="76"/>
      <c r="M506" s="3" t="s">
        <v>5201</v>
      </c>
    </row>
    <row r="507" spans="1:13" s="3" customFormat="1" ht="15" customHeight="1" x14ac:dyDescent="0.2">
      <c r="A507" s="71"/>
      <c r="B507" s="66"/>
      <c r="C507" s="66"/>
      <c r="D507" s="66"/>
      <c r="E507" s="66"/>
      <c r="F507" s="29"/>
      <c r="G507" s="66"/>
      <c r="H507" s="68"/>
      <c r="I507" s="68"/>
      <c r="J507" s="29"/>
      <c r="K507" s="66"/>
      <c r="L507" s="71"/>
      <c r="M507" s="71"/>
    </row>
    <row r="508" spans="1:13" ht="15" customHeight="1" x14ac:dyDescent="0.2">
      <c r="A508" s="77">
        <v>23</v>
      </c>
      <c r="B508" s="71" t="s">
        <v>6601</v>
      </c>
      <c r="C508" s="76"/>
      <c r="D508" s="76"/>
      <c r="E508" s="76"/>
      <c r="F508" s="75"/>
      <c r="G508" s="76"/>
      <c r="H508" s="95"/>
      <c r="I508" s="76"/>
      <c r="J508" s="75"/>
      <c r="K508" s="76"/>
      <c r="L508" s="76"/>
      <c r="M508" s="76"/>
    </row>
    <row r="509" spans="1:13" ht="15" customHeight="1" x14ac:dyDescent="0.2">
      <c r="A509" s="78"/>
      <c r="B509" s="71" t="s">
        <v>6602</v>
      </c>
      <c r="C509" s="76"/>
      <c r="D509" s="76"/>
      <c r="E509" s="76"/>
      <c r="F509" s="75"/>
      <c r="G509" s="76"/>
      <c r="H509" s="95"/>
      <c r="I509" s="76"/>
      <c r="J509" s="75"/>
      <c r="K509" s="76"/>
      <c r="L509" s="76"/>
      <c r="M509" s="76"/>
    </row>
    <row r="510" spans="1:13" ht="15" customHeight="1" x14ac:dyDescent="0.2">
      <c r="A510" s="78"/>
      <c r="B510" s="991" t="s">
        <v>5401</v>
      </c>
      <c r="C510" s="992"/>
      <c r="D510" s="991" t="s">
        <v>5194</v>
      </c>
      <c r="E510" s="992"/>
      <c r="F510" s="80" t="s">
        <v>5402</v>
      </c>
      <c r="G510" s="213"/>
      <c r="H510" s="132" t="s">
        <v>5196</v>
      </c>
      <c r="I510" s="213"/>
      <c r="J510" s="80" t="s">
        <v>17</v>
      </c>
      <c r="K510" s="66"/>
      <c r="L510" s="76"/>
      <c r="M510" s="76"/>
    </row>
    <row r="511" spans="1:13" ht="15" customHeight="1" x14ac:dyDescent="0.2">
      <c r="A511" s="78"/>
      <c r="B511" s="294"/>
      <c r="C511" s="289"/>
      <c r="D511" s="229"/>
      <c r="E511" s="286"/>
      <c r="F511" s="85"/>
      <c r="G511" s="143"/>
      <c r="H511" s="285"/>
      <c r="I511" s="143"/>
      <c r="J511" s="82" t="s">
        <v>5197</v>
      </c>
      <c r="K511" s="66"/>
      <c r="L511" s="76"/>
      <c r="M511" s="76"/>
    </row>
    <row r="512" spans="1:13" ht="15" customHeight="1" x14ac:dyDescent="0.2">
      <c r="A512" s="78"/>
      <c r="B512" s="620">
        <v>1</v>
      </c>
      <c r="C512" s="63" t="s">
        <v>6598</v>
      </c>
      <c r="D512" s="621" t="s">
        <v>5199</v>
      </c>
      <c r="E512" s="632" t="s">
        <v>5200</v>
      </c>
      <c r="F512" s="630">
        <f>IF(総括表!$B$4=総括表!$Q$4,基礎データ貼付用シート!E2120)</f>
        <v>0</v>
      </c>
      <c r="G512" s="624" t="s">
        <v>5201</v>
      </c>
      <c r="H512" s="625">
        <v>0.252</v>
      </c>
      <c r="I512" s="624" t="s">
        <v>5202</v>
      </c>
      <c r="J512" s="626">
        <f>ROUND(F512*H512,0)</f>
        <v>0</v>
      </c>
      <c r="K512" s="66" t="s">
        <v>5203</v>
      </c>
      <c r="L512" s="76"/>
      <c r="M512" s="76"/>
    </row>
    <row r="513" spans="1:13" ht="15" customHeight="1" thickBot="1" x14ac:dyDescent="0.25">
      <c r="A513" s="78"/>
      <c r="B513" s="67"/>
      <c r="C513" s="286"/>
      <c r="D513" s="621" t="s">
        <v>5204</v>
      </c>
      <c r="E513" s="632" t="s">
        <v>5205</v>
      </c>
      <c r="F513" s="630" t="b">
        <f>IF(総括表!$B$4=総括表!$Q$5,基礎データ貼付用シート!E2120)</f>
        <v>0</v>
      </c>
      <c r="G513" s="624" t="s">
        <v>5201</v>
      </c>
      <c r="H513" s="625">
        <v>0.23499999999999999</v>
      </c>
      <c r="I513" s="628" t="s">
        <v>5202</v>
      </c>
      <c r="J513" s="629">
        <f>ROUND(F513*H513,0)</f>
        <v>0</v>
      </c>
      <c r="K513" s="66" t="s">
        <v>5206</v>
      </c>
      <c r="L513" s="76"/>
      <c r="M513" s="76"/>
    </row>
    <row r="514" spans="1:13" ht="15" customHeight="1" x14ac:dyDescent="0.2">
      <c r="A514" s="71"/>
      <c r="B514" s="66"/>
      <c r="C514" s="68"/>
      <c r="D514" s="66"/>
      <c r="E514" s="66"/>
      <c r="F514" s="86"/>
      <c r="G514" s="68"/>
      <c r="H514" s="985" t="s">
        <v>5284</v>
      </c>
      <c r="I514" s="986"/>
      <c r="J514" s="662"/>
      <c r="K514" s="76"/>
      <c r="L514" s="76"/>
      <c r="M514" s="76"/>
    </row>
    <row r="515" spans="1:13" ht="15" customHeight="1" thickBot="1" x14ac:dyDescent="0.25">
      <c r="A515" s="71"/>
      <c r="B515" s="66"/>
      <c r="C515" s="66"/>
      <c r="D515" s="66"/>
      <c r="E515" s="66"/>
      <c r="F515" s="29"/>
      <c r="G515" s="66"/>
      <c r="H515" s="983" t="s">
        <v>5259</v>
      </c>
      <c r="I515" s="984"/>
      <c r="J515" s="7">
        <f>SUM(J512:J513)</f>
        <v>0</v>
      </c>
      <c r="K515" s="66" t="s">
        <v>5449</v>
      </c>
      <c r="L515" s="76"/>
      <c r="M515" s="3" t="s">
        <v>5201</v>
      </c>
    </row>
    <row r="516" spans="1:13" s="3" customFormat="1" ht="15" customHeight="1" x14ac:dyDescent="0.2">
      <c r="A516" s="71"/>
      <c r="B516" s="66"/>
      <c r="C516" s="66"/>
      <c r="D516" s="66"/>
      <c r="E516" s="66"/>
      <c r="F516" s="29"/>
      <c r="G516" s="66"/>
      <c r="H516" s="68"/>
      <c r="I516" s="68"/>
      <c r="J516" s="29"/>
      <c r="K516" s="66"/>
      <c r="L516" s="71"/>
      <c r="M516" s="71"/>
    </row>
    <row r="517" spans="1:13" ht="15" customHeight="1" x14ac:dyDescent="0.2">
      <c r="A517" s="77">
        <v>24</v>
      </c>
      <c r="B517" s="71" t="s">
        <v>6601</v>
      </c>
      <c r="C517" s="76"/>
      <c r="D517" s="76"/>
      <c r="E517" s="76"/>
      <c r="F517" s="75"/>
      <c r="G517" s="76"/>
      <c r="H517" s="95"/>
      <c r="I517" s="76"/>
      <c r="J517" s="75"/>
      <c r="K517" s="76"/>
      <c r="L517" s="76"/>
      <c r="M517" s="76"/>
    </row>
    <row r="518" spans="1:13" ht="15" customHeight="1" x14ac:dyDescent="0.2">
      <c r="A518" s="78"/>
      <c r="B518" s="71" t="s">
        <v>6603</v>
      </c>
      <c r="C518" s="76"/>
      <c r="D518" s="76"/>
      <c r="E518" s="76"/>
      <c r="F518" s="75"/>
      <c r="G518" s="76"/>
      <c r="H518" s="95"/>
      <c r="I518" s="76"/>
      <c r="J518" s="75"/>
      <c r="K518" s="76"/>
      <c r="L518" s="76"/>
      <c r="M518" s="76"/>
    </row>
    <row r="519" spans="1:13" ht="15" customHeight="1" x14ac:dyDescent="0.2">
      <c r="A519" s="78"/>
      <c r="B519" s="71" t="s">
        <v>6604</v>
      </c>
      <c r="C519" s="76"/>
      <c r="D519" s="76"/>
      <c r="E519" s="76"/>
      <c r="F519" s="75"/>
      <c r="G519" s="76"/>
      <c r="H519" s="95"/>
      <c r="I519" s="76"/>
      <c r="J519" s="75"/>
      <c r="K519" s="76"/>
      <c r="L519" s="76"/>
      <c r="M519" s="76"/>
    </row>
    <row r="520" spans="1:13" ht="15" customHeight="1" x14ac:dyDescent="0.2">
      <c r="A520" s="78"/>
      <c r="B520" s="991" t="s">
        <v>5401</v>
      </c>
      <c r="C520" s="992"/>
      <c r="D520" s="991" t="s">
        <v>5194</v>
      </c>
      <c r="E520" s="992"/>
      <c r="F520" s="80" t="s">
        <v>5402</v>
      </c>
      <c r="G520" s="213"/>
      <c r="H520" s="132" t="s">
        <v>5196</v>
      </c>
      <c r="I520" s="213"/>
      <c r="J520" s="80" t="s">
        <v>17</v>
      </c>
      <c r="K520" s="66"/>
      <c r="L520" s="76"/>
      <c r="M520" s="76"/>
    </row>
    <row r="521" spans="1:13" ht="15" customHeight="1" x14ac:dyDescent="0.2">
      <c r="A521" s="78"/>
      <c r="B521" s="294"/>
      <c r="C521" s="289"/>
      <c r="D521" s="229"/>
      <c r="E521" s="286"/>
      <c r="F521" s="85"/>
      <c r="G521" s="143"/>
      <c r="H521" s="285"/>
      <c r="I521" s="143"/>
      <c r="J521" s="82" t="s">
        <v>5197</v>
      </c>
      <c r="K521" s="66"/>
      <c r="L521" s="76"/>
      <c r="M521" s="76"/>
    </row>
    <row r="522" spans="1:13" ht="15" customHeight="1" x14ac:dyDescent="0.2">
      <c r="A522" s="78"/>
      <c r="B522" s="620">
        <v>1</v>
      </c>
      <c r="C522" s="63" t="s">
        <v>6599</v>
      </c>
      <c r="D522" s="621" t="s">
        <v>5199</v>
      </c>
      <c r="E522" s="632" t="s">
        <v>5200</v>
      </c>
      <c r="F522" s="630">
        <f>IF(総括表!$B$4=総括表!$Q$4,基礎データ貼付用シート!E2122)</f>
        <v>0</v>
      </c>
      <c r="G522" s="624" t="s">
        <v>5201</v>
      </c>
      <c r="H522" s="625">
        <v>0.26600000000000001</v>
      </c>
      <c r="I522" s="624" t="s">
        <v>5202</v>
      </c>
      <c r="J522" s="626">
        <f t="shared" ref="J522:J535" si="59">ROUND(F522*H522,0)</f>
        <v>0</v>
      </c>
      <c r="K522" s="66" t="s">
        <v>5203</v>
      </c>
      <c r="L522" s="76"/>
      <c r="M522" s="76"/>
    </row>
    <row r="523" spans="1:13" ht="15" customHeight="1" x14ac:dyDescent="0.2">
      <c r="A523" s="78"/>
      <c r="B523" s="67"/>
      <c r="C523" s="286"/>
      <c r="D523" s="621" t="s">
        <v>5204</v>
      </c>
      <c r="E523" s="632" t="s">
        <v>5205</v>
      </c>
      <c r="F523" s="630" t="b">
        <f>IF(総括表!$B$4=総括表!$Q$5,基礎データ貼付用シート!E2122)</f>
        <v>0</v>
      </c>
      <c r="G523" s="624" t="s">
        <v>5201</v>
      </c>
      <c r="H523" s="625">
        <v>0.253</v>
      </c>
      <c r="I523" s="628" t="s">
        <v>5202</v>
      </c>
      <c r="J523" s="629">
        <f t="shared" si="59"/>
        <v>0</v>
      </c>
      <c r="K523" s="66" t="s">
        <v>5206</v>
      </c>
      <c r="L523" s="76"/>
      <c r="M523" s="76"/>
    </row>
    <row r="524" spans="1:13" ht="15" customHeight="1" x14ac:dyDescent="0.2">
      <c r="A524" s="78"/>
      <c r="B524" s="620">
        <f>B522+1</f>
        <v>2</v>
      </c>
      <c r="C524" s="63" t="s">
        <v>6600</v>
      </c>
      <c r="D524" s="621" t="s">
        <v>5199</v>
      </c>
      <c r="E524" s="632" t="s">
        <v>5200</v>
      </c>
      <c r="F524" s="630">
        <f>IF(総括表!$B$4=総括表!$Q$4,基礎データ貼付用シート!E2126)</f>
        <v>0</v>
      </c>
      <c r="G524" s="624" t="s">
        <v>5201</v>
      </c>
      <c r="H524" s="625">
        <v>0.28000000000000003</v>
      </c>
      <c r="I524" s="624" t="s">
        <v>5202</v>
      </c>
      <c r="J524" s="626">
        <f t="shared" si="59"/>
        <v>0</v>
      </c>
      <c r="K524" s="66" t="s">
        <v>5208</v>
      </c>
      <c r="L524" s="76"/>
      <c r="M524" s="76"/>
    </row>
    <row r="525" spans="1:13" ht="15" customHeight="1" x14ac:dyDescent="0.2">
      <c r="A525" s="78"/>
      <c r="B525" s="67"/>
      <c r="C525" s="286"/>
      <c r="D525" s="621" t="s">
        <v>5204</v>
      </c>
      <c r="E525" s="632" t="s">
        <v>5205</v>
      </c>
      <c r="F525" s="630" t="b">
        <f>IF(総括表!$B$4=総括表!$Q$5,基礎データ貼付用シート!E2126)</f>
        <v>0</v>
      </c>
      <c r="G525" s="624" t="s">
        <v>5201</v>
      </c>
      <c r="H525" s="625">
        <v>0.27100000000000002</v>
      </c>
      <c r="I525" s="628" t="s">
        <v>5202</v>
      </c>
      <c r="J525" s="629">
        <f t="shared" si="59"/>
        <v>0</v>
      </c>
      <c r="K525" s="66" t="s">
        <v>5209</v>
      </c>
      <c r="L525" s="76"/>
      <c r="M525" s="76"/>
    </row>
    <row r="526" spans="1:13" ht="15" customHeight="1" x14ac:dyDescent="0.2">
      <c r="A526" s="78"/>
      <c r="B526" s="620">
        <f>B524+1</f>
        <v>3</v>
      </c>
      <c r="C526" s="63" t="s">
        <v>6510</v>
      </c>
      <c r="D526" s="621" t="s">
        <v>5199</v>
      </c>
      <c r="E526" s="632" t="s">
        <v>5200</v>
      </c>
      <c r="F526" s="630">
        <f>IF(総括表!$B$4=総括表!$Q$4,基礎データ貼付用シート!E2130)</f>
        <v>0</v>
      </c>
      <c r="G526" s="624" t="s">
        <v>5201</v>
      </c>
      <c r="H526" s="625">
        <v>0.28999999999999998</v>
      </c>
      <c r="I526" s="624" t="s">
        <v>5202</v>
      </c>
      <c r="J526" s="626">
        <f t="shared" si="59"/>
        <v>0</v>
      </c>
      <c r="K526" s="66" t="s">
        <v>5211</v>
      </c>
      <c r="L526" s="76"/>
      <c r="M526" s="76"/>
    </row>
    <row r="527" spans="1:13" ht="15" customHeight="1" x14ac:dyDescent="0.2">
      <c r="A527" s="78"/>
      <c r="B527" s="67"/>
      <c r="C527" s="286"/>
      <c r="D527" s="621" t="s">
        <v>5204</v>
      </c>
      <c r="E527" s="632" t="s">
        <v>5205</v>
      </c>
      <c r="F527" s="630" t="b">
        <f>IF(総括表!$B$4=総括表!$Q$5,基礎データ貼付用シート!E2130)</f>
        <v>0</v>
      </c>
      <c r="G527" s="624" t="s">
        <v>5201</v>
      </c>
      <c r="H527" s="625">
        <v>0.28499999999999998</v>
      </c>
      <c r="I527" s="628" t="s">
        <v>5202</v>
      </c>
      <c r="J527" s="629">
        <f t="shared" si="59"/>
        <v>0</v>
      </c>
      <c r="K527" s="66" t="s">
        <v>5212</v>
      </c>
      <c r="L527" s="76"/>
      <c r="M527" s="76"/>
    </row>
    <row r="528" spans="1:13" ht="15" customHeight="1" x14ac:dyDescent="0.2">
      <c r="A528" s="78"/>
      <c r="B528" s="620">
        <f>B526+1</f>
        <v>4</v>
      </c>
      <c r="C528" s="63" t="s">
        <v>5308</v>
      </c>
      <c r="D528" s="621" t="s">
        <v>5199</v>
      </c>
      <c r="E528" s="632" t="s">
        <v>5200</v>
      </c>
      <c r="F528" s="623">
        <f>IF(総括表!$B$4=総括表!$Q$4,基礎データ貼付用シート!E2134)</f>
        <v>0</v>
      </c>
      <c r="G528" s="624" t="s">
        <v>5201</v>
      </c>
      <c r="H528" s="625">
        <v>0.3</v>
      </c>
      <c r="I528" s="624" t="s">
        <v>5202</v>
      </c>
      <c r="J528" s="626">
        <f t="shared" si="59"/>
        <v>0</v>
      </c>
      <c r="K528" s="66" t="s">
        <v>5271</v>
      </c>
      <c r="L528" s="76"/>
      <c r="M528" s="76"/>
    </row>
    <row r="529" spans="1:14" ht="15" customHeight="1" x14ac:dyDescent="0.2">
      <c r="A529" s="78"/>
      <c r="B529" s="67"/>
      <c r="C529" s="286"/>
      <c r="D529" s="621" t="s">
        <v>5204</v>
      </c>
      <c r="E529" s="632" t="s">
        <v>5205</v>
      </c>
      <c r="F529" s="623" t="b">
        <f>IF(総括表!$B$4=総括表!$Q$5,基礎データ貼付用シート!E2134)</f>
        <v>0</v>
      </c>
      <c r="G529" s="624" t="s">
        <v>5201</v>
      </c>
      <c r="H529" s="625">
        <v>0.3</v>
      </c>
      <c r="I529" s="628" t="s">
        <v>5202</v>
      </c>
      <c r="J529" s="629">
        <f t="shared" si="59"/>
        <v>0</v>
      </c>
      <c r="K529" s="66" t="s">
        <v>5272</v>
      </c>
      <c r="L529" s="76"/>
      <c r="M529" s="76"/>
    </row>
    <row r="530" spans="1:14" ht="15" customHeight="1" x14ac:dyDescent="0.2">
      <c r="A530" s="78"/>
      <c r="B530" s="620">
        <f>B528+1</f>
        <v>5</v>
      </c>
      <c r="C530" s="63" t="s">
        <v>5309</v>
      </c>
      <c r="D530" s="621" t="s">
        <v>5199</v>
      </c>
      <c r="E530" s="632" t="s">
        <v>5200</v>
      </c>
      <c r="F530" s="623">
        <f>IF(総括表!$B$4=総括表!$Q$4,基礎データ貼付用シート!E2138)</f>
        <v>0</v>
      </c>
      <c r="G530" s="624" t="s">
        <v>5201</v>
      </c>
      <c r="H530" s="625">
        <v>0.3</v>
      </c>
      <c r="I530" s="624" t="s">
        <v>5202</v>
      </c>
      <c r="J530" s="626">
        <f t="shared" si="59"/>
        <v>0</v>
      </c>
      <c r="K530" s="66" t="s">
        <v>5459</v>
      </c>
      <c r="L530" s="76"/>
      <c r="M530" s="76"/>
    </row>
    <row r="531" spans="1:14" ht="15" customHeight="1" x14ac:dyDescent="0.2">
      <c r="A531" s="78"/>
      <c r="B531" s="67"/>
      <c r="C531" s="286"/>
      <c r="D531" s="621" t="s">
        <v>5204</v>
      </c>
      <c r="E531" s="632" t="s">
        <v>5205</v>
      </c>
      <c r="F531" s="623" t="b">
        <f>IF(総括表!$B$4=総括表!$Q$5,基礎データ貼付用シート!E2138)</f>
        <v>0</v>
      </c>
      <c r="G531" s="624" t="s">
        <v>5201</v>
      </c>
      <c r="H531" s="625">
        <v>0.3</v>
      </c>
      <c r="I531" s="628" t="s">
        <v>5202</v>
      </c>
      <c r="J531" s="629">
        <f t="shared" si="59"/>
        <v>0</v>
      </c>
      <c r="K531" s="66" t="s">
        <v>5460</v>
      </c>
      <c r="L531" s="76"/>
      <c r="M531" s="76"/>
    </row>
    <row r="532" spans="1:14" ht="15" customHeight="1" x14ac:dyDescent="0.2">
      <c r="A532" s="78"/>
      <c r="B532" s="620">
        <f>B530+1</f>
        <v>6</v>
      </c>
      <c r="C532" s="63" t="s">
        <v>5310</v>
      </c>
      <c r="D532" s="621" t="s">
        <v>5199</v>
      </c>
      <c r="E532" s="632" t="s">
        <v>5200</v>
      </c>
      <c r="F532" s="623">
        <f>IF(総括表!$B$4=総括表!$Q$4,基礎データ貼付用シート!E2142)</f>
        <v>0</v>
      </c>
      <c r="G532" s="624" t="s">
        <v>5201</v>
      </c>
      <c r="H532" s="625">
        <v>0.3</v>
      </c>
      <c r="I532" s="624" t="s">
        <v>5202</v>
      </c>
      <c r="J532" s="626">
        <f t="shared" si="59"/>
        <v>0</v>
      </c>
      <c r="K532" s="66" t="s">
        <v>5563</v>
      </c>
      <c r="L532" s="76"/>
      <c r="M532" s="76"/>
    </row>
    <row r="533" spans="1:14" ht="15" customHeight="1" x14ac:dyDescent="0.2">
      <c r="A533" s="78"/>
      <c r="B533" s="67"/>
      <c r="C533" s="286"/>
      <c r="D533" s="621" t="s">
        <v>5204</v>
      </c>
      <c r="E533" s="632" t="s">
        <v>5205</v>
      </c>
      <c r="F533" s="623" t="b">
        <f>IF(総括表!$B$4=総括表!$Q$5,基礎データ貼付用シート!E2142)</f>
        <v>0</v>
      </c>
      <c r="G533" s="624" t="s">
        <v>5201</v>
      </c>
      <c r="H533" s="625">
        <v>0.3</v>
      </c>
      <c r="I533" s="628" t="s">
        <v>5202</v>
      </c>
      <c r="J533" s="629">
        <f t="shared" si="59"/>
        <v>0</v>
      </c>
      <c r="K533" s="66" t="s">
        <v>5564</v>
      </c>
      <c r="L533" s="76"/>
      <c r="M533" s="76"/>
    </row>
    <row r="534" spans="1:14" ht="15" customHeight="1" x14ac:dyDescent="0.2">
      <c r="A534" s="78"/>
      <c r="B534" s="620">
        <f>B532+1</f>
        <v>7</v>
      </c>
      <c r="C534" s="63" t="s">
        <v>5476</v>
      </c>
      <c r="D534" s="621" t="s">
        <v>5199</v>
      </c>
      <c r="E534" s="632" t="s">
        <v>5200</v>
      </c>
      <c r="F534" s="623">
        <f>IF(総括表!$B$4=総括表!$Q$4,基礎データ貼付用シート!E2146)</f>
        <v>0</v>
      </c>
      <c r="G534" s="624" t="s">
        <v>5201</v>
      </c>
      <c r="H534" s="625">
        <v>0.3</v>
      </c>
      <c r="I534" s="624" t="s">
        <v>5202</v>
      </c>
      <c r="J534" s="626">
        <f t="shared" si="59"/>
        <v>0</v>
      </c>
      <c r="K534" s="66" t="s">
        <v>5566</v>
      </c>
      <c r="L534" s="76"/>
      <c r="M534" s="76"/>
    </row>
    <row r="535" spans="1:14" ht="15" customHeight="1" x14ac:dyDescent="0.2">
      <c r="A535" s="78"/>
      <c r="B535" s="67"/>
      <c r="C535" s="286"/>
      <c r="D535" s="621" t="s">
        <v>5204</v>
      </c>
      <c r="E535" s="632" t="s">
        <v>5205</v>
      </c>
      <c r="F535" s="623" t="b">
        <f>IF(総括表!$B$4=総括表!$Q$5,基礎データ貼付用シート!E2146)</f>
        <v>0</v>
      </c>
      <c r="G535" s="624" t="s">
        <v>5201</v>
      </c>
      <c r="H535" s="625">
        <v>0.3</v>
      </c>
      <c r="I535" s="628" t="s">
        <v>5202</v>
      </c>
      <c r="J535" s="629">
        <f t="shared" si="59"/>
        <v>0</v>
      </c>
      <c r="K535" s="66" t="s">
        <v>5568</v>
      </c>
      <c r="L535" s="76"/>
      <c r="M535" s="76"/>
    </row>
    <row r="536" spans="1:14" ht="15" customHeight="1" thickBot="1" x14ac:dyDescent="0.25">
      <c r="A536" s="78"/>
      <c r="B536" s="1213" t="s">
        <v>5479</v>
      </c>
      <c r="C536" s="1214"/>
      <c r="D536" s="1010"/>
      <c r="E536" s="1011"/>
      <c r="F536" s="220"/>
      <c r="G536" s="231"/>
      <c r="H536" s="232"/>
      <c r="I536" s="231"/>
      <c r="J536" s="629">
        <f>SUM(J522:J535)</f>
        <v>0</v>
      </c>
      <c r="K536" s="66" t="s">
        <v>5384</v>
      </c>
      <c r="L536" s="76"/>
      <c r="M536" s="76"/>
    </row>
    <row r="537" spans="1:14" s="3" customFormat="1" ht="15" customHeight="1" x14ac:dyDescent="0.2">
      <c r="A537" s="71"/>
      <c r="B537" s="1017"/>
      <c r="C537" s="1019"/>
      <c r="D537" s="1017"/>
      <c r="E537" s="1019"/>
      <c r="F537" s="697" t="s">
        <v>6931</v>
      </c>
      <c r="G537" s="619"/>
      <c r="H537" s="865" t="s">
        <v>6332</v>
      </c>
      <c r="I537" s="746"/>
      <c r="J537" s="657"/>
      <c r="K537" s="66"/>
      <c r="L537" s="71"/>
      <c r="M537" s="71"/>
      <c r="N537" s="2"/>
    </row>
    <row r="538" spans="1:14" s="3" customFormat="1" ht="15" customHeight="1" x14ac:dyDescent="0.2">
      <c r="A538" s="71"/>
      <c r="B538" s="1056"/>
      <c r="C538" s="1057"/>
      <c r="D538" s="1056"/>
      <c r="E538" s="1057"/>
      <c r="F538" s="698">
        <f>J536</f>
        <v>0</v>
      </c>
      <c r="G538" s="712" t="s">
        <v>5201</v>
      </c>
      <c r="H538" s="700" t="e">
        <f>'附表３（財政力指数）'!S28</f>
        <v>#DIV/0!</v>
      </c>
      <c r="I538" s="270" t="s">
        <v>5202</v>
      </c>
      <c r="J538" s="233">
        <f>IFERROR(ROUND(F538*H538,0),0)</f>
        <v>0</v>
      </c>
      <c r="K538" s="66" t="s">
        <v>5451</v>
      </c>
      <c r="L538" s="71"/>
      <c r="M538" s="3" t="s">
        <v>5201</v>
      </c>
      <c r="N538" s="2"/>
    </row>
    <row r="539" spans="1:14" s="3" customFormat="1" ht="15" customHeight="1" thickBot="1" x14ac:dyDescent="0.25">
      <c r="A539" s="71"/>
      <c r="B539" s="1020"/>
      <c r="C539" s="1022"/>
      <c r="D539" s="1020"/>
      <c r="E539" s="1022"/>
      <c r="F539" s="227"/>
      <c r="G539" s="143"/>
      <c r="H539" s="228" t="s">
        <v>5716</v>
      </c>
      <c r="I539" s="229"/>
      <c r="J539" s="230"/>
      <c r="K539" s="66"/>
      <c r="L539" s="71"/>
      <c r="M539" s="71"/>
    </row>
    <row r="540" spans="1:14" s="3" customFormat="1" ht="15" customHeight="1" x14ac:dyDescent="0.2">
      <c r="A540" s="71"/>
      <c r="B540" s="66"/>
      <c r="C540" s="66"/>
      <c r="D540" s="66"/>
      <c r="E540" s="66"/>
      <c r="F540" s="29"/>
      <c r="G540" s="66"/>
      <c r="H540" s="68"/>
      <c r="I540" s="68"/>
      <c r="J540" s="29"/>
      <c r="K540" s="66"/>
      <c r="L540" s="71"/>
      <c r="M540" s="71"/>
    </row>
    <row r="541" spans="1:14" s="2" customFormat="1" ht="15" customHeight="1" x14ac:dyDescent="0.2">
      <c r="A541" s="66" t="s">
        <v>6605</v>
      </c>
      <c r="B541" s="99"/>
      <c r="C541" s="99"/>
      <c r="D541" s="99"/>
      <c r="E541" s="99"/>
      <c r="F541" s="99"/>
      <c r="G541" s="99"/>
      <c r="H541" s="99"/>
      <c r="I541" s="99"/>
      <c r="J541" s="99"/>
      <c r="K541" s="66"/>
      <c r="L541" s="66"/>
      <c r="M541" s="66"/>
    </row>
    <row r="542" spans="1:14" s="2" customFormat="1" ht="15" customHeight="1" x14ac:dyDescent="0.2">
      <c r="A542" s="66" t="s">
        <v>6606</v>
      </c>
      <c r="B542" s="238"/>
      <c r="C542" s="239"/>
      <c r="D542" s="66"/>
      <c r="E542" s="66"/>
      <c r="F542" s="66"/>
      <c r="G542" s="66"/>
      <c r="H542" s="66"/>
      <c r="I542" s="66"/>
      <c r="J542" s="66"/>
      <c r="K542" s="240"/>
      <c r="L542" s="66"/>
      <c r="M542" s="66"/>
    </row>
    <row r="543" spans="1:14" s="2" customFormat="1" ht="15" customHeight="1" x14ac:dyDescent="0.2">
      <c r="A543" s="66"/>
      <c r="B543" s="238"/>
      <c r="C543" s="239"/>
      <c r="D543" s="66"/>
      <c r="E543" s="66"/>
      <c r="F543" s="66"/>
      <c r="G543" s="66"/>
      <c r="H543" s="66"/>
      <c r="I543" s="66"/>
      <c r="J543" s="66"/>
      <c r="K543" s="240"/>
      <c r="L543" s="66"/>
      <c r="M543" s="66"/>
    </row>
    <row r="544" spans="1:14" ht="15" customHeight="1" x14ac:dyDescent="0.2">
      <c r="A544" s="77">
        <v>25</v>
      </c>
      <c r="B544" s="71" t="s">
        <v>6601</v>
      </c>
      <c r="C544" s="76"/>
      <c r="D544" s="76"/>
      <c r="E544" s="76"/>
      <c r="F544" s="75"/>
      <c r="G544" s="76"/>
      <c r="H544" s="95"/>
      <c r="I544" s="76"/>
      <c r="J544" s="75"/>
      <c r="K544" s="76"/>
      <c r="L544" s="76"/>
      <c r="M544" s="76"/>
    </row>
    <row r="545" spans="1:13" ht="15" customHeight="1" x14ac:dyDescent="0.2">
      <c r="A545" s="78"/>
      <c r="B545" s="71" t="s">
        <v>6607</v>
      </c>
      <c r="C545" s="76"/>
      <c r="D545" s="76"/>
      <c r="E545" s="76"/>
      <c r="F545" s="75"/>
      <c r="G545" s="76"/>
      <c r="H545" s="95"/>
      <c r="I545" s="76"/>
      <c r="J545" s="75"/>
      <c r="K545" s="76"/>
      <c r="L545" s="76"/>
      <c r="M545" s="76"/>
    </row>
    <row r="546" spans="1:13" ht="15" customHeight="1" x14ac:dyDescent="0.2">
      <c r="A546" s="78"/>
      <c r="B546" s="71" t="s">
        <v>6608</v>
      </c>
      <c r="C546" s="76"/>
      <c r="D546" s="76"/>
      <c r="E546" s="76"/>
      <c r="F546" s="75"/>
      <c r="G546" s="76"/>
      <c r="H546" s="95"/>
      <c r="I546" s="76"/>
      <c r="J546" s="75"/>
      <c r="K546" s="76"/>
      <c r="L546" s="76"/>
      <c r="M546" s="76"/>
    </row>
    <row r="547" spans="1:13" ht="15" customHeight="1" x14ac:dyDescent="0.2">
      <c r="A547" s="78"/>
      <c r="B547" s="991" t="s">
        <v>5401</v>
      </c>
      <c r="C547" s="992"/>
      <c r="D547" s="991" t="s">
        <v>5194</v>
      </c>
      <c r="E547" s="992"/>
      <c r="F547" s="80" t="s">
        <v>5402</v>
      </c>
      <c r="G547" s="213"/>
      <c r="H547" s="132" t="s">
        <v>5196</v>
      </c>
      <c r="I547" s="213"/>
      <c r="J547" s="80" t="s">
        <v>17</v>
      </c>
      <c r="K547" s="66"/>
      <c r="L547" s="76"/>
      <c r="M547" s="76"/>
    </row>
    <row r="548" spans="1:13" ht="15" customHeight="1" x14ac:dyDescent="0.2">
      <c r="A548" s="78"/>
      <c r="B548" s="294"/>
      <c r="C548" s="289"/>
      <c r="D548" s="229"/>
      <c r="E548" s="286"/>
      <c r="F548" s="85"/>
      <c r="G548" s="143"/>
      <c r="H548" s="285"/>
      <c r="I548" s="143"/>
      <c r="J548" s="82" t="s">
        <v>5197</v>
      </c>
      <c r="K548" s="66"/>
      <c r="L548" s="76"/>
      <c r="M548" s="76"/>
    </row>
    <row r="549" spans="1:13" ht="15" customHeight="1" x14ac:dyDescent="0.2">
      <c r="A549" s="78"/>
      <c r="B549" s="620">
        <v>1</v>
      </c>
      <c r="C549" s="63" t="s">
        <v>6599</v>
      </c>
      <c r="D549" s="621" t="s">
        <v>5199</v>
      </c>
      <c r="E549" s="632" t="s">
        <v>5200</v>
      </c>
      <c r="F549" s="630">
        <f>IF(総括表!$B$4=総括表!$Q$4,基礎データ貼付用シート!E2123)</f>
        <v>0</v>
      </c>
      <c r="G549" s="624" t="s">
        <v>5201</v>
      </c>
      <c r="H549" s="625">
        <v>0.26600000000000001</v>
      </c>
      <c r="I549" s="624" t="s">
        <v>5202</v>
      </c>
      <c r="J549" s="626">
        <f t="shared" ref="J549:J556" si="60">ROUND(F549*H549,0)</f>
        <v>0</v>
      </c>
      <c r="K549" s="66" t="s">
        <v>5203</v>
      </c>
      <c r="L549" s="76"/>
      <c r="M549" s="76"/>
    </row>
    <row r="550" spans="1:13" ht="15" customHeight="1" x14ac:dyDescent="0.2">
      <c r="A550" s="78"/>
      <c r="B550" s="67"/>
      <c r="C550" s="286"/>
      <c r="D550" s="621" t="s">
        <v>5204</v>
      </c>
      <c r="E550" s="632" t="s">
        <v>5205</v>
      </c>
      <c r="F550" s="630" t="b">
        <f>IF(総括表!$B$4=総括表!$Q$5,基礎データ貼付用シート!E2123)</f>
        <v>0</v>
      </c>
      <c r="G550" s="624" t="s">
        <v>5201</v>
      </c>
      <c r="H550" s="625">
        <v>0.253</v>
      </c>
      <c r="I550" s="628" t="s">
        <v>5202</v>
      </c>
      <c r="J550" s="629">
        <f t="shared" si="60"/>
        <v>0</v>
      </c>
      <c r="K550" s="66" t="s">
        <v>5206</v>
      </c>
      <c r="L550" s="76"/>
      <c r="M550" s="76"/>
    </row>
    <row r="551" spans="1:13" ht="15" customHeight="1" x14ac:dyDescent="0.2">
      <c r="A551" s="78"/>
      <c r="B551" s="620">
        <f>B549+1</f>
        <v>2</v>
      </c>
      <c r="C551" s="63" t="s">
        <v>6600</v>
      </c>
      <c r="D551" s="621" t="s">
        <v>5199</v>
      </c>
      <c r="E551" s="632" t="s">
        <v>5200</v>
      </c>
      <c r="F551" s="630">
        <f>IF(総括表!$B$4=総括表!$Q$4,基礎データ貼付用シート!E2127)</f>
        <v>0</v>
      </c>
      <c r="G551" s="624" t="s">
        <v>5201</v>
      </c>
      <c r="H551" s="625">
        <v>0.28000000000000003</v>
      </c>
      <c r="I551" s="624" t="s">
        <v>5202</v>
      </c>
      <c r="J551" s="626">
        <f t="shared" si="60"/>
        <v>0</v>
      </c>
      <c r="K551" s="66" t="s">
        <v>5208</v>
      </c>
      <c r="L551" s="76"/>
      <c r="M551" s="76"/>
    </row>
    <row r="552" spans="1:13" ht="15" customHeight="1" x14ac:dyDescent="0.2">
      <c r="A552" s="78"/>
      <c r="B552" s="67"/>
      <c r="C552" s="286"/>
      <c r="D552" s="621" t="s">
        <v>5204</v>
      </c>
      <c r="E552" s="632" t="s">
        <v>5205</v>
      </c>
      <c r="F552" s="630" t="b">
        <f>IF(総括表!$B$4=総括表!$Q$5,基礎データ貼付用シート!E2127)</f>
        <v>0</v>
      </c>
      <c r="G552" s="624" t="s">
        <v>5201</v>
      </c>
      <c r="H552" s="625">
        <v>0.27100000000000002</v>
      </c>
      <c r="I552" s="628" t="s">
        <v>5202</v>
      </c>
      <c r="J552" s="629">
        <f t="shared" si="60"/>
        <v>0</v>
      </c>
      <c r="K552" s="66" t="s">
        <v>5209</v>
      </c>
      <c r="L552" s="76"/>
      <c r="M552" s="76"/>
    </row>
    <row r="553" spans="1:13" ht="15" customHeight="1" x14ac:dyDescent="0.2">
      <c r="A553" s="78"/>
      <c r="B553" s="620">
        <f>B551+1</f>
        <v>3</v>
      </c>
      <c r="C553" s="63" t="s">
        <v>6510</v>
      </c>
      <c r="D553" s="621" t="s">
        <v>5199</v>
      </c>
      <c r="E553" s="632" t="s">
        <v>5200</v>
      </c>
      <c r="F553" s="630">
        <f>IF(総括表!$B$4=総括表!$Q$4,基礎データ貼付用シート!E2131)</f>
        <v>0</v>
      </c>
      <c r="G553" s="624" t="s">
        <v>5201</v>
      </c>
      <c r="H553" s="625">
        <v>0.28999999999999998</v>
      </c>
      <c r="I553" s="624" t="s">
        <v>5202</v>
      </c>
      <c r="J553" s="626">
        <f t="shared" si="60"/>
        <v>0</v>
      </c>
      <c r="K553" s="66" t="s">
        <v>5211</v>
      </c>
      <c r="L553" s="76"/>
      <c r="M553" s="76"/>
    </row>
    <row r="554" spans="1:13" ht="15" customHeight="1" x14ac:dyDescent="0.2">
      <c r="A554" s="78"/>
      <c r="B554" s="67"/>
      <c r="C554" s="286"/>
      <c r="D554" s="621" t="s">
        <v>5204</v>
      </c>
      <c r="E554" s="632" t="s">
        <v>5205</v>
      </c>
      <c r="F554" s="630" t="b">
        <f>IF(総括表!$B$4=総括表!$Q$5,基礎データ貼付用シート!E2131)</f>
        <v>0</v>
      </c>
      <c r="G554" s="624" t="s">
        <v>5201</v>
      </c>
      <c r="H554" s="625">
        <v>0.28499999999999998</v>
      </c>
      <c r="I554" s="628" t="s">
        <v>5202</v>
      </c>
      <c r="J554" s="629">
        <f t="shared" si="60"/>
        <v>0</v>
      </c>
      <c r="K554" s="66" t="s">
        <v>5212</v>
      </c>
      <c r="L554" s="76"/>
      <c r="M554" s="76"/>
    </row>
    <row r="555" spans="1:13" ht="15" customHeight="1" x14ac:dyDescent="0.2">
      <c r="A555" s="78"/>
      <c r="B555" s="620">
        <f>B553+1</f>
        <v>4</v>
      </c>
      <c r="C555" s="63" t="s">
        <v>5308</v>
      </c>
      <c r="D555" s="621" t="s">
        <v>5199</v>
      </c>
      <c r="E555" s="632" t="s">
        <v>5200</v>
      </c>
      <c r="F555" s="623">
        <f>IF(総括表!$B$4=総括表!$Q$4,基礎データ貼付用シート!E2135)</f>
        <v>0</v>
      </c>
      <c r="G555" s="624" t="s">
        <v>5201</v>
      </c>
      <c r="H555" s="625">
        <v>0.3</v>
      </c>
      <c r="I555" s="624" t="s">
        <v>5202</v>
      </c>
      <c r="J555" s="626">
        <f t="shared" si="60"/>
        <v>0</v>
      </c>
      <c r="K555" s="66" t="s">
        <v>5271</v>
      </c>
      <c r="L555" s="76"/>
      <c r="M555" s="76"/>
    </row>
    <row r="556" spans="1:13" ht="15" customHeight="1" x14ac:dyDescent="0.2">
      <c r="A556" s="78"/>
      <c r="B556" s="67"/>
      <c r="C556" s="286"/>
      <c r="D556" s="621" t="s">
        <v>5204</v>
      </c>
      <c r="E556" s="632" t="s">
        <v>5205</v>
      </c>
      <c r="F556" s="623" t="b">
        <f>IF(総括表!$B$4=総括表!$Q$5,基礎データ貼付用シート!E2135)</f>
        <v>0</v>
      </c>
      <c r="G556" s="624" t="s">
        <v>5201</v>
      </c>
      <c r="H556" s="625">
        <v>0.3</v>
      </c>
      <c r="I556" s="628" t="s">
        <v>5202</v>
      </c>
      <c r="J556" s="629">
        <f t="shared" si="60"/>
        <v>0</v>
      </c>
      <c r="K556" s="66" t="s">
        <v>5272</v>
      </c>
      <c r="L556" s="76"/>
      <c r="M556" s="76"/>
    </row>
    <row r="557" spans="1:13" ht="15" customHeight="1" x14ac:dyDescent="0.2">
      <c r="A557" s="78"/>
      <c r="B557" s="620">
        <f>B555+1</f>
        <v>5</v>
      </c>
      <c r="C557" s="63" t="s">
        <v>5309</v>
      </c>
      <c r="D557" s="621" t="s">
        <v>5199</v>
      </c>
      <c r="E557" s="632" t="s">
        <v>5200</v>
      </c>
      <c r="F557" s="623">
        <f>IF(総括表!$B$4=総括表!$Q$4,基礎データ貼付用シート!E2139)</f>
        <v>0</v>
      </c>
      <c r="G557" s="624" t="s">
        <v>5201</v>
      </c>
      <c r="H557" s="625">
        <v>0.3</v>
      </c>
      <c r="I557" s="624" t="s">
        <v>5202</v>
      </c>
      <c r="J557" s="626">
        <f>ROUND(F557*H557,0)</f>
        <v>0</v>
      </c>
      <c r="K557" s="66" t="s">
        <v>5273</v>
      </c>
      <c r="L557" s="76"/>
      <c r="M557" s="76"/>
    </row>
    <row r="558" spans="1:13" ht="15" customHeight="1" x14ac:dyDescent="0.2">
      <c r="A558" s="78"/>
      <c r="B558" s="67"/>
      <c r="C558" s="286"/>
      <c r="D558" s="621" t="s">
        <v>5204</v>
      </c>
      <c r="E558" s="632" t="s">
        <v>5205</v>
      </c>
      <c r="F558" s="623" t="b">
        <f>IF(総括表!$B$4=総括表!$Q$5,基礎データ貼付用シート!E2139)</f>
        <v>0</v>
      </c>
      <c r="G558" s="624" t="s">
        <v>5201</v>
      </c>
      <c r="H558" s="625">
        <v>0.3</v>
      </c>
      <c r="I558" s="628" t="s">
        <v>5202</v>
      </c>
      <c r="J558" s="629">
        <f>ROUND(F558*H558,0)</f>
        <v>0</v>
      </c>
      <c r="K558" s="66" t="s">
        <v>5330</v>
      </c>
      <c r="L558" s="76"/>
      <c r="M558" s="76"/>
    </row>
    <row r="559" spans="1:13" ht="15" customHeight="1" x14ac:dyDescent="0.2">
      <c r="A559" s="78"/>
      <c r="B559" s="620">
        <f>B557+1</f>
        <v>6</v>
      </c>
      <c r="C559" s="63" t="s">
        <v>5310</v>
      </c>
      <c r="D559" s="621" t="s">
        <v>5199</v>
      </c>
      <c r="E559" s="632" t="s">
        <v>5200</v>
      </c>
      <c r="F559" s="623">
        <f>IF(総括表!$B$4=総括表!$Q$4,基礎データ貼付用シート!E2143)</f>
        <v>0</v>
      </c>
      <c r="G559" s="624" t="s">
        <v>5201</v>
      </c>
      <c r="H559" s="625">
        <v>0.3</v>
      </c>
      <c r="I559" s="624" t="s">
        <v>5202</v>
      </c>
      <c r="J559" s="626">
        <f>ROUND(F559*H559,0)</f>
        <v>0</v>
      </c>
      <c r="K559" s="66" t="s">
        <v>5563</v>
      </c>
      <c r="L559" s="76"/>
      <c r="M559" s="76"/>
    </row>
    <row r="560" spans="1:13" ht="15" customHeight="1" x14ac:dyDescent="0.2">
      <c r="A560" s="78"/>
      <c r="B560" s="67"/>
      <c r="C560" s="286"/>
      <c r="D560" s="621" t="s">
        <v>5204</v>
      </c>
      <c r="E560" s="632" t="s">
        <v>5205</v>
      </c>
      <c r="F560" s="623" t="b">
        <f>IF(総括表!$B$4=総括表!$Q$5,基礎データ貼付用シート!E2143)</f>
        <v>0</v>
      </c>
      <c r="G560" s="624" t="s">
        <v>5201</v>
      </c>
      <c r="H560" s="625">
        <v>0.3</v>
      </c>
      <c r="I560" s="628" t="s">
        <v>5202</v>
      </c>
      <c r="J560" s="629">
        <f>ROUND(F560*H560,0)</f>
        <v>0</v>
      </c>
      <c r="K560" s="66" t="s">
        <v>5564</v>
      </c>
      <c r="L560" s="76"/>
      <c r="M560" s="76"/>
    </row>
    <row r="561" spans="1:14" ht="15" customHeight="1" x14ac:dyDescent="0.2">
      <c r="A561" s="78"/>
      <c r="B561" s="620">
        <f>B559+1</f>
        <v>7</v>
      </c>
      <c r="C561" s="63" t="s">
        <v>5476</v>
      </c>
      <c r="D561" s="621" t="s">
        <v>5199</v>
      </c>
      <c r="E561" s="632" t="s">
        <v>5200</v>
      </c>
      <c r="F561" s="623">
        <f>IF(総括表!$B$4=総括表!$Q$4,基礎データ貼付用シート!E2147)</f>
        <v>0</v>
      </c>
      <c r="G561" s="624" t="s">
        <v>5201</v>
      </c>
      <c r="H561" s="625">
        <v>0.3</v>
      </c>
      <c r="I561" s="624" t="s">
        <v>5202</v>
      </c>
      <c r="J561" s="626">
        <f t="shared" ref="J561:J562" si="61">ROUND(F561*H561,0)</f>
        <v>0</v>
      </c>
      <c r="K561" s="66" t="s">
        <v>5566</v>
      </c>
      <c r="L561" s="76"/>
      <c r="M561" s="76"/>
    </row>
    <row r="562" spans="1:14" ht="15" customHeight="1" x14ac:dyDescent="0.2">
      <c r="A562" s="78"/>
      <c r="B562" s="67"/>
      <c r="C562" s="286"/>
      <c r="D562" s="621" t="s">
        <v>5204</v>
      </c>
      <c r="E562" s="632" t="s">
        <v>5205</v>
      </c>
      <c r="F562" s="623" t="b">
        <f>IF(総括表!$B$4=総括表!$Q$5,基礎データ貼付用シート!E2147)</f>
        <v>0</v>
      </c>
      <c r="G562" s="624" t="s">
        <v>5201</v>
      </c>
      <c r="H562" s="625">
        <v>0.3</v>
      </c>
      <c r="I562" s="628" t="s">
        <v>5202</v>
      </c>
      <c r="J562" s="629">
        <f t="shared" si="61"/>
        <v>0</v>
      </c>
      <c r="K562" s="66" t="s">
        <v>5568</v>
      </c>
      <c r="L562" s="76"/>
      <c r="M562" s="76"/>
    </row>
    <row r="563" spans="1:14" ht="15" customHeight="1" thickBot="1" x14ac:dyDescent="0.25">
      <c r="A563" s="78"/>
      <c r="B563" s="1213" t="s">
        <v>5479</v>
      </c>
      <c r="C563" s="1214"/>
      <c r="D563" s="1010"/>
      <c r="E563" s="1011"/>
      <c r="F563" s="220"/>
      <c r="G563" s="231"/>
      <c r="H563" s="232"/>
      <c r="I563" s="231"/>
      <c r="J563" s="629">
        <f>SUM(J549:J562)</f>
        <v>0</v>
      </c>
      <c r="K563" s="66" t="s">
        <v>5384</v>
      </c>
      <c r="L563" s="76"/>
      <c r="M563" s="76"/>
    </row>
    <row r="564" spans="1:14" s="3" customFormat="1" ht="15" customHeight="1" x14ac:dyDescent="0.2">
      <c r="A564" s="71"/>
      <c r="B564" s="1017"/>
      <c r="C564" s="1019"/>
      <c r="D564" s="1017"/>
      <c r="E564" s="1019"/>
      <c r="F564" s="697" t="s">
        <v>6931</v>
      </c>
      <c r="G564" s="619"/>
      <c r="H564" s="865" t="s">
        <v>6332</v>
      </c>
      <c r="I564" s="746"/>
      <c r="J564" s="657"/>
      <c r="K564" s="66"/>
      <c r="L564" s="71"/>
      <c r="M564" s="71"/>
      <c r="N564" s="2"/>
    </row>
    <row r="565" spans="1:14" s="3" customFormat="1" ht="15" customHeight="1" x14ac:dyDescent="0.2">
      <c r="A565" s="71"/>
      <c r="B565" s="1056"/>
      <c r="C565" s="1057"/>
      <c r="D565" s="1056"/>
      <c r="E565" s="1057"/>
      <c r="F565" s="698">
        <f>J563</f>
        <v>0</v>
      </c>
      <c r="G565" s="712" t="s">
        <v>5201</v>
      </c>
      <c r="H565" s="700" t="e">
        <f>'附表３（財政力指数）'!S45</f>
        <v>#DIV/0!</v>
      </c>
      <c r="I565" s="270" t="s">
        <v>5202</v>
      </c>
      <c r="J565" s="233">
        <f>IFERROR(ROUND(F565*H565,0),0)</f>
        <v>0</v>
      </c>
      <c r="K565" s="66" t="s">
        <v>5454</v>
      </c>
      <c r="L565" s="71"/>
      <c r="M565" s="3" t="s">
        <v>5201</v>
      </c>
      <c r="N565" s="2"/>
    </row>
    <row r="566" spans="1:14" s="3" customFormat="1" ht="15" customHeight="1" thickBot="1" x14ac:dyDescent="0.25">
      <c r="A566" s="71"/>
      <c r="B566" s="1020"/>
      <c r="C566" s="1022"/>
      <c r="D566" s="1020"/>
      <c r="E566" s="1022"/>
      <c r="F566" s="227"/>
      <c r="G566" s="143"/>
      <c r="H566" s="228" t="s">
        <v>6609</v>
      </c>
      <c r="I566" s="229"/>
      <c r="J566" s="230"/>
      <c r="K566" s="66"/>
      <c r="L566" s="71"/>
      <c r="M566" s="71"/>
    </row>
    <row r="567" spans="1:14" s="3" customFormat="1" ht="15" customHeight="1" x14ac:dyDescent="0.2">
      <c r="A567" s="71"/>
      <c r="B567" s="66"/>
      <c r="C567" s="66"/>
      <c r="D567" s="66"/>
      <c r="E567" s="66"/>
      <c r="F567" s="29"/>
      <c r="G567" s="66"/>
      <c r="H567" s="68"/>
      <c r="I567" s="68"/>
      <c r="J567" s="29"/>
      <c r="K567" s="66"/>
      <c r="L567" s="71"/>
      <c r="M567" s="71"/>
    </row>
    <row r="568" spans="1:14" ht="15" customHeight="1" x14ac:dyDescent="0.2">
      <c r="A568" s="77">
        <v>26</v>
      </c>
      <c r="B568" s="71" t="s">
        <v>6601</v>
      </c>
      <c r="C568" s="76"/>
      <c r="D568" s="76"/>
      <c r="E568" s="76"/>
      <c r="F568" s="75"/>
      <c r="G568" s="76"/>
      <c r="H568" s="95"/>
      <c r="I568" s="76"/>
      <c r="J568" s="75"/>
      <c r="K568" s="76"/>
      <c r="L568" s="76"/>
      <c r="M568" s="76"/>
    </row>
    <row r="569" spans="1:14" ht="15" customHeight="1" x14ac:dyDescent="0.2">
      <c r="A569" s="78"/>
      <c r="B569" s="71" t="s">
        <v>6610</v>
      </c>
      <c r="C569" s="76"/>
      <c r="D569" s="76"/>
      <c r="E569" s="76"/>
      <c r="F569" s="75"/>
      <c r="G569" s="76"/>
      <c r="H569" s="95"/>
      <c r="I569" s="76"/>
      <c r="J569" s="75"/>
      <c r="K569" s="76"/>
      <c r="L569" s="76"/>
      <c r="M569" s="76"/>
    </row>
    <row r="570" spans="1:14" ht="15" customHeight="1" x14ac:dyDescent="0.2">
      <c r="A570" s="78"/>
      <c r="B570" s="991" t="s">
        <v>5401</v>
      </c>
      <c r="C570" s="992"/>
      <c r="D570" s="991" t="s">
        <v>5194</v>
      </c>
      <c r="E570" s="992"/>
      <c r="F570" s="80" t="s">
        <v>5402</v>
      </c>
      <c r="G570" s="213"/>
      <c r="H570" s="132" t="s">
        <v>5196</v>
      </c>
      <c r="I570" s="213"/>
      <c r="J570" s="80" t="s">
        <v>17</v>
      </c>
      <c r="K570" s="66"/>
      <c r="L570" s="76"/>
      <c r="M570" s="76"/>
    </row>
    <row r="571" spans="1:14" ht="15" customHeight="1" x14ac:dyDescent="0.2">
      <c r="A571" s="78"/>
      <c r="B571" s="294"/>
      <c r="C571" s="289"/>
      <c r="D571" s="229"/>
      <c r="E571" s="286"/>
      <c r="F571" s="85"/>
      <c r="G571" s="143"/>
      <c r="H571" s="285"/>
      <c r="I571" s="143"/>
      <c r="J571" s="82" t="s">
        <v>5197</v>
      </c>
      <c r="K571" s="66"/>
      <c r="L571" s="76"/>
      <c r="M571" s="76"/>
    </row>
    <row r="572" spans="1:14" ht="15" customHeight="1" x14ac:dyDescent="0.2">
      <c r="A572" s="78"/>
      <c r="B572" s="620">
        <v>1</v>
      </c>
      <c r="C572" s="63" t="s">
        <v>6599</v>
      </c>
      <c r="D572" s="621" t="s">
        <v>5199</v>
      </c>
      <c r="E572" s="632" t="s">
        <v>5200</v>
      </c>
      <c r="F572" s="630">
        <f>IF(総括表!$B$4=総括表!$Q$4,基礎データ貼付用シート!E2124)</f>
        <v>0</v>
      </c>
      <c r="G572" s="624" t="s">
        <v>5201</v>
      </c>
      <c r="H572" s="625">
        <v>0.26600000000000001</v>
      </c>
      <c r="I572" s="624" t="s">
        <v>5202</v>
      </c>
      <c r="J572" s="626">
        <f t="shared" ref="J572:J579" si="62">ROUND(F572*H572,0)</f>
        <v>0</v>
      </c>
      <c r="K572" s="66" t="s">
        <v>5203</v>
      </c>
      <c r="L572" s="76"/>
      <c r="M572" s="76"/>
    </row>
    <row r="573" spans="1:14" ht="15" customHeight="1" x14ac:dyDescent="0.2">
      <c r="A573" s="78"/>
      <c r="B573" s="67"/>
      <c r="C573" s="286"/>
      <c r="D573" s="621" t="s">
        <v>5204</v>
      </c>
      <c r="E573" s="632" t="s">
        <v>5205</v>
      </c>
      <c r="F573" s="630" t="b">
        <f>IF(総括表!$B$4=総括表!$Q$5,基礎データ貼付用シート!E2124)</f>
        <v>0</v>
      </c>
      <c r="G573" s="624" t="s">
        <v>5201</v>
      </c>
      <c r="H573" s="625">
        <v>0.253</v>
      </c>
      <c r="I573" s="628" t="s">
        <v>5202</v>
      </c>
      <c r="J573" s="629">
        <f t="shared" si="62"/>
        <v>0</v>
      </c>
      <c r="K573" s="66" t="s">
        <v>5206</v>
      </c>
      <c r="L573" s="76"/>
      <c r="M573" s="76"/>
    </row>
    <row r="574" spans="1:14" ht="15" customHeight="1" x14ac:dyDescent="0.2">
      <c r="A574" s="78"/>
      <c r="B574" s="620">
        <f>B572+1</f>
        <v>2</v>
      </c>
      <c r="C574" s="63" t="s">
        <v>6600</v>
      </c>
      <c r="D574" s="621" t="s">
        <v>5199</v>
      </c>
      <c r="E574" s="632" t="s">
        <v>5200</v>
      </c>
      <c r="F574" s="630">
        <f>IF(総括表!$B$4=総括表!$Q$4,基礎データ貼付用シート!E2128)</f>
        <v>0</v>
      </c>
      <c r="G574" s="624" t="s">
        <v>5201</v>
      </c>
      <c r="H574" s="625">
        <v>0.28000000000000003</v>
      </c>
      <c r="I574" s="624" t="s">
        <v>5202</v>
      </c>
      <c r="J574" s="626">
        <f t="shared" si="62"/>
        <v>0</v>
      </c>
      <c r="K574" s="66" t="s">
        <v>5208</v>
      </c>
      <c r="L574" s="76"/>
      <c r="M574" s="76"/>
    </row>
    <row r="575" spans="1:14" ht="15" customHeight="1" x14ac:dyDescent="0.2">
      <c r="A575" s="78"/>
      <c r="B575" s="67"/>
      <c r="C575" s="286"/>
      <c r="D575" s="621" t="s">
        <v>5204</v>
      </c>
      <c r="E575" s="632" t="s">
        <v>5205</v>
      </c>
      <c r="F575" s="630" t="b">
        <f>IF(総括表!$B$4=総括表!$Q$5,基礎データ貼付用シート!E2128)</f>
        <v>0</v>
      </c>
      <c r="G575" s="624" t="s">
        <v>5201</v>
      </c>
      <c r="H575" s="625">
        <v>0.27100000000000002</v>
      </c>
      <c r="I575" s="628" t="s">
        <v>5202</v>
      </c>
      <c r="J575" s="629">
        <f t="shared" si="62"/>
        <v>0</v>
      </c>
      <c r="K575" s="66" t="s">
        <v>5209</v>
      </c>
      <c r="L575" s="76"/>
      <c r="M575" s="76"/>
    </row>
    <row r="576" spans="1:14" ht="15" customHeight="1" x14ac:dyDescent="0.2">
      <c r="A576" s="78"/>
      <c r="B576" s="620">
        <f>B574+1</f>
        <v>3</v>
      </c>
      <c r="C576" s="63" t="s">
        <v>6510</v>
      </c>
      <c r="D576" s="621" t="s">
        <v>5199</v>
      </c>
      <c r="E576" s="632" t="s">
        <v>5200</v>
      </c>
      <c r="F576" s="630">
        <f>IF(総括表!$B$4=総括表!$Q$4,基礎データ貼付用シート!E2132)</f>
        <v>0</v>
      </c>
      <c r="G576" s="624" t="s">
        <v>5201</v>
      </c>
      <c r="H576" s="625">
        <v>0.28999999999999998</v>
      </c>
      <c r="I576" s="624" t="s">
        <v>5202</v>
      </c>
      <c r="J576" s="626">
        <f t="shared" si="62"/>
        <v>0</v>
      </c>
      <c r="K576" s="66" t="s">
        <v>5269</v>
      </c>
      <c r="L576" s="76"/>
      <c r="M576" s="76"/>
    </row>
    <row r="577" spans="1:13" ht="15" customHeight="1" x14ac:dyDescent="0.2">
      <c r="A577" s="78"/>
      <c r="B577" s="67"/>
      <c r="C577" s="286"/>
      <c r="D577" s="621" t="s">
        <v>5204</v>
      </c>
      <c r="E577" s="632" t="s">
        <v>5205</v>
      </c>
      <c r="F577" s="630" t="b">
        <f>IF(総括表!$B$4=総括表!$Q$5,基礎データ貼付用シート!E2132)</f>
        <v>0</v>
      </c>
      <c r="G577" s="624" t="s">
        <v>5201</v>
      </c>
      <c r="H577" s="625">
        <v>0.28499999999999998</v>
      </c>
      <c r="I577" s="628" t="s">
        <v>5202</v>
      </c>
      <c r="J577" s="629">
        <f t="shared" si="62"/>
        <v>0</v>
      </c>
      <c r="K577" s="66" t="s">
        <v>5270</v>
      </c>
      <c r="L577" s="76"/>
      <c r="M577" s="76"/>
    </row>
    <row r="578" spans="1:13" ht="15" customHeight="1" x14ac:dyDescent="0.2">
      <c r="A578" s="78"/>
      <c r="B578" s="620">
        <f>B576+1</f>
        <v>4</v>
      </c>
      <c r="C578" s="63" t="s">
        <v>5308</v>
      </c>
      <c r="D578" s="621" t="s">
        <v>5199</v>
      </c>
      <c r="E578" s="632" t="s">
        <v>5200</v>
      </c>
      <c r="F578" s="623">
        <f>IF(総括表!$B$4=総括表!$Q$4,基礎データ貼付用シート!E2136)</f>
        <v>0</v>
      </c>
      <c r="G578" s="624" t="s">
        <v>5201</v>
      </c>
      <c r="H578" s="625">
        <v>0.3</v>
      </c>
      <c r="I578" s="624" t="s">
        <v>5202</v>
      </c>
      <c r="J578" s="626">
        <f t="shared" si="62"/>
        <v>0</v>
      </c>
      <c r="K578" s="66" t="s">
        <v>5271</v>
      </c>
      <c r="L578" s="76"/>
      <c r="M578" s="76"/>
    </row>
    <row r="579" spans="1:13" ht="15" customHeight="1" x14ac:dyDescent="0.2">
      <c r="A579" s="78"/>
      <c r="B579" s="67"/>
      <c r="C579" s="286"/>
      <c r="D579" s="621" t="s">
        <v>5204</v>
      </c>
      <c r="E579" s="632" t="s">
        <v>5205</v>
      </c>
      <c r="F579" s="623" t="b">
        <f>IF(総括表!$B$4=総括表!$Q$5,基礎データ貼付用シート!E2136)</f>
        <v>0</v>
      </c>
      <c r="G579" s="624" t="s">
        <v>5201</v>
      </c>
      <c r="H579" s="625">
        <v>0.3</v>
      </c>
      <c r="I579" s="628" t="s">
        <v>5202</v>
      </c>
      <c r="J579" s="629">
        <f t="shared" si="62"/>
        <v>0</v>
      </c>
      <c r="K579" s="66" t="s">
        <v>5272</v>
      </c>
      <c r="L579" s="76"/>
      <c r="M579" s="76"/>
    </row>
    <row r="580" spans="1:13" ht="15" customHeight="1" x14ac:dyDescent="0.2">
      <c r="A580" s="78"/>
      <c r="B580" s="620">
        <f>B578+1</f>
        <v>5</v>
      </c>
      <c r="C580" s="63" t="s">
        <v>5309</v>
      </c>
      <c r="D580" s="621" t="s">
        <v>5199</v>
      </c>
      <c r="E580" s="632" t="s">
        <v>5200</v>
      </c>
      <c r="F580" s="623">
        <f>IF(総括表!$B$4=総括表!$Q$4,基礎データ貼付用シート!E2140)</f>
        <v>0</v>
      </c>
      <c r="G580" s="624" t="s">
        <v>5201</v>
      </c>
      <c r="H580" s="625">
        <v>0.3</v>
      </c>
      <c r="I580" s="624" t="s">
        <v>5202</v>
      </c>
      <c r="J580" s="626">
        <f>ROUND(F580*H580,0)</f>
        <v>0</v>
      </c>
      <c r="K580" s="66" t="s">
        <v>5273</v>
      </c>
      <c r="L580" s="76"/>
      <c r="M580" s="76"/>
    </row>
    <row r="581" spans="1:13" ht="15" customHeight="1" x14ac:dyDescent="0.2">
      <c r="A581" s="78"/>
      <c r="B581" s="67"/>
      <c r="C581" s="286"/>
      <c r="D581" s="621" t="s">
        <v>5204</v>
      </c>
      <c r="E581" s="632" t="s">
        <v>5205</v>
      </c>
      <c r="F581" s="623" t="b">
        <f>IF(総括表!$B$4=総括表!$Q$5,基礎データ貼付用シート!E2140)</f>
        <v>0</v>
      </c>
      <c r="G581" s="624" t="s">
        <v>5201</v>
      </c>
      <c r="H581" s="625">
        <v>0.3</v>
      </c>
      <c r="I581" s="628" t="s">
        <v>5202</v>
      </c>
      <c r="J581" s="629">
        <f>ROUND(F581*H581,0)</f>
        <v>0</v>
      </c>
      <c r="K581" s="66" t="s">
        <v>5330</v>
      </c>
      <c r="L581" s="76"/>
      <c r="M581" s="76"/>
    </row>
    <row r="582" spans="1:13" ht="15" customHeight="1" x14ac:dyDescent="0.2">
      <c r="A582" s="78"/>
      <c r="B582" s="620">
        <f>B580+1</f>
        <v>6</v>
      </c>
      <c r="C582" s="63" t="s">
        <v>5310</v>
      </c>
      <c r="D582" s="621" t="s">
        <v>5199</v>
      </c>
      <c r="E582" s="632" t="s">
        <v>5200</v>
      </c>
      <c r="F582" s="623">
        <f>IF(総括表!$B$4=総括表!$Q$4,基礎データ貼付用シート!E2144)</f>
        <v>0</v>
      </c>
      <c r="G582" s="624" t="s">
        <v>5201</v>
      </c>
      <c r="H582" s="625">
        <v>0.3</v>
      </c>
      <c r="I582" s="624" t="s">
        <v>5202</v>
      </c>
      <c r="J582" s="626">
        <f>ROUND(F582*H582,0)</f>
        <v>0</v>
      </c>
      <c r="K582" s="66" t="s">
        <v>5563</v>
      </c>
      <c r="L582" s="76"/>
      <c r="M582" s="76"/>
    </row>
    <row r="583" spans="1:13" ht="15" customHeight="1" x14ac:dyDescent="0.2">
      <c r="A583" s="78"/>
      <c r="B583" s="67"/>
      <c r="C583" s="286"/>
      <c r="D583" s="621" t="s">
        <v>5204</v>
      </c>
      <c r="E583" s="632" t="s">
        <v>5205</v>
      </c>
      <c r="F583" s="623" t="b">
        <f>IF(総括表!$B$4=総括表!$Q$5,基礎データ貼付用シート!E2144)</f>
        <v>0</v>
      </c>
      <c r="G583" s="624" t="s">
        <v>5201</v>
      </c>
      <c r="H583" s="625">
        <v>0.3</v>
      </c>
      <c r="I583" s="628" t="s">
        <v>5202</v>
      </c>
      <c r="J583" s="629">
        <f>ROUND(F583*H583,0)</f>
        <v>0</v>
      </c>
      <c r="K583" s="66" t="s">
        <v>5564</v>
      </c>
      <c r="L583" s="76"/>
      <c r="M583" s="76"/>
    </row>
    <row r="584" spans="1:13" ht="15" customHeight="1" x14ac:dyDescent="0.2">
      <c r="A584" s="78"/>
      <c r="B584" s="620">
        <f>B582+1</f>
        <v>7</v>
      </c>
      <c r="C584" s="63" t="s">
        <v>5476</v>
      </c>
      <c r="D584" s="621" t="s">
        <v>5199</v>
      </c>
      <c r="E584" s="632" t="s">
        <v>5200</v>
      </c>
      <c r="F584" s="623">
        <f>IF(総括表!$B$4=総括表!$Q$4,基礎データ貼付用シート!E2148)</f>
        <v>0</v>
      </c>
      <c r="G584" s="624" t="s">
        <v>5201</v>
      </c>
      <c r="H584" s="625">
        <v>0.3</v>
      </c>
      <c r="I584" s="624" t="s">
        <v>5202</v>
      </c>
      <c r="J584" s="626">
        <f t="shared" ref="J584:J585" si="63">ROUND(F584*H584,0)</f>
        <v>0</v>
      </c>
      <c r="K584" s="66" t="s">
        <v>5566</v>
      </c>
      <c r="L584" s="76"/>
      <c r="M584" s="76"/>
    </row>
    <row r="585" spans="1:13" ht="15" customHeight="1" thickBot="1" x14ac:dyDescent="0.25">
      <c r="A585" s="78"/>
      <c r="B585" s="67"/>
      <c r="C585" s="286"/>
      <c r="D585" s="621" t="s">
        <v>5204</v>
      </c>
      <c r="E585" s="632" t="s">
        <v>5205</v>
      </c>
      <c r="F585" s="623" t="b">
        <f>IF(総括表!$B$4=総括表!$Q$5,基礎データ貼付用シート!E2148)</f>
        <v>0</v>
      </c>
      <c r="G585" s="624" t="s">
        <v>5201</v>
      </c>
      <c r="H585" s="625">
        <v>0.3</v>
      </c>
      <c r="I585" s="628" t="s">
        <v>5202</v>
      </c>
      <c r="J585" s="629">
        <f t="shared" si="63"/>
        <v>0</v>
      </c>
      <c r="K585" s="66" t="s">
        <v>5568</v>
      </c>
      <c r="L585" s="76"/>
      <c r="M585" s="76"/>
    </row>
    <row r="586" spans="1:13" ht="15" customHeight="1" x14ac:dyDescent="0.2">
      <c r="A586" s="71"/>
      <c r="B586" s="66"/>
      <c r="C586" s="68"/>
      <c r="D586" s="66"/>
      <c r="E586" s="66"/>
      <c r="F586" s="86"/>
      <c r="G586" s="68"/>
      <c r="H586" s="985" t="s">
        <v>5761</v>
      </c>
      <c r="I586" s="986"/>
      <c r="J586" s="662"/>
      <c r="K586" s="76"/>
      <c r="L586" s="76"/>
      <c r="M586" s="76"/>
    </row>
    <row r="587" spans="1:13" ht="15" customHeight="1" thickBot="1" x14ac:dyDescent="0.25">
      <c r="A587" s="71"/>
      <c r="B587" s="66"/>
      <c r="C587" s="66"/>
      <c r="D587" s="66"/>
      <c r="E587" s="66"/>
      <c r="F587" s="29"/>
      <c r="G587" s="66"/>
      <c r="H587" s="983" t="s">
        <v>5259</v>
      </c>
      <c r="I587" s="984"/>
      <c r="J587" s="7">
        <f>SUM(J572:J585)</f>
        <v>0</v>
      </c>
      <c r="K587" s="66" t="s">
        <v>5461</v>
      </c>
      <c r="L587" s="76"/>
      <c r="M587" s="3" t="s">
        <v>5201</v>
      </c>
    </row>
    <row r="588" spans="1:13" s="3" customFormat="1" ht="15" customHeight="1" x14ac:dyDescent="0.2">
      <c r="A588" s="71"/>
      <c r="B588" s="66"/>
      <c r="C588" s="66"/>
      <c r="D588" s="66"/>
      <c r="E588" s="66"/>
      <c r="F588" s="29"/>
      <c r="G588" s="66"/>
      <c r="H588" s="68"/>
      <c r="I588" s="68"/>
      <c r="J588" s="29"/>
      <c r="K588" s="66"/>
      <c r="L588" s="71"/>
      <c r="M588" s="71"/>
    </row>
    <row r="589" spans="1:13" ht="15" customHeight="1" x14ac:dyDescent="0.2">
      <c r="A589" s="77">
        <v>27</v>
      </c>
      <c r="B589" s="71" t="s">
        <v>6932</v>
      </c>
      <c r="C589" s="76"/>
      <c r="D589" s="76"/>
      <c r="E589" s="76"/>
      <c r="F589" s="75"/>
      <c r="G589" s="76"/>
      <c r="H589" s="95"/>
      <c r="I589" s="76"/>
      <c r="J589" s="75"/>
      <c r="K589" s="76"/>
      <c r="L589" s="76"/>
      <c r="M589" s="76"/>
    </row>
    <row r="590" spans="1:13" ht="15" customHeight="1" x14ac:dyDescent="0.2">
      <c r="A590" s="78"/>
      <c r="B590" s="71" t="s">
        <v>6933</v>
      </c>
      <c r="C590" s="76"/>
      <c r="D590" s="76"/>
      <c r="E590" s="76"/>
      <c r="F590" s="75"/>
      <c r="G590" s="76"/>
      <c r="H590" s="95"/>
      <c r="I590" s="76"/>
      <c r="J590" s="75"/>
      <c r="K590" s="76"/>
      <c r="L590" s="76"/>
      <c r="M590" s="76"/>
    </row>
    <row r="591" spans="1:13" ht="15" customHeight="1" x14ac:dyDescent="0.2">
      <c r="A591" s="78"/>
      <c r="B591" s="1212" t="s">
        <v>5401</v>
      </c>
      <c r="C591" s="992"/>
      <c r="D591" s="1212" t="s">
        <v>5194</v>
      </c>
      <c r="E591" s="992"/>
      <c r="F591" s="716" t="s">
        <v>5402</v>
      </c>
      <c r="G591" s="619"/>
      <c r="H591" s="717" t="s">
        <v>5196</v>
      </c>
      <c r="I591" s="619"/>
      <c r="J591" s="716" t="s">
        <v>17</v>
      </c>
      <c r="K591" s="66"/>
      <c r="L591" s="76"/>
      <c r="M591" s="76"/>
    </row>
    <row r="592" spans="1:13" ht="15" customHeight="1" x14ac:dyDescent="0.2">
      <c r="A592" s="78"/>
      <c r="B592" s="294"/>
      <c r="C592" s="289"/>
      <c r="D592" s="229"/>
      <c r="E592" s="286"/>
      <c r="F592" s="85"/>
      <c r="G592" s="143"/>
      <c r="H592" s="285"/>
      <c r="I592" s="143"/>
      <c r="J592" s="82" t="s">
        <v>5197</v>
      </c>
      <c r="K592" s="66"/>
      <c r="L592" s="76"/>
      <c r="M592" s="76"/>
    </row>
    <row r="593" spans="1:13" ht="15" customHeight="1" x14ac:dyDescent="0.2">
      <c r="A593" s="78"/>
      <c r="B593" s="620">
        <v>1</v>
      </c>
      <c r="C593" s="63" t="s">
        <v>6593</v>
      </c>
      <c r="D593" s="621" t="s">
        <v>5199</v>
      </c>
      <c r="E593" s="632" t="s">
        <v>5200</v>
      </c>
      <c r="F593" s="630">
        <f>IF(総括表!$B$4=総括表!$Q$4,基礎データ貼付用シート!E2149)</f>
        <v>0</v>
      </c>
      <c r="G593" s="624" t="s">
        <v>5201</v>
      </c>
      <c r="H593" s="625">
        <v>0.23899999999999999</v>
      </c>
      <c r="I593" s="624" t="s">
        <v>5202</v>
      </c>
      <c r="J593" s="626">
        <f t="shared" ref="J593:J604" si="64">ROUND(F593*H593,0)</f>
        <v>0</v>
      </c>
      <c r="K593" s="66" t="s">
        <v>5203</v>
      </c>
      <c r="L593" s="76"/>
      <c r="M593" s="76"/>
    </row>
    <row r="594" spans="1:13" ht="15" customHeight="1" x14ac:dyDescent="0.2">
      <c r="A594" s="78"/>
      <c r="B594" s="67"/>
      <c r="C594" s="286"/>
      <c r="D594" s="621" t="s">
        <v>5204</v>
      </c>
      <c r="E594" s="632" t="s">
        <v>5205</v>
      </c>
      <c r="F594" s="630" t="b">
        <f>IF(総括表!$B$4=総括表!$Q$5,基礎データ貼付用シート!E2149)</f>
        <v>0</v>
      </c>
      <c r="G594" s="624" t="s">
        <v>5201</v>
      </c>
      <c r="H594" s="625">
        <v>0.217</v>
      </c>
      <c r="I594" s="628" t="s">
        <v>5202</v>
      </c>
      <c r="J594" s="629">
        <f t="shared" si="64"/>
        <v>0</v>
      </c>
      <c r="K594" s="66" t="s">
        <v>5206</v>
      </c>
      <c r="L594" s="76"/>
      <c r="M594" s="76"/>
    </row>
    <row r="595" spans="1:13" ht="15" customHeight="1" x14ac:dyDescent="0.2">
      <c r="A595" s="78"/>
      <c r="B595" s="620">
        <f>B593+1</f>
        <v>2</v>
      </c>
      <c r="C595" s="63" t="s">
        <v>5237</v>
      </c>
      <c r="D595" s="621" t="s">
        <v>5199</v>
      </c>
      <c r="E595" s="632" t="s">
        <v>5200</v>
      </c>
      <c r="F595" s="630">
        <f>IF(総括表!$B$4=総括表!$Q$4,基礎データ貼付用シート!E2150)</f>
        <v>0</v>
      </c>
      <c r="G595" s="624" t="s">
        <v>5201</v>
      </c>
      <c r="H595" s="625">
        <v>0.252</v>
      </c>
      <c r="I595" s="624" t="s">
        <v>5202</v>
      </c>
      <c r="J595" s="626">
        <f t="shared" si="64"/>
        <v>0</v>
      </c>
      <c r="K595" s="66" t="s">
        <v>5208</v>
      </c>
      <c r="L595" s="76"/>
      <c r="M595" s="76"/>
    </row>
    <row r="596" spans="1:13" ht="15" customHeight="1" x14ac:dyDescent="0.2">
      <c r="A596" s="71"/>
      <c r="B596" s="67"/>
      <c r="C596" s="286"/>
      <c r="D596" s="621" t="s">
        <v>5204</v>
      </c>
      <c r="E596" s="632" t="s">
        <v>5205</v>
      </c>
      <c r="F596" s="630" t="b">
        <f>IF(総括表!$B$4=総括表!$Q$5,基礎データ貼付用シート!E2150)</f>
        <v>0</v>
      </c>
      <c r="G596" s="624" t="s">
        <v>5201</v>
      </c>
      <c r="H596" s="625">
        <v>0.23499999999999999</v>
      </c>
      <c r="I596" s="628" t="s">
        <v>5202</v>
      </c>
      <c r="J596" s="629">
        <f t="shared" si="64"/>
        <v>0</v>
      </c>
      <c r="K596" s="66" t="s">
        <v>5209</v>
      </c>
      <c r="L596" s="71"/>
      <c r="M596" s="76"/>
    </row>
    <row r="597" spans="1:13" ht="15" customHeight="1" x14ac:dyDescent="0.2">
      <c r="A597" s="78"/>
      <c r="B597" s="620">
        <f>B595+1</f>
        <v>3</v>
      </c>
      <c r="C597" s="63" t="s">
        <v>5240</v>
      </c>
      <c r="D597" s="621" t="s">
        <v>5199</v>
      </c>
      <c r="E597" s="632" t="s">
        <v>5200</v>
      </c>
      <c r="F597" s="630">
        <f>IF(総括表!$B$4=総括表!$Q$4,基礎データ貼付用シート!E2151)</f>
        <v>0</v>
      </c>
      <c r="G597" s="624" t="s">
        <v>5201</v>
      </c>
      <c r="H597" s="625">
        <v>0.26600000000000001</v>
      </c>
      <c r="I597" s="624" t="s">
        <v>5202</v>
      </c>
      <c r="J597" s="626">
        <f t="shared" si="64"/>
        <v>0</v>
      </c>
      <c r="K597" s="66" t="s">
        <v>5211</v>
      </c>
      <c r="L597" s="76"/>
      <c r="M597" s="76"/>
    </row>
    <row r="598" spans="1:13" ht="15" customHeight="1" x14ac:dyDescent="0.2">
      <c r="A598" s="71"/>
      <c r="B598" s="67"/>
      <c r="C598" s="286"/>
      <c r="D598" s="621" t="s">
        <v>5204</v>
      </c>
      <c r="E598" s="632" t="s">
        <v>5205</v>
      </c>
      <c r="F598" s="630" t="b">
        <f>IF(総括表!$B$4=総括表!$Q$5,基礎データ貼付用シート!E2151)</f>
        <v>0</v>
      </c>
      <c r="G598" s="624" t="s">
        <v>5201</v>
      </c>
      <c r="H598" s="625">
        <v>0.253</v>
      </c>
      <c r="I598" s="628" t="s">
        <v>5202</v>
      </c>
      <c r="J598" s="629">
        <f t="shared" si="64"/>
        <v>0</v>
      </c>
      <c r="K598" s="66" t="s">
        <v>5212</v>
      </c>
      <c r="L598" s="71"/>
      <c r="M598" s="76"/>
    </row>
    <row r="599" spans="1:13" ht="15" customHeight="1" x14ac:dyDescent="0.2">
      <c r="A599" s="78"/>
      <c r="B599" s="620">
        <f>B597+1</f>
        <v>4</v>
      </c>
      <c r="C599" s="63" t="s">
        <v>5735</v>
      </c>
      <c r="D599" s="621" t="s">
        <v>5199</v>
      </c>
      <c r="E599" s="632" t="s">
        <v>5200</v>
      </c>
      <c r="F599" s="630">
        <f>IF(総括表!$B$4=総括表!$Q$4,基礎データ貼付用シート!E2152)</f>
        <v>0</v>
      </c>
      <c r="G599" s="624" t="s">
        <v>5201</v>
      </c>
      <c r="H599" s="625">
        <v>0.28000000000000003</v>
      </c>
      <c r="I599" s="624" t="s">
        <v>5202</v>
      </c>
      <c r="J599" s="626">
        <f t="shared" si="64"/>
        <v>0</v>
      </c>
      <c r="K599" s="66" t="s">
        <v>5214</v>
      </c>
      <c r="L599" s="76"/>
      <c r="M599" s="76"/>
    </row>
    <row r="600" spans="1:13" ht="15" customHeight="1" x14ac:dyDescent="0.2">
      <c r="A600" s="71"/>
      <c r="B600" s="67"/>
      <c r="C600" s="286"/>
      <c r="D600" s="621" t="s">
        <v>5204</v>
      </c>
      <c r="E600" s="632" t="s">
        <v>5205</v>
      </c>
      <c r="F600" s="630" t="b">
        <f>IF(総括表!$B$4=総括表!$Q$5,基礎データ貼付用シート!E2152)</f>
        <v>0</v>
      </c>
      <c r="G600" s="624" t="s">
        <v>5201</v>
      </c>
      <c r="H600" s="625">
        <v>0.27100000000000002</v>
      </c>
      <c r="I600" s="628" t="s">
        <v>5202</v>
      </c>
      <c r="J600" s="629">
        <f t="shared" si="64"/>
        <v>0</v>
      </c>
      <c r="K600" s="66" t="s">
        <v>5215</v>
      </c>
      <c r="L600" s="71"/>
      <c r="M600" s="76"/>
    </row>
    <row r="601" spans="1:13" ht="15" customHeight="1" x14ac:dyDescent="0.2">
      <c r="A601" s="78"/>
      <c r="B601" s="620">
        <f>B599+1</f>
        <v>5</v>
      </c>
      <c r="C601" s="63" t="s">
        <v>5307</v>
      </c>
      <c r="D601" s="621" t="s">
        <v>5199</v>
      </c>
      <c r="E601" s="632" t="s">
        <v>5200</v>
      </c>
      <c r="F601" s="630">
        <f>IF(総括表!$B$4=総括表!$Q$4,基礎データ貼付用シート!E2153)</f>
        <v>0</v>
      </c>
      <c r="G601" s="624" t="s">
        <v>5201</v>
      </c>
      <c r="H601" s="625">
        <v>0.28999999999999998</v>
      </c>
      <c r="I601" s="624" t="s">
        <v>5202</v>
      </c>
      <c r="J601" s="626">
        <f t="shared" si="64"/>
        <v>0</v>
      </c>
      <c r="K601" s="66" t="s">
        <v>5217</v>
      </c>
      <c r="L601" s="76"/>
      <c r="M601" s="76"/>
    </row>
    <row r="602" spans="1:13" ht="15" customHeight="1" x14ac:dyDescent="0.2">
      <c r="A602" s="71"/>
      <c r="B602" s="67"/>
      <c r="C602" s="286"/>
      <c r="D602" s="621" t="s">
        <v>5204</v>
      </c>
      <c r="E602" s="632" t="s">
        <v>5205</v>
      </c>
      <c r="F602" s="630" t="b">
        <f>IF(総括表!$B$4=総括表!$Q$5,基礎データ貼付用シート!E2153)</f>
        <v>0</v>
      </c>
      <c r="G602" s="624" t="s">
        <v>5201</v>
      </c>
      <c r="H602" s="625">
        <v>0.28499999999999998</v>
      </c>
      <c r="I602" s="628" t="s">
        <v>5202</v>
      </c>
      <c r="J602" s="629">
        <f t="shared" si="64"/>
        <v>0</v>
      </c>
      <c r="K602" s="66" t="s">
        <v>5218</v>
      </c>
      <c r="L602" s="71"/>
      <c r="M602" s="76"/>
    </row>
    <row r="603" spans="1:13" ht="15" customHeight="1" x14ac:dyDescent="0.2">
      <c r="A603" s="78"/>
      <c r="B603" s="620">
        <f>B601+1</f>
        <v>6</v>
      </c>
      <c r="C603" s="63" t="s">
        <v>5308</v>
      </c>
      <c r="D603" s="621" t="s">
        <v>5199</v>
      </c>
      <c r="E603" s="632" t="s">
        <v>5200</v>
      </c>
      <c r="F603" s="630">
        <f>IF(総括表!$B$4=総括表!$Q$4,基礎データ貼付用シート!E2154)</f>
        <v>0</v>
      </c>
      <c r="G603" s="624" t="s">
        <v>5201</v>
      </c>
      <c r="H603" s="625">
        <v>0.3</v>
      </c>
      <c r="I603" s="624" t="s">
        <v>5202</v>
      </c>
      <c r="J603" s="626">
        <f t="shared" si="64"/>
        <v>0</v>
      </c>
      <c r="K603" s="66" t="s">
        <v>5220</v>
      </c>
      <c r="L603" s="76"/>
      <c r="M603" s="76"/>
    </row>
    <row r="604" spans="1:13" ht="15" customHeight="1" x14ac:dyDescent="0.2">
      <c r="A604" s="71"/>
      <c r="B604" s="67"/>
      <c r="C604" s="286"/>
      <c r="D604" s="621" t="s">
        <v>5204</v>
      </c>
      <c r="E604" s="632" t="s">
        <v>5205</v>
      </c>
      <c r="F604" s="630" t="b">
        <f>IF(総括表!$B$4=総括表!$Q$5,基礎データ貼付用シート!E2154)</f>
        <v>0</v>
      </c>
      <c r="G604" s="624" t="s">
        <v>5201</v>
      </c>
      <c r="H604" s="625">
        <v>0.3</v>
      </c>
      <c r="I604" s="628" t="s">
        <v>5202</v>
      </c>
      <c r="J604" s="629">
        <f t="shared" si="64"/>
        <v>0</v>
      </c>
      <c r="K604" s="66" t="s">
        <v>5221</v>
      </c>
      <c r="L604" s="71"/>
      <c r="M604" s="76"/>
    </row>
    <row r="605" spans="1:13" ht="15" customHeight="1" x14ac:dyDescent="0.2">
      <c r="A605" s="78"/>
      <c r="B605" s="620">
        <f>B603+1</f>
        <v>7</v>
      </c>
      <c r="C605" s="63" t="s">
        <v>5309</v>
      </c>
      <c r="D605" s="621" t="s">
        <v>5199</v>
      </c>
      <c r="E605" s="632" t="s">
        <v>5200</v>
      </c>
      <c r="F605" s="630">
        <f>IF(総括表!$B$4=総括表!$Q$4,基礎データ貼付用シート!E2155)</f>
        <v>0</v>
      </c>
      <c r="G605" s="624" t="s">
        <v>5201</v>
      </c>
      <c r="H605" s="625">
        <v>0.3</v>
      </c>
      <c r="I605" s="624" t="s">
        <v>5202</v>
      </c>
      <c r="J605" s="626">
        <f>ROUND(F605*H605,0)</f>
        <v>0</v>
      </c>
      <c r="K605" s="66" t="s">
        <v>5223</v>
      </c>
      <c r="L605" s="76"/>
      <c r="M605" s="76"/>
    </row>
    <row r="606" spans="1:13" ht="15" customHeight="1" x14ac:dyDescent="0.2">
      <c r="A606" s="71"/>
      <c r="B606" s="67"/>
      <c r="C606" s="286"/>
      <c r="D606" s="621" t="s">
        <v>5204</v>
      </c>
      <c r="E606" s="632" t="s">
        <v>5205</v>
      </c>
      <c r="F606" s="630" t="b">
        <f>IF(総括表!$B$4=総括表!$Q$5,基礎データ貼付用シート!E2155)</f>
        <v>0</v>
      </c>
      <c r="G606" s="624" t="s">
        <v>5201</v>
      </c>
      <c r="H606" s="625">
        <v>0.3</v>
      </c>
      <c r="I606" s="628" t="s">
        <v>5202</v>
      </c>
      <c r="J606" s="629">
        <f>ROUND(F606*H606,0)</f>
        <v>0</v>
      </c>
      <c r="K606" s="66" t="s">
        <v>5224</v>
      </c>
      <c r="L606" s="71"/>
      <c r="M606" s="76"/>
    </row>
    <row r="607" spans="1:13" ht="15" customHeight="1" x14ac:dyDescent="0.2">
      <c r="A607" s="78"/>
      <c r="B607" s="620">
        <f>B605+1</f>
        <v>8</v>
      </c>
      <c r="C607" s="63" t="s">
        <v>5310</v>
      </c>
      <c r="D607" s="621" t="s">
        <v>5199</v>
      </c>
      <c r="E607" s="632" t="s">
        <v>5200</v>
      </c>
      <c r="F607" s="623">
        <f>IF(総括表!$B$4=総括表!$Q$4,基礎データ貼付用シート!E2156)</f>
        <v>0</v>
      </c>
      <c r="G607" s="624" t="s">
        <v>5201</v>
      </c>
      <c r="H607" s="625">
        <v>0.3</v>
      </c>
      <c r="I607" s="624" t="s">
        <v>5202</v>
      </c>
      <c r="J607" s="626">
        <f>ROUND(F607*H607,0)</f>
        <v>0</v>
      </c>
      <c r="K607" s="66" t="s">
        <v>5226</v>
      </c>
      <c r="L607" s="76"/>
      <c r="M607" s="76"/>
    </row>
    <row r="608" spans="1:13" ht="15" customHeight="1" x14ac:dyDescent="0.2">
      <c r="A608" s="71"/>
      <c r="B608" s="67"/>
      <c r="C608" s="286"/>
      <c r="D608" s="621" t="s">
        <v>5204</v>
      </c>
      <c r="E608" s="632" t="s">
        <v>5205</v>
      </c>
      <c r="F608" s="623" t="b">
        <f>IF(総括表!$B$4=総括表!$Q$5,基礎データ貼付用シート!E2156)</f>
        <v>0</v>
      </c>
      <c r="G608" s="624" t="s">
        <v>5201</v>
      </c>
      <c r="H608" s="625">
        <v>0.3</v>
      </c>
      <c r="I608" s="628" t="s">
        <v>5202</v>
      </c>
      <c r="J608" s="629">
        <f>ROUND(F608*H608,0)</f>
        <v>0</v>
      </c>
      <c r="K608" s="66" t="s">
        <v>5227</v>
      </c>
      <c r="L608" s="71"/>
      <c r="M608" s="76"/>
    </row>
    <row r="609" spans="1:13" ht="15" customHeight="1" x14ac:dyDescent="0.2">
      <c r="A609" s="71"/>
      <c r="B609" s="620">
        <f>B607+1</f>
        <v>9</v>
      </c>
      <c r="C609" s="63" t="s">
        <v>5476</v>
      </c>
      <c r="D609" s="621" t="s">
        <v>5199</v>
      </c>
      <c r="E609" s="632" t="s">
        <v>5200</v>
      </c>
      <c r="F609" s="623">
        <f>IF(総括表!$B$4=総括表!$Q$4,基礎データ貼付用シート!E2157)</f>
        <v>0</v>
      </c>
      <c r="G609" s="624" t="s">
        <v>5201</v>
      </c>
      <c r="H609" s="625">
        <v>0.3</v>
      </c>
      <c r="I609" s="624" t="s">
        <v>5202</v>
      </c>
      <c r="J609" s="626">
        <f t="shared" ref="J609:J610" si="65">ROUND(F609*H609,0)</f>
        <v>0</v>
      </c>
      <c r="K609" s="66" t="s">
        <v>6894</v>
      </c>
      <c r="L609" s="76"/>
      <c r="M609" s="76"/>
    </row>
    <row r="610" spans="1:13" ht="15" customHeight="1" thickBot="1" x14ac:dyDescent="0.25">
      <c r="A610" s="71"/>
      <c r="B610" s="67"/>
      <c r="C610" s="286"/>
      <c r="D610" s="621" t="s">
        <v>5204</v>
      </c>
      <c r="E610" s="632" t="s">
        <v>5205</v>
      </c>
      <c r="F610" s="623" t="b">
        <f>IF(総括表!$B$4=総括表!$Q$5,基礎データ貼付用シート!E2157)</f>
        <v>0</v>
      </c>
      <c r="G610" s="624" t="s">
        <v>5201</v>
      </c>
      <c r="H610" s="625">
        <v>0.3</v>
      </c>
      <c r="I610" s="628" t="s">
        <v>5202</v>
      </c>
      <c r="J610" s="629">
        <f t="shared" si="65"/>
        <v>0</v>
      </c>
      <c r="K610" s="66" t="s">
        <v>6543</v>
      </c>
      <c r="L610" s="76"/>
      <c r="M610" s="76"/>
    </row>
    <row r="611" spans="1:13" ht="15" customHeight="1" x14ac:dyDescent="0.2">
      <c r="A611" s="71"/>
      <c r="B611" s="66"/>
      <c r="C611" s="68"/>
      <c r="D611" s="66"/>
      <c r="E611" s="66"/>
      <c r="F611" s="86"/>
      <c r="G611" s="68"/>
      <c r="H611" s="985" t="s">
        <v>6752</v>
      </c>
      <c r="I611" s="986"/>
      <c r="J611" s="662"/>
      <c r="K611" s="76"/>
      <c r="L611" s="76"/>
      <c r="M611" s="76"/>
    </row>
    <row r="612" spans="1:13" ht="15" customHeight="1" thickBot="1" x14ac:dyDescent="0.25">
      <c r="A612" s="71"/>
      <c r="B612" s="66"/>
      <c r="C612" s="66"/>
      <c r="D612" s="66"/>
      <c r="E612" s="66"/>
      <c r="F612" s="29"/>
      <c r="G612" s="66"/>
      <c r="H612" s="983" t="s">
        <v>5259</v>
      </c>
      <c r="I612" s="984"/>
      <c r="J612" s="7">
        <f>SUM(J593:J610)</f>
        <v>0</v>
      </c>
      <c r="K612" s="66" t="s">
        <v>5463</v>
      </c>
      <c r="L612" s="76"/>
      <c r="M612" s="3" t="s">
        <v>5201</v>
      </c>
    </row>
    <row r="613" spans="1:13" ht="15" customHeight="1" x14ac:dyDescent="0.2">
      <c r="A613" s="71"/>
      <c r="B613" s="66"/>
      <c r="C613" s="66"/>
      <c r="D613" s="66"/>
      <c r="E613" s="66"/>
      <c r="F613" s="29"/>
      <c r="G613" s="66"/>
      <c r="H613" s="68"/>
      <c r="I613" s="68"/>
      <c r="J613" s="29"/>
      <c r="K613" s="66"/>
      <c r="L613" s="71"/>
      <c r="M613" s="76"/>
    </row>
    <row r="614" spans="1:13" ht="15" customHeight="1" x14ac:dyDescent="0.2">
      <c r="A614" s="77">
        <v>28</v>
      </c>
      <c r="B614" s="71" t="s">
        <v>6612</v>
      </c>
      <c r="C614" s="76"/>
      <c r="D614" s="76"/>
      <c r="E614" s="76"/>
      <c r="F614" s="89"/>
      <c r="G614" s="76"/>
      <c r="H614" s="76"/>
      <c r="I614" s="76"/>
      <c r="J614" s="89"/>
      <c r="K614" s="76"/>
      <c r="L614" s="76"/>
      <c r="M614" s="76"/>
    </row>
    <row r="615" spans="1:13" ht="15" customHeight="1" x14ac:dyDescent="0.2">
      <c r="A615" s="78"/>
      <c r="B615" s="76"/>
      <c r="C615" s="76"/>
      <c r="D615" s="76"/>
      <c r="E615" s="76"/>
      <c r="F615" s="89"/>
      <c r="G615" s="76"/>
      <c r="H615" s="76"/>
      <c r="I615" s="76"/>
      <c r="J615" s="89"/>
      <c r="K615" s="76"/>
      <c r="L615" s="76"/>
      <c r="M615" s="76"/>
    </row>
    <row r="616" spans="1:13" ht="15" customHeight="1" x14ac:dyDescent="0.2">
      <c r="A616" s="78"/>
      <c r="B616" s="991" t="s">
        <v>5401</v>
      </c>
      <c r="C616" s="992"/>
      <c r="D616" s="991" t="s">
        <v>5194</v>
      </c>
      <c r="E616" s="992"/>
      <c r="F616" s="127" t="s">
        <v>5402</v>
      </c>
      <c r="G616" s="213"/>
      <c r="H616" s="213" t="s">
        <v>5196</v>
      </c>
      <c r="I616" s="213"/>
      <c r="J616" s="127" t="s">
        <v>17</v>
      </c>
      <c r="K616" s="66"/>
      <c r="L616" s="76"/>
      <c r="M616" s="76"/>
    </row>
    <row r="617" spans="1:13" ht="15" customHeight="1" x14ac:dyDescent="0.2">
      <c r="A617" s="78"/>
      <c r="B617" s="294"/>
      <c r="C617" s="289"/>
      <c r="D617" s="229"/>
      <c r="E617" s="286"/>
      <c r="F617" s="168"/>
      <c r="G617" s="143"/>
      <c r="H617" s="143"/>
      <c r="I617" s="143"/>
      <c r="J617" s="92" t="s">
        <v>5197</v>
      </c>
      <c r="K617" s="66"/>
      <c r="L617" s="76"/>
      <c r="M617" s="76"/>
    </row>
    <row r="618" spans="1:13" s="3" customFormat="1" ht="15" customHeight="1" x14ac:dyDescent="0.2">
      <c r="A618" s="71"/>
      <c r="B618" s="631">
        <v>1</v>
      </c>
      <c r="C618" s="632" t="s">
        <v>5237</v>
      </c>
      <c r="D618" s="1010"/>
      <c r="E618" s="1011"/>
      <c r="F618" s="630">
        <f>+基礎データ貼付用シート!E2296</f>
        <v>0</v>
      </c>
      <c r="G618" s="624" t="s">
        <v>5201</v>
      </c>
      <c r="H618" s="702">
        <v>0.39200000000000002</v>
      </c>
      <c r="I618" s="628" t="s">
        <v>5202</v>
      </c>
      <c r="J618" s="629">
        <f t="shared" ref="J618:J625" si="66">ROUND(F618*H618,0)</f>
        <v>0</v>
      </c>
      <c r="K618" s="66" t="s">
        <v>5203</v>
      </c>
      <c r="L618" s="71"/>
      <c r="M618" s="71"/>
    </row>
    <row r="619" spans="1:13" s="3" customFormat="1" ht="15" customHeight="1" x14ac:dyDescent="0.2">
      <c r="A619" s="71"/>
      <c r="B619" s="631">
        <f t="shared" ref="B619:B625" si="67">B618+1</f>
        <v>2</v>
      </c>
      <c r="C619" s="632" t="s">
        <v>5240</v>
      </c>
      <c r="D619" s="1010"/>
      <c r="E619" s="1011"/>
      <c r="F619" s="630">
        <f>+基礎データ貼付用シート!E2297</f>
        <v>0</v>
      </c>
      <c r="G619" s="624" t="s">
        <v>5201</v>
      </c>
      <c r="H619" s="702">
        <v>0.42099999999999999</v>
      </c>
      <c r="I619" s="628" t="s">
        <v>5202</v>
      </c>
      <c r="J619" s="629">
        <f t="shared" si="66"/>
        <v>0</v>
      </c>
      <c r="K619" s="66" t="s">
        <v>5206</v>
      </c>
      <c r="L619" s="71"/>
      <c r="M619" s="71"/>
    </row>
    <row r="620" spans="1:13" s="3" customFormat="1" ht="15" customHeight="1" x14ac:dyDescent="0.2">
      <c r="A620" s="71"/>
      <c r="B620" s="631">
        <f t="shared" si="67"/>
        <v>3</v>
      </c>
      <c r="C620" s="632" t="s">
        <v>5735</v>
      </c>
      <c r="D620" s="1010"/>
      <c r="E620" s="1011"/>
      <c r="F620" s="630">
        <f>+基礎データ貼付用シート!E2298</f>
        <v>0</v>
      </c>
      <c r="G620" s="624" t="s">
        <v>5201</v>
      </c>
      <c r="H620" s="702">
        <v>0.45100000000000001</v>
      </c>
      <c r="I620" s="628" t="s">
        <v>5202</v>
      </c>
      <c r="J620" s="629">
        <f t="shared" si="66"/>
        <v>0</v>
      </c>
      <c r="K620" s="66" t="s">
        <v>5208</v>
      </c>
      <c r="L620" s="71"/>
      <c r="M620" s="71"/>
    </row>
    <row r="621" spans="1:13" s="3" customFormat="1" ht="15" customHeight="1" x14ac:dyDescent="0.2">
      <c r="A621" s="71"/>
      <c r="B621" s="631">
        <f t="shared" si="67"/>
        <v>4</v>
      </c>
      <c r="C621" s="632" t="s">
        <v>5307</v>
      </c>
      <c r="D621" s="1010"/>
      <c r="E621" s="1011"/>
      <c r="F621" s="630">
        <f>+基礎データ貼付用シート!E2299</f>
        <v>0</v>
      </c>
      <c r="G621" s="624" t="s">
        <v>5201</v>
      </c>
      <c r="H621" s="702">
        <v>0.47499999999999998</v>
      </c>
      <c r="I621" s="628" t="s">
        <v>5202</v>
      </c>
      <c r="J621" s="629">
        <f t="shared" si="66"/>
        <v>0</v>
      </c>
      <c r="K621" s="66" t="s">
        <v>5209</v>
      </c>
      <c r="L621" s="71"/>
      <c r="M621" s="71"/>
    </row>
    <row r="622" spans="1:13" s="3" customFormat="1" ht="15" customHeight="1" x14ac:dyDescent="0.2">
      <c r="A622" s="71"/>
      <c r="B622" s="631">
        <f t="shared" si="67"/>
        <v>5</v>
      </c>
      <c r="C622" s="632" t="s">
        <v>5308</v>
      </c>
      <c r="D622" s="1010"/>
      <c r="E622" s="1011"/>
      <c r="F622" s="630">
        <f>+基礎データ貼付用シート!E2300</f>
        <v>0</v>
      </c>
      <c r="G622" s="624" t="s">
        <v>5201</v>
      </c>
      <c r="H622" s="702">
        <v>0.5</v>
      </c>
      <c r="I622" s="628" t="s">
        <v>5202</v>
      </c>
      <c r="J622" s="629">
        <f t="shared" si="66"/>
        <v>0</v>
      </c>
      <c r="K622" s="66" t="s">
        <v>5211</v>
      </c>
      <c r="L622" s="71"/>
      <c r="M622" s="71"/>
    </row>
    <row r="623" spans="1:13" s="3" customFormat="1" ht="15" customHeight="1" x14ac:dyDescent="0.2">
      <c r="A623" s="71"/>
      <c r="B623" s="631">
        <f t="shared" si="67"/>
        <v>6</v>
      </c>
      <c r="C623" s="632" t="s">
        <v>5309</v>
      </c>
      <c r="D623" s="1010"/>
      <c r="E623" s="1011"/>
      <c r="F623" s="630">
        <f>+基礎データ貼付用シート!E2301</f>
        <v>0</v>
      </c>
      <c r="G623" s="624" t="s">
        <v>5201</v>
      </c>
      <c r="H623" s="702">
        <v>0.5</v>
      </c>
      <c r="I623" s="628" t="s">
        <v>5202</v>
      </c>
      <c r="J623" s="629">
        <f t="shared" si="66"/>
        <v>0</v>
      </c>
      <c r="K623" s="66" t="s">
        <v>5212</v>
      </c>
      <c r="L623" s="71"/>
      <c r="M623" s="71"/>
    </row>
    <row r="624" spans="1:13" s="3" customFormat="1" ht="15" customHeight="1" x14ac:dyDescent="0.2">
      <c r="A624" s="71"/>
      <c r="B624" s="631">
        <f t="shared" si="67"/>
        <v>7</v>
      </c>
      <c r="C624" s="632" t="s">
        <v>5310</v>
      </c>
      <c r="D624" s="1010"/>
      <c r="E624" s="1011"/>
      <c r="F624" s="630">
        <f>+基礎データ貼付用シート!E2302</f>
        <v>0</v>
      </c>
      <c r="G624" s="624" t="s">
        <v>5201</v>
      </c>
      <c r="H624" s="702">
        <v>0.5</v>
      </c>
      <c r="I624" s="628" t="s">
        <v>5202</v>
      </c>
      <c r="J624" s="629">
        <f t="shared" si="66"/>
        <v>0</v>
      </c>
      <c r="K624" s="66" t="s">
        <v>5214</v>
      </c>
      <c r="L624" s="71"/>
      <c r="M624" s="71"/>
    </row>
    <row r="625" spans="1:13" s="3" customFormat="1" ht="15" customHeight="1" thickBot="1" x14ac:dyDescent="0.25">
      <c r="A625" s="71"/>
      <c r="B625" s="631">
        <f t="shared" si="67"/>
        <v>8</v>
      </c>
      <c r="C625" s="632" t="s">
        <v>5476</v>
      </c>
      <c r="D625" s="1010"/>
      <c r="E625" s="1011"/>
      <c r="F625" s="630">
        <f>+基礎データ貼付用シート!E2303</f>
        <v>0</v>
      </c>
      <c r="G625" s="624" t="s">
        <v>5201</v>
      </c>
      <c r="H625" s="702">
        <v>0.5</v>
      </c>
      <c r="I625" s="628" t="s">
        <v>5202</v>
      </c>
      <c r="J625" s="629">
        <f t="shared" si="66"/>
        <v>0</v>
      </c>
      <c r="K625" s="66" t="s">
        <v>5215</v>
      </c>
      <c r="L625" s="71"/>
      <c r="M625" s="71"/>
    </row>
    <row r="626" spans="1:13" s="3" customFormat="1" ht="15" customHeight="1" x14ac:dyDescent="0.2">
      <c r="A626" s="71"/>
      <c r="B626" s="66"/>
      <c r="C626" s="68"/>
      <c r="D626" s="66"/>
      <c r="E626" s="66"/>
      <c r="F626" s="29"/>
      <c r="G626" s="68"/>
      <c r="H626" s="985" t="s">
        <v>5294</v>
      </c>
      <c r="I626" s="986"/>
      <c r="J626" s="657"/>
      <c r="K626" s="66"/>
      <c r="L626" s="71"/>
      <c r="M626" s="71"/>
    </row>
    <row r="627" spans="1:13" s="3" customFormat="1" ht="15" customHeight="1" thickBot="1" x14ac:dyDescent="0.25">
      <c r="A627" s="71"/>
      <c r="B627" s="66"/>
      <c r="C627" s="66"/>
      <c r="D627" s="66"/>
      <c r="E627" s="66"/>
      <c r="F627" s="29"/>
      <c r="G627" s="66"/>
      <c r="H627" s="983" t="s">
        <v>5259</v>
      </c>
      <c r="I627" s="984"/>
      <c r="J627" s="7">
        <f>SUM(J618:J625)</f>
        <v>0</v>
      </c>
      <c r="K627" s="66" t="s">
        <v>6613</v>
      </c>
      <c r="L627" s="71"/>
      <c r="M627" s="3" t="s">
        <v>5201</v>
      </c>
    </row>
    <row r="628" spans="1:13" s="3" customFormat="1" ht="15" customHeight="1" x14ac:dyDescent="0.2">
      <c r="A628" s="71"/>
      <c r="B628" s="66"/>
      <c r="C628" s="66"/>
      <c r="D628" s="66"/>
      <c r="E628" s="66"/>
      <c r="F628" s="29"/>
      <c r="G628" s="66"/>
      <c r="H628" s="68"/>
      <c r="I628" s="68"/>
      <c r="J628" s="29"/>
      <c r="K628" s="66"/>
      <c r="L628" s="71"/>
      <c r="M628" s="71"/>
    </row>
    <row r="629" spans="1:13" ht="15" customHeight="1" x14ac:dyDescent="0.2">
      <c r="A629" s="77">
        <v>29</v>
      </c>
      <c r="B629" s="71" t="s">
        <v>6614</v>
      </c>
      <c r="C629" s="76"/>
      <c r="D629" s="76"/>
      <c r="E629" s="76"/>
      <c r="F629" s="75"/>
      <c r="G629" s="76"/>
      <c r="H629" s="95"/>
      <c r="I629" s="76"/>
      <c r="J629" s="75"/>
      <c r="K629" s="76"/>
      <c r="L629" s="76"/>
      <c r="M629" s="76"/>
    </row>
    <row r="630" spans="1:13" ht="15" customHeight="1" x14ac:dyDescent="0.2">
      <c r="A630" s="78"/>
      <c r="B630" s="76"/>
      <c r="C630" s="242"/>
      <c r="D630" s="242"/>
      <c r="E630" s="242"/>
      <c r="F630" s="75"/>
      <c r="G630" s="172"/>
      <c r="H630" s="243"/>
      <c r="I630" s="76"/>
      <c r="J630" s="75"/>
      <c r="K630" s="76"/>
      <c r="L630" s="76"/>
      <c r="M630" s="76"/>
    </row>
    <row r="631" spans="1:13" ht="15" customHeight="1" x14ac:dyDescent="0.2">
      <c r="A631" s="78"/>
      <c r="B631" s="991" t="s">
        <v>5401</v>
      </c>
      <c r="C631" s="992"/>
      <c r="D631" s="1239" t="s">
        <v>6615</v>
      </c>
      <c r="E631" s="1232"/>
      <c r="F631" s="1220" t="s">
        <v>7442</v>
      </c>
      <c r="G631" s="213"/>
      <c r="H631" s="1222" t="s">
        <v>6616</v>
      </c>
      <c r="I631" s="213"/>
      <c r="J631" s="80" t="s">
        <v>6617</v>
      </c>
      <c r="K631" s="66"/>
      <c r="L631" s="76"/>
      <c r="M631" s="76"/>
    </row>
    <row r="632" spans="1:13" ht="15" customHeight="1" thickBot="1" x14ac:dyDescent="0.25">
      <c r="A632" s="78"/>
      <c r="B632" s="67"/>
      <c r="C632" s="142"/>
      <c r="D632" s="244"/>
      <c r="E632" s="245"/>
      <c r="F632" s="1241"/>
      <c r="G632" s="143"/>
      <c r="H632" s="1242"/>
      <c r="I632" s="143"/>
      <c r="J632" s="82" t="s">
        <v>6618</v>
      </c>
      <c r="K632" s="66"/>
      <c r="L632" s="76"/>
      <c r="M632" s="76"/>
    </row>
    <row r="633" spans="1:13" ht="15" customHeight="1" thickTop="1" thickBot="1" x14ac:dyDescent="0.25">
      <c r="A633" s="78"/>
      <c r="B633" s="139">
        <v>1</v>
      </c>
      <c r="C633" s="63" t="s">
        <v>6593</v>
      </c>
      <c r="D633" s="1240"/>
      <c r="E633" s="1225"/>
      <c r="F633" s="246"/>
      <c r="G633" s="271" t="s">
        <v>5201</v>
      </c>
      <c r="H633" s="247"/>
      <c r="I633" s="268" t="s">
        <v>5201</v>
      </c>
      <c r="J633" s="600">
        <f>IFERROR(ROUND(F633*H633,0),0)</f>
        <v>0</v>
      </c>
      <c r="K633" s="66" t="s">
        <v>5203</v>
      </c>
      <c r="L633" s="76"/>
      <c r="M633" s="76"/>
    </row>
    <row r="634" spans="1:13" ht="15" customHeight="1" thickTop="1" x14ac:dyDescent="0.2">
      <c r="A634" s="78"/>
      <c r="B634" s="745"/>
      <c r="C634" s="212"/>
      <c r="D634" s="745"/>
      <c r="E634" s="66"/>
      <c r="F634" s="248"/>
      <c r="G634" s="248"/>
      <c r="H634" s="248"/>
      <c r="I634" s="68"/>
      <c r="J634" s="249"/>
      <c r="K634" s="66"/>
      <c r="L634" s="76"/>
      <c r="M634" s="76"/>
    </row>
    <row r="635" spans="1:13" ht="15" customHeight="1" x14ac:dyDescent="0.2">
      <c r="A635" s="78"/>
      <c r="B635" s="166"/>
      <c r="C635" s="66"/>
      <c r="D635" s="154"/>
      <c r="E635" s="66"/>
      <c r="F635" s="248"/>
      <c r="G635" s="248"/>
      <c r="H635" s="243"/>
      <c r="I635" s="164"/>
      <c r="J635" s="113"/>
      <c r="K635" s="66"/>
      <c r="L635" s="76"/>
      <c r="M635" s="76"/>
    </row>
    <row r="636" spans="1:13" ht="15" customHeight="1" x14ac:dyDescent="0.2">
      <c r="A636" s="78"/>
      <c r="B636" s="991" t="s">
        <v>5401</v>
      </c>
      <c r="C636" s="992"/>
      <c r="D636" s="1239" t="s">
        <v>6615</v>
      </c>
      <c r="E636" s="1232"/>
      <c r="F636" s="1220" t="s">
        <v>7443</v>
      </c>
      <c r="G636" s="213"/>
      <c r="H636" s="1222" t="s">
        <v>6619</v>
      </c>
      <c r="I636" s="213"/>
      <c r="J636" s="80" t="s">
        <v>6617</v>
      </c>
      <c r="K636" s="66"/>
      <c r="L636" s="76"/>
      <c r="M636" s="76"/>
    </row>
    <row r="637" spans="1:13" ht="15" customHeight="1" thickBot="1" x14ac:dyDescent="0.25">
      <c r="A637" s="78"/>
      <c r="B637" s="67"/>
      <c r="C637" s="142"/>
      <c r="D637" s="244"/>
      <c r="E637" s="245"/>
      <c r="F637" s="1221"/>
      <c r="G637" s="143"/>
      <c r="H637" s="1223"/>
      <c r="I637" s="143"/>
      <c r="J637" s="82" t="s">
        <v>6618</v>
      </c>
      <c r="K637" s="66"/>
      <c r="L637" s="76"/>
      <c r="M637" s="76"/>
    </row>
    <row r="638" spans="1:13" ht="15" customHeight="1" thickTop="1" thickBot="1" x14ac:dyDescent="0.25">
      <c r="A638" s="78"/>
      <c r="B638" s="237">
        <f>B633+1</f>
        <v>2</v>
      </c>
      <c r="C638" s="65" t="s">
        <v>5237</v>
      </c>
      <c r="D638" s="1224"/>
      <c r="E638" s="1225"/>
      <c r="F638" s="246"/>
      <c r="G638" s="271" t="s">
        <v>5201</v>
      </c>
      <c r="H638" s="247"/>
      <c r="I638" s="268" t="s">
        <v>5201</v>
      </c>
      <c r="J638" s="600">
        <f>IFERROR(ROUND(F638*H638,0),0)</f>
        <v>0</v>
      </c>
      <c r="K638" s="66" t="s">
        <v>5206</v>
      </c>
      <c r="L638" s="76"/>
      <c r="M638" s="76"/>
    </row>
    <row r="639" spans="1:13" ht="15" customHeight="1" thickTop="1" x14ac:dyDescent="0.2">
      <c r="A639" s="78"/>
      <c r="B639" s="154"/>
      <c r="C639" s="66"/>
      <c r="D639" s="154"/>
      <c r="E639" s="154"/>
      <c r="F639" s="66"/>
      <c r="G639" s="68"/>
      <c r="H639" s="87"/>
      <c r="I639" s="68"/>
      <c r="J639" s="249"/>
      <c r="K639" s="66"/>
      <c r="L639" s="76"/>
      <c r="M639" s="76"/>
    </row>
    <row r="640" spans="1:13" ht="15" customHeight="1" x14ac:dyDescent="0.2">
      <c r="A640" s="78"/>
      <c r="B640" s="166"/>
      <c r="C640" s="66"/>
      <c r="D640" s="154"/>
      <c r="E640" s="66"/>
      <c r="F640" s="248"/>
      <c r="G640" s="248"/>
      <c r="H640" s="243"/>
      <c r="I640" s="164"/>
      <c r="J640" s="113"/>
      <c r="K640" s="66"/>
      <c r="L640" s="76"/>
      <c r="M640" s="76"/>
    </row>
    <row r="641" spans="1:13" ht="15" customHeight="1" x14ac:dyDescent="0.2">
      <c r="A641" s="78"/>
      <c r="B641" s="991" t="s">
        <v>5401</v>
      </c>
      <c r="C641" s="992"/>
      <c r="D641" s="1239" t="s">
        <v>6615</v>
      </c>
      <c r="E641" s="1232"/>
      <c r="F641" s="1220" t="s">
        <v>7444</v>
      </c>
      <c r="G641" s="213"/>
      <c r="H641" s="1222" t="s">
        <v>6620</v>
      </c>
      <c r="I641" s="213"/>
      <c r="J641" s="80" t="s">
        <v>6617</v>
      </c>
      <c r="K641" s="66"/>
      <c r="L641" s="76"/>
      <c r="M641" s="76"/>
    </row>
    <row r="642" spans="1:13" ht="15" customHeight="1" thickBot="1" x14ac:dyDescent="0.25">
      <c r="A642" s="78"/>
      <c r="B642" s="67"/>
      <c r="C642" s="142"/>
      <c r="D642" s="244"/>
      <c r="E642" s="245"/>
      <c r="F642" s="1221"/>
      <c r="G642" s="143"/>
      <c r="H642" s="1223"/>
      <c r="I642" s="143"/>
      <c r="J642" s="82" t="s">
        <v>6618</v>
      </c>
      <c r="K642" s="66"/>
      <c r="L642" s="76"/>
      <c r="M642" s="76"/>
    </row>
    <row r="643" spans="1:13" ht="15" customHeight="1" thickTop="1" thickBot="1" x14ac:dyDescent="0.25">
      <c r="A643" s="78"/>
      <c r="B643" s="237">
        <f>B638+1</f>
        <v>3</v>
      </c>
      <c r="C643" s="65" t="s">
        <v>5240</v>
      </c>
      <c r="D643" s="1224"/>
      <c r="E643" s="1225"/>
      <c r="F643" s="246"/>
      <c r="G643" s="271" t="s">
        <v>5201</v>
      </c>
      <c r="H643" s="247"/>
      <c r="I643" s="268" t="s">
        <v>5201</v>
      </c>
      <c r="J643" s="600">
        <f>IFERROR(ROUND(F643*H643,0),0)</f>
        <v>0</v>
      </c>
      <c r="K643" s="66" t="s">
        <v>5208</v>
      </c>
      <c r="L643" s="76"/>
      <c r="M643" s="76"/>
    </row>
    <row r="644" spans="1:13" ht="15" customHeight="1" thickTop="1" x14ac:dyDescent="0.2">
      <c r="A644" s="78"/>
      <c r="B644" s="154"/>
      <c r="C644" s="66"/>
      <c r="D644" s="154"/>
      <c r="E644" s="154"/>
      <c r="F644" s="66"/>
      <c r="G644" s="68"/>
      <c r="H644" s="87"/>
      <c r="I644" s="68"/>
      <c r="J644" s="249"/>
      <c r="K644" s="66"/>
      <c r="L644" s="76"/>
      <c r="M644" s="76"/>
    </row>
    <row r="645" spans="1:13" ht="15" customHeight="1" x14ac:dyDescent="0.2">
      <c r="A645" s="78"/>
      <c r="B645" s="166"/>
      <c r="C645" s="66"/>
      <c r="D645" s="154"/>
      <c r="E645" s="66"/>
      <c r="F645" s="248"/>
      <c r="G645" s="248"/>
      <c r="H645" s="243"/>
      <c r="I645" s="164"/>
      <c r="J645" s="113"/>
      <c r="K645" s="66"/>
      <c r="L645" s="76"/>
      <c r="M645" s="76"/>
    </row>
    <row r="646" spans="1:13" ht="15" customHeight="1" x14ac:dyDescent="0.2">
      <c r="A646" s="78"/>
      <c r="B646" s="991" t="s">
        <v>5401</v>
      </c>
      <c r="C646" s="992"/>
      <c r="D646" s="1239" t="s">
        <v>6615</v>
      </c>
      <c r="E646" s="1232"/>
      <c r="F646" s="1220" t="s">
        <v>7445</v>
      </c>
      <c r="G646" s="213"/>
      <c r="H646" s="1222" t="s">
        <v>6621</v>
      </c>
      <c r="I646" s="213"/>
      <c r="J646" s="80" t="s">
        <v>5328</v>
      </c>
      <c r="K646" s="66"/>
      <c r="L646" s="76"/>
      <c r="M646" s="76"/>
    </row>
    <row r="647" spans="1:13" ht="15" customHeight="1" thickBot="1" x14ac:dyDescent="0.25">
      <c r="A647" s="78"/>
      <c r="B647" s="67"/>
      <c r="C647" s="142"/>
      <c r="D647" s="244"/>
      <c r="E647" s="245"/>
      <c r="F647" s="1221"/>
      <c r="G647" s="143"/>
      <c r="H647" s="1223"/>
      <c r="I647" s="143"/>
      <c r="J647" s="82"/>
      <c r="K647" s="66"/>
      <c r="L647" s="76"/>
      <c r="M647" s="76"/>
    </row>
    <row r="648" spans="1:13" ht="15" customHeight="1" thickTop="1" thickBot="1" x14ac:dyDescent="0.25">
      <c r="A648" s="78"/>
      <c r="B648" s="237">
        <f>B643+1</f>
        <v>4</v>
      </c>
      <c r="C648" s="65" t="s">
        <v>5735</v>
      </c>
      <c r="D648" s="1224"/>
      <c r="E648" s="1225"/>
      <c r="F648" s="246"/>
      <c r="G648" s="268" t="s">
        <v>5201</v>
      </c>
      <c r="H648" s="247"/>
      <c r="I648" s="147" t="s">
        <v>5201</v>
      </c>
      <c r="J648" s="600">
        <f>IFERROR(ROUND(F648*H648,0),0)</f>
        <v>0</v>
      </c>
      <c r="K648" s="66" t="s">
        <v>5209</v>
      </c>
      <c r="L648" s="76"/>
      <c r="M648" s="76"/>
    </row>
    <row r="649" spans="1:13" ht="15" customHeight="1" thickTop="1" x14ac:dyDescent="0.2">
      <c r="A649" s="78"/>
      <c r="B649" s="154"/>
      <c r="C649" s="66"/>
      <c r="D649" s="154"/>
      <c r="E649" s="154"/>
      <c r="F649" s="66"/>
      <c r="G649" s="68"/>
      <c r="H649" s="87"/>
      <c r="I649" s="68"/>
      <c r="J649" s="249"/>
      <c r="K649" s="66"/>
      <c r="L649" s="76"/>
      <c r="M649" s="76"/>
    </row>
    <row r="650" spans="1:13" ht="15" customHeight="1" x14ac:dyDescent="0.2">
      <c r="A650" s="78"/>
      <c r="B650" s="166"/>
      <c r="C650" s="66"/>
      <c r="D650" s="154"/>
      <c r="E650" s="66"/>
      <c r="F650" s="248"/>
      <c r="G650" s="248"/>
      <c r="H650" s="243"/>
      <c r="I650" s="164"/>
      <c r="J650" s="113"/>
      <c r="K650" s="66"/>
      <c r="L650" s="76"/>
      <c r="M650" s="76"/>
    </row>
    <row r="651" spans="1:13" ht="15" customHeight="1" x14ac:dyDescent="0.2">
      <c r="A651" s="78"/>
      <c r="B651" s="991" t="s">
        <v>5401</v>
      </c>
      <c r="C651" s="992"/>
      <c r="D651" s="1239" t="s">
        <v>6615</v>
      </c>
      <c r="E651" s="1232"/>
      <c r="F651" s="1220" t="s">
        <v>7446</v>
      </c>
      <c r="G651" s="213"/>
      <c r="H651" s="1222" t="s">
        <v>6622</v>
      </c>
      <c r="I651" s="213"/>
      <c r="J651" s="80" t="s">
        <v>5328</v>
      </c>
      <c r="K651" s="66"/>
      <c r="L651" s="76"/>
      <c r="M651" s="76"/>
    </row>
    <row r="652" spans="1:13" ht="15" customHeight="1" thickBot="1" x14ac:dyDescent="0.25">
      <c r="A652" s="78"/>
      <c r="B652" s="67"/>
      <c r="C652" s="142"/>
      <c r="D652" s="244"/>
      <c r="E652" s="245"/>
      <c r="F652" s="1221"/>
      <c r="G652" s="143"/>
      <c r="H652" s="1223"/>
      <c r="I652" s="143"/>
      <c r="J652" s="82"/>
      <c r="K652" s="66"/>
      <c r="L652" s="76"/>
      <c r="M652" s="76"/>
    </row>
    <row r="653" spans="1:13" ht="15" customHeight="1" thickTop="1" thickBot="1" x14ac:dyDescent="0.25">
      <c r="A653" s="78"/>
      <c r="B653" s="237">
        <f>B648+1</f>
        <v>5</v>
      </c>
      <c r="C653" s="65" t="s">
        <v>5307</v>
      </c>
      <c r="D653" s="1224"/>
      <c r="E653" s="1225"/>
      <c r="F653" s="246"/>
      <c r="G653" s="268" t="s">
        <v>5201</v>
      </c>
      <c r="H653" s="247"/>
      <c r="I653" s="147" t="s">
        <v>5201</v>
      </c>
      <c r="J653" s="600">
        <f>IFERROR(ROUND(F653*H653,0),0)</f>
        <v>0</v>
      </c>
      <c r="K653" s="66" t="s">
        <v>5562</v>
      </c>
      <c r="L653" s="76"/>
      <c r="M653" s="76"/>
    </row>
    <row r="654" spans="1:13" ht="15" customHeight="1" thickTop="1" x14ac:dyDescent="0.2">
      <c r="A654" s="78"/>
      <c r="B654" s="154"/>
      <c r="C654" s="66"/>
      <c r="D654" s="154"/>
      <c r="E654" s="66"/>
      <c r="F654" s="66"/>
      <c r="G654" s="68"/>
      <c r="H654" s="87"/>
      <c r="I654" s="68"/>
      <c r="J654" s="113"/>
      <c r="K654" s="66"/>
      <c r="L654" s="76"/>
      <c r="M654" s="76"/>
    </row>
    <row r="655" spans="1:13" ht="15" customHeight="1" x14ac:dyDescent="0.2">
      <c r="A655" s="78"/>
      <c r="B655" s="991" t="s">
        <v>5401</v>
      </c>
      <c r="C655" s="992"/>
      <c r="D655" s="1239" t="s">
        <v>6615</v>
      </c>
      <c r="E655" s="1232"/>
      <c r="F655" s="1220" t="s">
        <v>7447</v>
      </c>
      <c r="G655" s="213"/>
      <c r="H655" s="1222" t="s">
        <v>6623</v>
      </c>
      <c r="I655" s="213"/>
      <c r="J655" s="80" t="s">
        <v>5328</v>
      </c>
      <c r="K655" s="66"/>
      <c r="L655" s="76"/>
      <c r="M655" s="76"/>
    </row>
    <row r="656" spans="1:13" ht="15" customHeight="1" thickBot="1" x14ac:dyDescent="0.25">
      <c r="A656" s="78"/>
      <c r="B656" s="67"/>
      <c r="C656" s="142"/>
      <c r="D656" s="244"/>
      <c r="E656" s="245"/>
      <c r="F656" s="1221"/>
      <c r="G656" s="143"/>
      <c r="H656" s="1223"/>
      <c r="I656" s="143"/>
      <c r="J656" s="82"/>
      <c r="K656" s="66"/>
      <c r="L656" s="76"/>
      <c r="M656" s="76"/>
    </row>
    <row r="657" spans="1:13" ht="15" customHeight="1" thickTop="1" thickBot="1" x14ac:dyDescent="0.25">
      <c r="A657" s="78"/>
      <c r="B657" s="237">
        <f>B653+1</f>
        <v>6</v>
      </c>
      <c r="C657" s="65" t="s">
        <v>5308</v>
      </c>
      <c r="D657" s="1224"/>
      <c r="E657" s="1225"/>
      <c r="F657" s="246"/>
      <c r="G657" s="268" t="s">
        <v>5201</v>
      </c>
      <c r="H657" s="247"/>
      <c r="I657" s="147" t="s">
        <v>5201</v>
      </c>
      <c r="J657" s="600">
        <f>IFERROR(ROUND(F657*H657,0),0)</f>
        <v>0</v>
      </c>
      <c r="K657" s="66" t="s">
        <v>5270</v>
      </c>
      <c r="L657" s="76"/>
      <c r="M657" s="76"/>
    </row>
    <row r="658" spans="1:13" ht="15" customHeight="1" thickTop="1" x14ac:dyDescent="0.2">
      <c r="A658" s="78"/>
      <c r="B658" s="154"/>
      <c r="C658" s="66"/>
      <c r="D658" s="154"/>
      <c r="E658" s="66"/>
      <c r="F658" s="66"/>
      <c r="G658" s="68"/>
      <c r="H658" s="87"/>
      <c r="I658" s="68"/>
      <c r="J658" s="113"/>
      <c r="K658" s="66"/>
      <c r="L658" s="76"/>
      <c r="M658" s="76"/>
    </row>
    <row r="659" spans="1:13" ht="15" customHeight="1" x14ac:dyDescent="0.2">
      <c r="A659" s="78"/>
      <c r="B659" s="1212" t="s">
        <v>5401</v>
      </c>
      <c r="C659" s="992"/>
      <c r="D659" s="1231" t="s">
        <v>6615</v>
      </c>
      <c r="E659" s="1232"/>
      <c r="F659" s="1233" t="s">
        <v>7448</v>
      </c>
      <c r="G659" s="619"/>
      <c r="H659" s="1235" t="s">
        <v>6624</v>
      </c>
      <c r="I659" s="619"/>
      <c r="J659" s="716" t="s">
        <v>5328</v>
      </c>
      <c r="K659" s="66"/>
      <c r="L659" s="76"/>
      <c r="M659" s="76"/>
    </row>
    <row r="660" spans="1:13" ht="15" customHeight="1" thickBot="1" x14ac:dyDescent="0.25">
      <c r="A660" s="78"/>
      <c r="B660" s="67"/>
      <c r="C660" s="142"/>
      <c r="D660" s="244"/>
      <c r="E660" s="245"/>
      <c r="F660" s="1234"/>
      <c r="G660" s="143"/>
      <c r="H660" s="1236"/>
      <c r="I660" s="143"/>
      <c r="J660" s="82"/>
      <c r="K660" s="66"/>
      <c r="L660" s="76"/>
      <c r="M660" s="76"/>
    </row>
    <row r="661" spans="1:13" ht="15" customHeight="1" thickTop="1" thickBot="1" x14ac:dyDescent="0.25">
      <c r="A661" s="78"/>
      <c r="B661" s="631">
        <f>B657+1</f>
        <v>7</v>
      </c>
      <c r="C661" s="632" t="s">
        <v>5309</v>
      </c>
      <c r="D661" s="1224"/>
      <c r="E661" s="1225"/>
      <c r="F661" s="246"/>
      <c r="G661" s="639" t="s">
        <v>5201</v>
      </c>
      <c r="H661" s="247"/>
      <c r="I661" s="624" t="s">
        <v>5201</v>
      </c>
      <c r="J661" s="718">
        <f>IFERROR(ROUND(F661*H661,0),0)</f>
        <v>0</v>
      </c>
      <c r="K661" s="66" t="s">
        <v>5458</v>
      </c>
      <c r="L661" s="76"/>
      <c r="M661" s="76"/>
    </row>
    <row r="662" spans="1:13" ht="15" customHeight="1" thickTop="1" x14ac:dyDescent="0.2">
      <c r="A662" s="78"/>
      <c r="B662" s="154"/>
      <c r="C662" s="66"/>
      <c r="D662" s="154"/>
      <c r="E662" s="66"/>
      <c r="F662" s="66"/>
      <c r="G662" s="68"/>
      <c r="H662" s="87"/>
      <c r="I662" s="68"/>
      <c r="J662" s="113"/>
      <c r="K662" s="66"/>
      <c r="L662" s="76"/>
      <c r="M662" s="76"/>
    </row>
    <row r="663" spans="1:13" ht="15" customHeight="1" x14ac:dyDescent="0.2">
      <c r="A663" s="78"/>
      <c r="B663" s="1212" t="s">
        <v>5401</v>
      </c>
      <c r="C663" s="992"/>
      <c r="D663" s="1231" t="s">
        <v>6615</v>
      </c>
      <c r="E663" s="1232"/>
      <c r="F663" s="1233" t="s">
        <v>7449</v>
      </c>
      <c r="G663" s="619"/>
      <c r="H663" s="1235" t="s">
        <v>6934</v>
      </c>
      <c r="I663" s="619"/>
      <c r="J663" s="716" t="s">
        <v>5328</v>
      </c>
      <c r="K663" s="66"/>
      <c r="L663" s="76"/>
      <c r="M663" s="76"/>
    </row>
    <row r="664" spans="1:13" ht="15" customHeight="1" thickBot="1" x14ac:dyDescent="0.25">
      <c r="A664" s="78"/>
      <c r="B664" s="67"/>
      <c r="C664" s="142"/>
      <c r="D664" s="244"/>
      <c r="E664" s="245"/>
      <c r="F664" s="1234"/>
      <c r="G664" s="143"/>
      <c r="H664" s="1236"/>
      <c r="I664" s="143"/>
      <c r="J664" s="82"/>
      <c r="K664" s="66"/>
      <c r="L664" s="76"/>
      <c r="M664" s="76"/>
    </row>
    <row r="665" spans="1:13" ht="15" customHeight="1" thickTop="1" thickBot="1" x14ac:dyDescent="0.25">
      <c r="A665" s="78"/>
      <c r="B665" s="631">
        <f>B661+1</f>
        <v>8</v>
      </c>
      <c r="C665" s="632" t="s">
        <v>5310</v>
      </c>
      <c r="D665" s="1224"/>
      <c r="E665" s="1225"/>
      <c r="F665" s="246"/>
      <c r="G665" s="639" t="s">
        <v>5201</v>
      </c>
      <c r="H665" s="247"/>
      <c r="I665" s="624" t="s">
        <v>5201</v>
      </c>
      <c r="J665" s="718">
        <f>IFERROR(ROUND(F665*H665,0),0)</f>
        <v>0</v>
      </c>
      <c r="K665" s="66" t="s">
        <v>5215</v>
      </c>
      <c r="L665" s="76"/>
      <c r="M665" s="76"/>
    </row>
    <row r="666" spans="1:13" ht="15" customHeight="1" thickTop="1" x14ac:dyDescent="0.2">
      <c r="A666" s="78"/>
      <c r="B666" s="154"/>
      <c r="C666" s="66"/>
      <c r="D666" s="154"/>
      <c r="E666" s="66"/>
      <c r="F666" s="66"/>
      <c r="G666" s="68"/>
      <c r="H666" s="87"/>
      <c r="I666" s="68"/>
      <c r="J666" s="113"/>
      <c r="K666" s="66"/>
      <c r="L666" s="76"/>
      <c r="M666" s="76"/>
    </row>
    <row r="667" spans="1:13" ht="15" customHeight="1" x14ac:dyDescent="0.2">
      <c r="A667" s="78"/>
      <c r="B667" s="1212" t="s">
        <v>5401</v>
      </c>
      <c r="C667" s="992"/>
      <c r="D667" s="1231" t="s">
        <v>6615</v>
      </c>
      <c r="E667" s="1232"/>
      <c r="F667" s="1233" t="s">
        <v>6935</v>
      </c>
      <c r="G667" s="619"/>
      <c r="H667" s="717" t="s">
        <v>6625</v>
      </c>
      <c r="I667" s="619"/>
      <c r="J667" s="716" t="s">
        <v>5328</v>
      </c>
      <c r="K667" s="66"/>
      <c r="L667" s="76"/>
      <c r="M667" s="76"/>
    </row>
    <row r="668" spans="1:13" ht="15" customHeight="1" thickBot="1" x14ac:dyDescent="0.25">
      <c r="A668" s="78"/>
      <c r="B668" s="67"/>
      <c r="C668" s="142"/>
      <c r="D668" s="244"/>
      <c r="E668" s="245"/>
      <c r="F668" s="1234"/>
      <c r="G668" s="143"/>
      <c r="H668" s="250" t="s">
        <v>6626</v>
      </c>
      <c r="I668" s="143"/>
      <c r="J668" s="82"/>
      <c r="K668" s="66"/>
      <c r="L668" s="76"/>
      <c r="M668" s="76"/>
    </row>
    <row r="669" spans="1:13" ht="15" customHeight="1" thickTop="1" thickBot="1" x14ac:dyDescent="0.25">
      <c r="A669" s="78"/>
      <c r="B669" s="631">
        <f>B665+1</f>
        <v>9</v>
      </c>
      <c r="C669" s="632" t="s">
        <v>5476</v>
      </c>
      <c r="D669" s="1224"/>
      <c r="E669" s="1225"/>
      <c r="F669" s="246"/>
      <c r="G669" s="639" t="s">
        <v>5201</v>
      </c>
      <c r="H669" s="719" t="e">
        <f>'附表２（財政力係数）R6年度同意'!T52</f>
        <v>#DIV/0!</v>
      </c>
      <c r="I669" s="624" t="s">
        <v>5201</v>
      </c>
      <c r="J669" s="720">
        <v>0.47499999999999998</v>
      </c>
      <c r="K669" s="66"/>
      <c r="L669" s="76"/>
      <c r="M669" s="76"/>
    </row>
    <row r="670" spans="1:13" ht="15" customHeight="1" thickTop="1" thickBot="1" x14ac:dyDescent="0.25">
      <c r="A670" s="78"/>
      <c r="B670" s="154"/>
      <c r="C670" s="66"/>
      <c r="D670" s="154"/>
      <c r="E670" s="66"/>
      <c r="F670" s="1237" t="s">
        <v>6627</v>
      </c>
      <c r="G670" s="1238"/>
      <c r="H670" s="1238"/>
      <c r="I670" s="624" t="s">
        <v>6526</v>
      </c>
      <c r="J670" s="718">
        <f>IFERROR(ROUND(F669*ROUND(H669*J669,3),),0)</f>
        <v>0</v>
      </c>
      <c r="K670" s="66" t="s">
        <v>5217</v>
      </c>
      <c r="L670" s="76"/>
      <c r="M670" s="76"/>
    </row>
    <row r="671" spans="1:13" ht="15" customHeight="1" x14ac:dyDescent="0.2">
      <c r="A671" s="78"/>
      <c r="B671" s="66"/>
      <c r="C671" s="68"/>
      <c r="D671" s="66"/>
      <c r="E671" s="66"/>
      <c r="F671" s="86"/>
      <c r="G671" s="68"/>
      <c r="H671" s="985" t="s">
        <v>5750</v>
      </c>
      <c r="I671" s="986"/>
      <c r="J671" s="662"/>
      <c r="K671" s="76"/>
      <c r="L671" s="76"/>
      <c r="M671" s="76"/>
    </row>
    <row r="672" spans="1:13" ht="15" customHeight="1" thickBot="1" x14ac:dyDescent="0.25">
      <c r="A672" s="78"/>
      <c r="B672" s="66"/>
      <c r="C672" s="66"/>
      <c r="D672" s="66"/>
      <c r="E672" s="66"/>
      <c r="F672" s="29"/>
      <c r="G672" s="66"/>
      <c r="H672" s="983" t="s">
        <v>5259</v>
      </c>
      <c r="I672" s="984"/>
      <c r="J672" s="7">
        <f>J633+J638+J643+J648+J653+J661+J657+J665+J670</f>
        <v>0</v>
      </c>
      <c r="K672" s="66" t="s">
        <v>6628</v>
      </c>
      <c r="L672" s="76"/>
      <c r="M672" s="3" t="s">
        <v>5201</v>
      </c>
    </row>
    <row r="673" spans="1:13" ht="15" customHeight="1" x14ac:dyDescent="0.2">
      <c r="A673" s="78"/>
      <c r="B673" s="66"/>
      <c r="C673" s="66"/>
      <c r="D673" s="66"/>
      <c r="E673" s="66"/>
      <c r="F673" s="29"/>
      <c r="G673" s="66"/>
      <c r="H673" s="68"/>
      <c r="I673" s="68"/>
      <c r="J673" s="29"/>
      <c r="K673" s="66"/>
      <c r="L673" s="76"/>
      <c r="M673" s="71"/>
    </row>
    <row r="674" spans="1:13" ht="15" customHeight="1" x14ac:dyDescent="0.2">
      <c r="A674" s="1228" t="s">
        <v>6629</v>
      </c>
      <c r="B674" s="1228"/>
      <c r="C674" s="1014" t="s">
        <v>7424</v>
      </c>
      <c r="D674" s="1014"/>
      <c r="E674" s="1014"/>
      <c r="F674" s="1014"/>
      <c r="G674" s="1014"/>
      <c r="H674" s="1014"/>
      <c r="I674" s="1014"/>
      <c r="J674" s="1014"/>
      <c r="K674" s="66"/>
      <c r="L674" s="71"/>
      <c r="M674" s="76"/>
    </row>
    <row r="675" spans="1:13" ht="15" customHeight="1" x14ac:dyDescent="0.2">
      <c r="A675" s="747"/>
      <c r="B675" s="747"/>
      <c r="C675" s="1014"/>
      <c r="D675" s="1014"/>
      <c r="E675" s="1014"/>
      <c r="F675" s="1014"/>
      <c r="G675" s="1014"/>
      <c r="H675" s="1014"/>
      <c r="I675" s="1014"/>
      <c r="J675" s="1014"/>
      <c r="K675" s="66"/>
      <c r="L675" s="71"/>
      <c r="M675" s="76"/>
    </row>
    <row r="676" spans="1:13" ht="15" customHeight="1" x14ac:dyDescent="0.2">
      <c r="A676" s="747"/>
      <c r="B676" s="747"/>
      <c r="C676" s="1014"/>
      <c r="D676" s="1014"/>
      <c r="E676" s="1014"/>
      <c r="F676" s="1014"/>
      <c r="G676" s="1014"/>
      <c r="H676" s="1014"/>
      <c r="I676" s="1014"/>
      <c r="J676" s="1014"/>
      <c r="K676" s="66"/>
      <c r="L676" s="71"/>
      <c r="M676" s="76"/>
    </row>
    <row r="677" spans="1:13" ht="15" customHeight="1" x14ac:dyDescent="0.2">
      <c r="A677" s="71"/>
      <c r="B677" s="209"/>
      <c r="C677" s="1014"/>
      <c r="D677" s="1014"/>
      <c r="E677" s="1014"/>
      <c r="F677" s="1014"/>
      <c r="G677" s="1014"/>
      <c r="H677" s="1014"/>
      <c r="I677" s="1014"/>
      <c r="J677" s="1014"/>
      <c r="K677" s="66"/>
      <c r="L677" s="71"/>
      <c r="M677" s="76"/>
    </row>
    <row r="678" spans="1:13" ht="15" customHeight="1" x14ac:dyDescent="0.2">
      <c r="A678" s="1228" t="s">
        <v>6630</v>
      </c>
      <c r="B678" s="1228"/>
      <c r="C678" s="1014" t="s">
        <v>6936</v>
      </c>
      <c r="D678" s="1014"/>
      <c r="E678" s="1014"/>
      <c r="F678" s="1014"/>
      <c r="G678" s="1014"/>
      <c r="H678" s="1014"/>
      <c r="I678" s="1014"/>
      <c r="J678" s="1014"/>
      <c r="K678" s="66"/>
      <c r="L678" s="71"/>
      <c r="M678" s="76"/>
    </row>
    <row r="679" spans="1:13" ht="15" customHeight="1" x14ac:dyDescent="0.2">
      <c r="A679" s="747"/>
      <c r="B679" s="747"/>
      <c r="C679" s="1014"/>
      <c r="D679" s="1014"/>
      <c r="E679" s="1014"/>
      <c r="F679" s="1014"/>
      <c r="G679" s="1014"/>
      <c r="H679" s="1014"/>
      <c r="I679" s="1014"/>
      <c r="J679" s="1014"/>
      <c r="K679" s="66"/>
      <c r="L679" s="71"/>
      <c r="M679" s="76"/>
    </row>
    <row r="680" spans="1:13" ht="15" customHeight="1" x14ac:dyDescent="0.2">
      <c r="A680" s="71"/>
      <c r="B680" s="209"/>
      <c r="C680" s="1014"/>
      <c r="D680" s="1014"/>
      <c r="E680" s="1014"/>
      <c r="F680" s="1014"/>
      <c r="G680" s="1014"/>
      <c r="H680" s="1014"/>
      <c r="I680" s="1014"/>
      <c r="J680" s="1014"/>
      <c r="K680" s="66"/>
      <c r="L680" s="71"/>
      <c r="M680" s="76"/>
    </row>
    <row r="681" spans="1:13" ht="15" customHeight="1" x14ac:dyDescent="0.2">
      <c r="A681" s="1229" t="s">
        <v>6937</v>
      </c>
      <c r="B681" s="1229"/>
      <c r="C681" s="1014" t="s">
        <v>6938</v>
      </c>
      <c r="D681" s="1014"/>
      <c r="E681" s="1014"/>
      <c r="F681" s="1014"/>
      <c r="G681" s="1014"/>
      <c r="H681" s="1014"/>
      <c r="I681" s="1014"/>
      <c r="J681" s="1014"/>
      <c r="K681" s="66"/>
      <c r="L681" s="71"/>
      <c r="M681" s="76"/>
    </row>
    <row r="682" spans="1:13" ht="15" customHeight="1" x14ac:dyDescent="0.2">
      <c r="A682" s="748"/>
      <c r="B682" s="748"/>
      <c r="C682" s="1014"/>
      <c r="D682" s="1014"/>
      <c r="E682" s="1014"/>
      <c r="F682" s="1014"/>
      <c r="G682" s="1014"/>
      <c r="H682" s="1014"/>
      <c r="I682" s="1014"/>
      <c r="J682" s="1014"/>
      <c r="K682" s="66"/>
      <c r="L682" s="71"/>
      <c r="M682" s="76"/>
    </row>
    <row r="683" spans="1:13" ht="15" customHeight="1" x14ac:dyDescent="0.2">
      <c r="A683" s="748"/>
      <c r="B683" s="748"/>
      <c r="C683" s="1014"/>
      <c r="D683" s="1014"/>
      <c r="E683" s="1014"/>
      <c r="F683" s="1014"/>
      <c r="G683" s="1014"/>
      <c r="H683" s="1014"/>
      <c r="I683" s="1014"/>
      <c r="J683" s="1014"/>
      <c r="K683" s="66"/>
      <c r="L683" s="71"/>
      <c r="M683" s="76"/>
    </row>
    <row r="684" spans="1:13" ht="15" customHeight="1" x14ac:dyDescent="0.2">
      <c r="A684" s="748"/>
      <c r="B684" s="748"/>
      <c r="C684" s="1014"/>
      <c r="D684" s="1014"/>
      <c r="E684" s="1014"/>
      <c r="F684" s="1014"/>
      <c r="G684" s="1014"/>
      <c r="H684" s="1014"/>
      <c r="I684" s="1014"/>
      <c r="J684" s="1014"/>
      <c r="K684" s="66"/>
      <c r="L684" s="71"/>
      <c r="M684" s="76"/>
    </row>
    <row r="685" spans="1:13" ht="15" customHeight="1" x14ac:dyDescent="0.2">
      <c r="A685" s="71"/>
      <c r="B685" s="209"/>
      <c r="C685" s="251"/>
      <c r="D685" s="251"/>
      <c r="E685" s="251"/>
      <c r="F685" s="251"/>
      <c r="G685" s="251"/>
      <c r="H685" s="251"/>
      <c r="I685" s="251"/>
      <c r="J685" s="251"/>
      <c r="K685" s="66"/>
      <c r="L685" s="71"/>
      <c r="M685" s="76"/>
    </row>
    <row r="686" spans="1:13" ht="15" customHeight="1" thickBot="1" x14ac:dyDescent="0.25">
      <c r="A686" s="71">
        <v>30</v>
      </c>
      <c r="B686" s="71" t="s">
        <v>6631</v>
      </c>
      <c r="C686" s="71"/>
      <c r="D686" s="71"/>
      <c r="E686" s="71"/>
      <c r="F686" s="831"/>
      <c r="G686" s="71"/>
      <c r="H686" s="97"/>
      <c r="I686" s="144"/>
      <c r="J686" s="74"/>
      <c r="K686" s="66"/>
      <c r="L686" s="71"/>
      <c r="M686" s="76"/>
    </row>
    <row r="687" spans="1:13" ht="15" customHeight="1" thickTop="1" thickBot="1" x14ac:dyDescent="0.25">
      <c r="A687" s="71"/>
      <c r="B687" s="1040" t="s">
        <v>7425</v>
      </c>
      <c r="C687" s="1230"/>
      <c r="D687" s="1230"/>
      <c r="E687" s="1230"/>
      <c r="F687" s="60"/>
      <c r="G687" s="34" t="s">
        <v>5201</v>
      </c>
      <c r="H687" s="525">
        <v>0.95</v>
      </c>
      <c r="I687" s="34" t="s">
        <v>5202</v>
      </c>
      <c r="J687" s="211">
        <f>ROUND(F687*H687,0)</f>
        <v>0</v>
      </c>
      <c r="K687" s="66" t="s">
        <v>6632</v>
      </c>
      <c r="L687" s="76"/>
      <c r="M687" s="3" t="s">
        <v>5201</v>
      </c>
    </row>
    <row r="688" spans="1:13" ht="15" customHeight="1" thickTop="1" x14ac:dyDescent="0.2">
      <c r="A688" s="71"/>
      <c r="B688" s="1230"/>
      <c r="C688" s="1230"/>
      <c r="D688" s="1230"/>
      <c r="E688" s="1230"/>
      <c r="F688" s="831"/>
      <c r="G688" s="71"/>
      <c r="H688" s="97"/>
      <c r="I688" s="71"/>
      <c r="J688" s="74" t="s">
        <v>5382</v>
      </c>
      <c r="K688" s="76"/>
      <c r="L688" s="76"/>
      <c r="M688" s="76"/>
    </row>
    <row r="689" spans="1:13" ht="15" customHeight="1" x14ac:dyDescent="0.2">
      <c r="A689" s="1228" t="s">
        <v>6355</v>
      </c>
      <c r="B689" s="1228"/>
      <c r="C689" s="1014" t="s">
        <v>7426</v>
      </c>
      <c r="D689" s="1014"/>
      <c r="E689" s="1014"/>
      <c r="F689" s="1014"/>
      <c r="G689" s="1014"/>
      <c r="H689" s="1014"/>
      <c r="I689" s="1014"/>
      <c r="J689" s="1014"/>
      <c r="K689" s="76"/>
      <c r="L689" s="76"/>
      <c r="M689" s="76"/>
    </row>
    <row r="690" spans="1:13" ht="15" customHeight="1" x14ac:dyDescent="0.2">
      <c r="A690" s="747"/>
      <c r="B690" s="747"/>
      <c r="C690" s="1014"/>
      <c r="D690" s="1014"/>
      <c r="E690" s="1014"/>
      <c r="F690" s="1014"/>
      <c r="G690" s="1014"/>
      <c r="H690" s="1014"/>
      <c r="I690" s="1014"/>
      <c r="J690" s="1014"/>
      <c r="K690" s="76"/>
      <c r="L690" s="76"/>
      <c r="M690" s="76"/>
    </row>
    <row r="691" spans="1:13" ht="15" customHeight="1" x14ac:dyDescent="0.2">
      <c r="A691" s="747"/>
      <c r="B691" s="747"/>
      <c r="C691" s="1014"/>
      <c r="D691" s="1014"/>
      <c r="E691" s="1014"/>
      <c r="F691" s="1014"/>
      <c r="G691" s="1014"/>
      <c r="H691" s="1014"/>
      <c r="I691" s="1014"/>
      <c r="J691" s="1014"/>
      <c r="K691" s="76"/>
      <c r="L691" s="76"/>
      <c r="M691" s="76"/>
    </row>
    <row r="692" spans="1:13" ht="15" customHeight="1" x14ac:dyDescent="0.2">
      <c r="A692" s="747"/>
      <c r="B692" s="747"/>
      <c r="C692" s="1014"/>
      <c r="D692" s="1014"/>
      <c r="E692" s="1014"/>
      <c r="F692" s="1014"/>
      <c r="G692" s="1014"/>
      <c r="H692" s="1014"/>
      <c r="I692" s="1014"/>
      <c r="J692" s="1014"/>
      <c r="K692" s="76"/>
      <c r="L692" s="76"/>
      <c r="M692" s="76"/>
    </row>
    <row r="693" spans="1:13" ht="15" customHeight="1" x14ac:dyDescent="0.2">
      <c r="A693" s="747"/>
      <c r="B693" s="747"/>
      <c r="C693" s="1014"/>
      <c r="D693" s="1014"/>
      <c r="E693" s="1014"/>
      <c r="F693" s="1014"/>
      <c r="G693" s="1014"/>
      <c r="H693" s="1014"/>
      <c r="I693" s="1014"/>
      <c r="J693" s="1014"/>
      <c r="K693" s="76"/>
      <c r="L693" s="76"/>
      <c r="M693" s="76"/>
    </row>
    <row r="694" spans="1:13" ht="15" customHeight="1" x14ac:dyDescent="0.2">
      <c r="A694" s="747"/>
      <c r="B694" s="747"/>
      <c r="C694" s="1014"/>
      <c r="D694" s="1014"/>
      <c r="E694" s="1014"/>
      <c r="F694" s="1014"/>
      <c r="G694" s="1014"/>
      <c r="H694" s="1014"/>
      <c r="I694" s="1014"/>
      <c r="J694" s="1014"/>
      <c r="K694" s="76"/>
      <c r="L694" s="76"/>
      <c r="M694" s="76"/>
    </row>
    <row r="695" spans="1:13" s="3" customFormat="1" ht="15" customHeight="1" x14ac:dyDescent="0.2">
      <c r="A695" s="71"/>
      <c r="B695" s="66"/>
      <c r="C695" s="66"/>
      <c r="D695" s="66"/>
      <c r="E695" s="66"/>
      <c r="F695" s="29"/>
      <c r="G695" s="66"/>
      <c r="H695" s="68"/>
      <c r="I695" s="68"/>
      <c r="J695" s="29"/>
      <c r="K695" s="66"/>
      <c r="L695" s="71"/>
      <c r="M695" s="71"/>
    </row>
    <row r="696" spans="1:13" ht="15" customHeight="1" x14ac:dyDescent="0.2">
      <c r="A696" s="77">
        <v>31</v>
      </c>
      <c r="B696" s="71" t="s">
        <v>6633</v>
      </c>
      <c r="C696" s="76"/>
      <c r="D696" s="76"/>
      <c r="E696" s="76"/>
      <c r="F696" s="89"/>
      <c r="G696" s="76"/>
      <c r="H696" s="76"/>
      <c r="I696" s="76"/>
      <c r="J696" s="89"/>
      <c r="K696" s="76"/>
      <c r="L696" s="76"/>
      <c r="M696" s="76"/>
    </row>
    <row r="697" spans="1:13" ht="15" customHeight="1" x14ac:dyDescent="0.2">
      <c r="A697" s="78"/>
      <c r="B697" s="76"/>
      <c r="C697" s="76"/>
      <c r="D697" s="76"/>
      <c r="E697" s="76"/>
      <c r="F697" s="89"/>
      <c r="G697" s="76"/>
      <c r="H697" s="76"/>
      <c r="I697" s="76"/>
      <c r="J697" s="89"/>
      <c r="K697" s="76"/>
      <c r="L697" s="76"/>
      <c r="M697" s="76"/>
    </row>
    <row r="698" spans="1:13" ht="15" customHeight="1" x14ac:dyDescent="0.2">
      <c r="A698" s="78"/>
      <c r="B698" s="991" t="s">
        <v>5401</v>
      </c>
      <c r="C698" s="992"/>
      <c r="D698" s="991" t="s">
        <v>5194</v>
      </c>
      <c r="E698" s="992"/>
      <c r="F698" s="127" t="s">
        <v>5402</v>
      </c>
      <c r="G698" s="213"/>
      <c r="H698" s="213" t="s">
        <v>5196</v>
      </c>
      <c r="I698" s="213"/>
      <c r="J698" s="127" t="s">
        <v>17</v>
      </c>
      <c r="K698" s="66"/>
      <c r="L698" s="76"/>
      <c r="M698" s="76"/>
    </row>
    <row r="699" spans="1:13" ht="15" customHeight="1" x14ac:dyDescent="0.2">
      <c r="A699" s="78"/>
      <c r="B699" s="294"/>
      <c r="C699" s="289"/>
      <c r="D699" s="229"/>
      <c r="E699" s="286"/>
      <c r="F699" s="168"/>
      <c r="G699" s="143"/>
      <c r="H699" s="143"/>
      <c r="I699" s="143"/>
      <c r="J699" s="92" t="s">
        <v>5197</v>
      </c>
      <c r="K699" s="66"/>
      <c r="L699" s="76"/>
      <c r="M699" s="76"/>
    </row>
    <row r="700" spans="1:13" ht="15" customHeight="1" x14ac:dyDescent="0.2">
      <c r="A700" s="78"/>
      <c r="B700" s="620">
        <v>1</v>
      </c>
      <c r="C700" s="63" t="s">
        <v>6599</v>
      </c>
      <c r="D700" s="621" t="s">
        <v>5199</v>
      </c>
      <c r="E700" s="632" t="s">
        <v>5200</v>
      </c>
      <c r="F700" s="630">
        <f>IF(総括表!$B$4=総括表!$Q$4,基礎データ貼付用シート!E2158)</f>
        <v>0</v>
      </c>
      <c r="G700" s="624" t="s">
        <v>5201</v>
      </c>
      <c r="H700" s="625">
        <v>0.443</v>
      </c>
      <c r="I700" s="624" t="s">
        <v>5202</v>
      </c>
      <c r="J700" s="626">
        <f t="shared" ref="J700:J713" si="68">ROUND(F700*H700,0)</f>
        <v>0</v>
      </c>
      <c r="K700" s="66" t="s">
        <v>5203</v>
      </c>
      <c r="L700" s="76"/>
      <c r="M700" s="76"/>
    </row>
    <row r="701" spans="1:13" ht="15" customHeight="1" x14ac:dyDescent="0.2">
      <c r="A701" s="78"/>
      <c r="B701" s="67"/>
      <c r="C701" s="286"/>
      <c r="D701" s="621" t="s">
        <v>5204</v>
      </c>
      <c r="E701" s="632" t="s">
        <v>5205</v>
      </c>
      <c r="F701" s="630" t="b">
        <f>IF(総括表!$B$4=総括表!$Q$5,基礎データ貼付用シート!E2158)</f>
        <v>0</v>
      </c>
      <c r="G701" s="624" t="s">
        <v>5201</v>
      </c>
      <c r="H701" s="625">
        <v>0.42099999999999999</v>
      </c>
      <c r="I701" s="628" t="s">
        <v>5202</v>
      </c>
      <c r="J701" s="629">
        <f t="shared" si="68"/>
        <v>0</v>
      </c>
      <c r="K701" s="66" t="s">
        <v>5206</v>
      </c>
      <c r="L701" s="76"/>
      <c r="M701" s="76"/>
    </row>
    <row r="702" spans="1:13" ht="15" customHeight="1" x14ac:dyDescent="0.2">
      <c r="A702" s="78"/>
      <c r="B702" s="620">
        <f>B700+1</f>
        <v>2</v>
      </c>
      <c r="C702" s="63" t="s">
        <v>6600</v>
      </c>
      <c r="D702" s="621" t="s">
        <v>5199</v>
      </c>
      <c r="E702" s="632" t="s">
        <v>5200</v>
      </c>
      <c r="F702" s="630">
        <f>IF(総括表!$B$4=総括表!$Q$4,基礎データ貼付用シート!E2159)</f>
        <v>0</v>
      </c>
      <c r="G702" s="624" t="s">
        <v>5201</v>
      </c>
      <c r="H702" s="625">
        <v>0.46600000000000003</v>
      </c>
      <c r="I702" s="624" t="s">
        <v>5202</v>
      </c>
      <c r="J702" s="626">
        <f t="shared" si="68"/>
        <v>0</v>
      </c>
      <c r="K702" s="66" t="s">
        <v>5208</v>
      </c>
      <c r="L702" s="76"/>
      <c r="M702" s="76"/>
    </row>
    <row r="703" spans="1:13" ht="15" customHeight="1" x14ac:dyDescent="0.2">
      <c r="A703" s="78"/>
      <c r="B703" s="67"/>
      <c r="C703" s="286"/>
      <c r="D703" s="621" t="s">
        <v>5204</v>
      </c>
      <c r="E703" s="632" t="s">
        <v>5205</v>
      </c>
      <c r="F703" s="630" t="b">
        <f>IF(総括表!$B$4=総括表!$Q$5,基礎データ貼付用シート!E2159)</f>
        <v>0</v>
      </c>
      <c r="G703" s="624" t="s">
        <v>5201</v>
      </c>
      <c r="H703" s="625">
        <v>0.45100000000000001</v>
      </c>
      <c r="I703" s="628" t="s">
        <v>5202</v>
      </c>
      <c r="J703" s="629">
        <f t="shared" si="68"/>
        <v>0</v>
      </c>
      <c r="K703" s="66" t="s">
        <v>5209</v>
      </c>
      <c r="L703" s="76"/>
      <c r="M703" s="76"/>
    </row>
    <row r="704" spans="1:13" ht="15" customHeight="1" x14ac:dyDescent="0.2">
      <c r="A704" s="78"/>
      <c r="B704" s="620">
        <f>B702+1</f>
        <v>3</v>
      </c>
      <c r="C704" s="63" t="s">
        <v>6510</v>
      </c>
      <c r="D704" s="621" t="s">
        <v>5199</v>
      </c>
      <c r="E704" s="632" t="s">
        <v>5200</v>
      </c>
      <c r="F704" s="630">
        <f>IF(総括表!$B$4=総括表!$Q$4,基礎データ貼付用シート!E2160)</f>
        <v>0</v>
      </c>
      <c r="G704" s="624" t="s">
        <v>5201</v>
      </c>
      <c r="H704" s="625">
        <v>0.48399999999999999</v>
      </c>
      <c r="I704" s="624" t="s">
        <v>5202</v>
      </c>
      <c r="J704" s="626">
        <f t="shared" si="68"/>
        <v>0</v>
      </c>
      <c r="K704" s="66" t="s">
        <v>5211</v>
      </c>
      <c r="L704" s="76"/>
      <c r="M704" s="76"/>
    </row>
    <row r="705" spans="1:13" ht="15" customHeight="1" x14ac:dyDescent="0.2">
      <c r="A705" s="78"/>
      <c r="B705" s="67"/>
      <c r="C705" s="286"/>
      <c r="D705" s="621" t="s">
        <v>5204</v>
      </c>
      <c r="E705" s="632" t="s">
        <v>5205</v>
      </c>
      <c r="F705" s="630" t="b">
        <f>IF(総括表!$B$4=総括表!$Q$5,基礎データ貼付用シート!E2160)</f>
        <v>0</v>
      </c>
      <c r="G705" s="624" t="s">
        <v>5201</v>
      </c>
      <c r="H705" s="625">
        <v>0.47499999999999998</v>
      </c>
      <c r="I705" s="628" t="s">
        <v>5202</v>
      </c>
      <c r="J705" s="629">
        <f t="shared" si="68"/>
        <v>0</v>
      </c>
      <c r="K705" s="66" t="s">
        <v>5212</v>
      </c>
      <c r="L705" s="76"/>
      <c r="M705" s="76"/>
    </row>
    <row r="706" spans="1:13" ht="15" customHeight="1" x14ac:dyDescent="0.2">
      <c r="A706" s="78"/>
      <c r="B706" s="620">
        <f>B704+1</f>
        <v>4</v>
      </c>
      <c r="C706" s="63" t="s">
        <v>5308</v>
      </c>
      <c r="D706" s="621" t="s">
        <v>5199</v>
      </c>
      <c r="E706" s="632" t="s">
        <v>5200</v>
      </c>
      <c r="F706" s="630">
        <f>IF(総括表!$B$4=総括表!$Q$4,基礎データ貼付用シート!E2161)</f>
        <v>0</v>
      </c>
      <c r="G706" s="624" t="s">
        <v>5201</v>
      </c>
      <c r="H706" s="625">
        <v>0.5</v>
      </c>
      <c r="I706" s="624" t="s">
        <v>5202</v>
      </c>
      <c r="J706" s="626">
        <f t="shared" si="68"/>
        <v>0</v>
      </c>
      <c r="K706" s="66" t="s">
        <v>5214</v>
      </c>
      <c r="L706" s="76"/>
      <c r="M706" s="76"/>
    </row>
    <row r="707" spans="1:13" ht="15" customHeight="1" x14ac:dyDescent="0.2">
      <c r="A707" s="78"/>
      <c r="B707" s="67"/>
      <c r="C707" s="286"/>
      <c r="D707" s="621" t="s">
        <v>5204</v>
      </c>
      <c r="E707" s="632" t="s">
        <v>5205</v>
      </c>
      <c r="F707" s="630" t="b">
        <f>IF(総括表!$B$4=総括表!$Q$5,基礎データ貼付用シート!E2161)</f>
        <v>0</v>
      </c>
      <c r="G707" s="624" t="s">
        <v>5201</v>
      </c>
      <c r="H707" s="625">
        <v>0.5</v>
      </c>
      <c r="I707" s="628" t="s">
        <v>5202</v>
      </c>
      <c r="J707" s="629">
        <f t="shared" si="68"/>
        <v>0</v>
      </c>
      <c r="K707" s="66" t="s">
        <v>5215</v>
      </c>
      <c r="L707" s="76"/>
      <c r="M707" s="76"/>
    </row>
    <row r="708" spans="1:13" ht="15" customHeight="1" x14ac:dyDescent="0.2">
      <c r="A708" s="78"/>
      <c r="B708" s="620">
        <f>B706+1</f>
        <v>5</v>
      </c>
      <c r="C708" s="63" t="s">
        <v>5309</v>
      </c>
      <c r="D708" s="621" t="s">
        <v>5199</v>
      </c>
      <c r="E708" s="632" t="s">
        <v>5200</v>
      </c>
      <c r="F708" s="630">
        <f>IF(総括表!$B$4=総括表!$Q$4,基礎データ貼付用シート!E2162)</f>
        <v>0</v>
      </c>
      <c r="G708" s="624" t="s">
        <v>5201</v>
      </c>
      <c r="H708" s="625">
        <v>0.5</v>
      </c>
      <c r="I708" s="624" t="s">
        <v>5202</v>
      </c>
      <c r="J708" s="626">
        <f t="shared" si="68"/>
        <v>0</v>
      </c>
      <c r="K708" s="66" t="s">
        <v>5217</v>
      </c>
      <c r="L708" s="76"/>
      <c r="M708" s="76"/>
    </row>
    <row r="709" spans="1:13" ht="15" customHeight="1" x14ac:dyDescent="0.2">
      <c r="A709" s="78"/>
      <c r="B709" s="67"/>
      <c r="C709" s="286"/>
      <c r="D709" s="621" t="s">
        <v>5204</v>
      </c>
      <c r="E709" s="632" t="s">
        <v>5205</v>
      </c>
      <c r="F709" s="630" t="b">
        <f>IF(総括表!$B$4=総括表!$Q$5,基礎データ貼付用シート!E2162)</f>
        <v>0</v>
      </c>
      <c r="G709" s="624" t="s">
        <v>5201</v>
      </c>
      <c r="H709" s="625">
        <v>0.5</v>
      </c>
      <c r="I709" s="628" t="s">
        <v>5202</v>
      </c>
      <c r="J709" s="629">
        <f t="shared" si="68"/>
        <v>0</v>
      </c>
      <c r="K709" s="66" t="s">
        <v>5218</v>
      </c>
      <c r="L709" s="76"/>
      <c r="M709" s="76"/>
    </row>
    <row r="710" spans="1:13" ht="15" customHeight="1" x14ac:dyDescent="0.2">
      <c r="A710" s="78"/>
      <c r="B710" s="620">
        <f t="shared" ref="B710" si="69">B708+1</f>
        <v>6</v>
      </c>
      <c r="C710" s="63" t="s">
        <v>5310</v>
      </c>
      <c r="D710" s="621" t="s">
        <v>5199</v>
      </c>
      <c r="E710" s="632" t="s">
        <v>5200</v>
      </c>
      <c r="F710" s="630">
        <f>IF(総括表!$B$4=総括表!$Q$4,基礎データ貼付用シート!E2163)</f>
        <v>0</v>
      </c>
      <c r="G710" s="624" t="s">
        <v>5201</v>
      </c>
      <c r="H710" s="625">
        <v>0.5</v>
      </c>
      <c r="I710" s="624" t="s">
        <v>5202</v>
      </c>
      <c r="J710" s="626">
        <f t="shared" si="68"/>
        <v>0</v>
      </c>
      <c r="K710" s="66" t="s">
        <v>5220</v>
      </c>
      <c r="L710" s="76"/>
      <c r="M710" s="76"/>
    </row>
    <row r="711" spans="1:13" ht="15" customHeight="1" x14ac:dyDescent="0.2">
      <c r="A711" s="78"/>
      <c r="B711" s="67"/>
      <c r="C711" s="286"/>
      <c r="D711" s="621" t="s">
        <v>5204</v>
      </c>
      <c r="E711" s="632" t="s">
        <v>5205</v>
      </c>
      <c r="F711" s="630" t="b">
        <f>IF(総括表!$B$4=総括表!$Q$5,基礎データ貼付用シート!E2163)</f>
        <v>0</v>
      </c>
      <c r="G711" s="624" t="s">
        <v>5201</v>
      </c>
      <c r="H711" s="625">
        <v>0.5</v>
      </c>
      <c r="I711" s="628" t="s">
        <v>5202</v>
      </c>
      <c r="J711" s="629">
        <f t="shared" si="68"/>
        <v>0</v>
      </c>
      <c r="K711" s="66" t="s">
        <v>5221</v>
      </c>
      <c r="L711" s="76"/>
      <c r="M711" s="76"/>
    </row>
    <row r="712" spans="1:13" ht="15" customHeight="1" x14ac:dyDescent="0.2">
      <c r="A712" s="78"/>
      <c r="B712" s="620">
        <f t="shared" ref="B712" si="70">B710+1</f>
        <v>7</v>
      </c>
      <c r="C712" s="63" t="s">
        <v>5476</v>
      </c>
      <c r="D712" s="621" t="s">
        <v>5199</v>
      </c>
      <c r="E712" s="632" t="s">
        <v>5200</v>
      </c>
      <c r="F712" s="630">
        <f>IF(総括表!$B$4=総括表!$Q$4,基礎データ貼付用シート!E2164)</f>
        <v>0</v>
      </c>
      <c r="G712" s="624" t="s">
        <v>5201</v>
      </c>
      <c r="H712" s="625">
        <v>0.5</v>
      </c>
      <c r="I712" s="624" t="s">
        <v>5202</v>
      </c>
      <c r="J712" s="626">
        <f t="shared" si="68"/>
        <v>0</v>
      </c>
      <c r="K712" s="66" t="s">
        <v>5223</v>
      </c>
      <c r="L712" s="76"/>
      <c r="M712" s="76"/>
    </row>
    <row r="713" spans="1:13" ht="15" customHeight="1" thickBot="1" x14ac:dyDescent="0.25">
      <c r="A713" s="78"/>
      <c r="B713" s="67"/>
      <c r="C713" s="286"/>
      <c r="D713" s="621" t="s">
        <v>5204</v>
      </c>
      <c r="E713" s="632" t="s">
        <v>5205</v>
      </c>
      <c r="F713" s="630" t="b">
        <f>IF(総括表!$B$4=総括表!$Q$5,基礎データ貼付用シート!E2164)</f>
        <v>0</v>
      </c>
      <c r="G713" s="624" t="s">
        <v>5201</v>
      </c>
      <c r="H713" s="625">
        <v>0.5</v>
      </c>
      <c r="I713" s="628" t="s">
        <v>5202</v>
      </c>
      <c r="J713" s="629">
        <f t="shared" si="68"/>
        <v>0</v>
      </c>
      <c r="K713" s="66" t="s">
        <v>5224</v>
      </c>
      <c r="L713" s="76"/>
      <c r="M713" s="76"/>
    </row>
    <row r="714" spans="1:13" ht="15" customHeight="1" x14ac:dyDescent="0.2">
      <c r="A714" s="71"/>
      <c r="B714" s="66"/>
      <c r="C714" s="68"/>
      <c r="D714" s="66"/>
      <c r="E714" s="66"/>
      <c r="F714" s="86"/>
      <c r="G714" s="68"/>
      <c r="H714" s="985" t="s">
        <v>5761</v>
      </c>
      <c r="I714" s="986"/>
      <c r="J714" s="662"/>
      <c r="K714" s="76"/>
      <c r="L714" s="76"/>
      <c r="M714" s="76"/>
    </row>
    <row r="715" spans="1:13" ht="15" customHeight="1" thickBot="1" x14ac:dyDescent="0.25">
      <c r="A715" s="71"/>
      <c r="B715" s="66"/>
      <c r="C715" s="66"/>
      <c r="D715" s="66"/>
      <c r="E715" s="66"/>
      <c r="F715" s="29"/>
      <c r="G715" s="66"/>
      <c r="H715" s="983" t="s">
        <v>5259</v>
      </c>
      <c r="I715" s="984"/>
      <c r="J715" s="7">
        <f>SUM(J700:J713)</f>
        <v>0</v>
      </c>
      <c r="K715" s="66" t="s">
        <v>6634</v>
      </c>
      <c r="L715" s="76"/>
      <c r="M715" s="3" t="s">
        <v>5201</v>
      </c>
    </row>
    <row r="716" spans="1:13" s="3" customFormat="1" ht="15" customHeight="1" x14ac:dyDescent="0.2">
      <c r="A716" s="71"/>
      <c r="B716" s="66"/>
      <c r="C716" s="66"/>
      <c r="D716" s="66"/>
      <c r="E716" s="66"/>
      <c r="F716" s="29"/>
      <c r="G716" s="66"/>
      <c r="H716" s="68"/>
      <c r="I716" s="68"/>
      <c r="J716" s="29"/>
      <c r="K716" s="66"/>
      <c r="L716" s="71"/>
      <c r="M716" s="71"/>
    </row>
    <row r="717" spans="1:13" ht="15" customHeight="1" x14ac:dyDescent="0.2">
      <c r="A717" s="77">
        <v>32</v>
      </c>
      <c r="B717" s="71" t="s">
        <v>6635</v>
      </c>
      <c r="C717" s="76"/>
      <c r="D717" s="76"/>
      <c r="E717" s="76"/>
      <c r="F717" s="89"/>
      <c r="G717" s="76"/>
      <c r="H717" s="76"/>
      <c r="I717" s="76"/>
      <c r="J717" s="89"/>
      <c r="K717" s="76"/>
      <c r="L717" s="76"/>
      <c r="M717" s="76"/>
    </row>
    <row r="718" spans="1:13" ht="15" customHeight="1" x14ac:dyDescent="0.2">
      <c r="A718" s="78"/>
      <c r="B718" s="76"/>
      <c r="C718" s="76"/>
      <c r="D718" s="76"/>
      <c r="E718" s="76"/>
      <c r="F718" s="89"/>
      <c r="G718" s="76"/>
      <c r="H718" s="76"/>
      <c r="I718" s="76"/>
      <c r="J718" s="89"/>
      <c r="K718" s="76"/>
      <c r="L718" s="76"/>
      <c r="M718" s="76"/>
    </row>
    <row r="719" spans="1:13" ht="15" customHeight="1" x14ac:dyDescent="0.2">
      <c r="A719" s="78"/>
      <c r="B719" s="991" t="s">
        <v>5401</v>
      </c>
      <c r="C719" s="992"/>
      <c r="D719" s="991" t="s">
        <v>5194</v>
      </c>
      <c r="E719" s="992"/>
      <c r="F719" s="127" t="s">
        <v>5402</v>
      </c>
      <c r="G719" s="213"/>
      <c r="H719" s="213" t="s">
        <v>5196</v>
      </c>
      <c r="I719" s="213"/>
      <c r="J719" s="127" t="s">
        <v>17</v>
      </c>
      <c r="K719" s="66"/>
      <c r="L719" s="76"/>
      <c r="M719" s="76"/>
    </row>
    <row r="720" spans="1:13" ht="15" customHeight="1" x14ac:dyDescent="0.2">
      <c r="A720" s="78"/>
      <c r="B720" s="294"/>
      <c r="C720" s="289"/>
      <c r="D720" s="229"/>
      <c r="E720" s="286"/>
      <c r="F720" s="168"/>
      <c r="G720" s="143"/>
      <c r="H720" s="143"/>
      <c r="I720" s="143"/>
      <c r="J720" s="92" t="s">
        <v>5197</v>
      </c>
      <c r="K720" s="66"/>
      <c r="L720" s="76"/>
      <c r="M720" s="76"/>
    </row>
    <row r="721" spans="1:13" ht="15" customHeight="1" x14ac:dyDescent="0.2">
      <c r="A721" s="78"/>
      <c r="B721" s="620">
        <v>1</v>
      </c>
      <c r="C721" s="63" t="s">
        <v>6599</v>
      </c>
      <c r="D721" s="621" t="s">
        <v>5199</v>
      </c>
      <c r="E721" s="632" t="s">
        <v>5200</v>
      </c>
      <c r="F721" s="630">
        <f>IF(総括表!$B$4=総括表!$Q$4,基礎データ貼付用シート!E2165)</f>
        <v>0</v>
      </c>
      <c r="G721" s="624" t="s">
        <v>5201</v>
      </c>
      <c r="H721" s="625">
        <v>0.26600000000000001</v>
      </c>
      <c r="I721" s="624" t="s">
        <v>5202</v>
      </c>
      <c r="J721" s="626">
        <f t="shared" ref="J721:J734" si="71">ROUND(F721*H721,0)</f>
        <v>0</v>
      </c>
      <c r="K721" s="66" t="s">
        <v>5203</v>
      </c>
      <c r="L721" s="76"/>
      <c r="M721" s="76"/>
    </row>
    <row r="722" spans="1:13" ht="15" customHeight="1" x14ac:dyDescent="0.2">
      <c r="A722" s="78"/>
      <c r="B722" s="67"/>
      <c r="C722" s="286"/>
      <c r="D722" s="621" t="s">
        <v>5204</v>
      </c>
      <c r="E722" s="632" t="s">
        <v>5205</v>
      </c>
      <c r="F722" s="630" t="b">
        <f>IF(総括表!$B$4=総括表!$Q$5,基礎データ貼付用シート!E2165)</f>
        <v>0</v>
      </c>
      <c r="G722" s="624" t="s">
        <v>5201</v>
      </c>
      <c r="H722" s="625">
        <v>0.253</v>
      </c>
      <c r="I722" s="628" t="s">
        <v>5202</v>
      </c>
      <c r="J722" s="629">
        <f t="shared" si="71"/>
        <v>0</v>
      </c>
      <c r="K722" s="66" t="s">
        <v>5206</v>
      </c>
      <c r="L722" s="76"/>
      <c r="M722" s="76"/>
    </row>
    <row r="723" spans="1:13" ht="15" customHeight="1" x14ac:dyDescent="0.2">
      <c r="A723" s="78"/>
      <c r="B723" s="620">
        <f>B721+1</f>
        <v>2</v>
      </c>
      <c r="C723" s="63" t="s">
        <v>6600</v>
      </c>
      <c r="D723" s="621" t="s">
        <v>5199</v>
      </c>
      <c r="E723" s="632" t="s">
        <v>5200</v>
      </c>
      <c r="F723" s="630">
        <f>IF(総括表!$B$4=総括表!$Q$4,基礎データ貼付用シート!E2166)</f>
        <v>0</v>
      </c>
      <c r="G723" s="624" t="s">
        <v>5201</v>
      </c>
      <c r="H723" s="625">
        <v>0.28000000000000003</v>
      </c>
      <c r="I723" s="624" t="s">
        <v>5202</v>
      </c>
      <c r="J723" s="626">
        <f t="shared" si="71"/>
        <v>0</v>
      </c>
      <c r="K723" s="66" t="s">
        <v>5208</v>
      </c>
      <c r="L723" s="76"/>
      <c r="M723" s="76"/>
    </row>
    <row r="724" spans="1:13" ht="15" customHeight="1" x14ac:dyDescent="0.2">
      <c r="A724" s="78"/>
      <c r="B724" s="67"/>
      <c r="C724" s="286"/>
      <c r="D724" s="621" t="s">
        <v>5204</v>
      </c>
      <c r="E724" s="632" t="s">
        <v>5205</v>
      </c>
      <c r="F724" s="630" t="b">
        <f>IF(総括表!$B$4=総括表!$Q$5,基礎データ貼付用シート!E2166)</f>
        <v>0</v>
      </c>
      <c r="G724" s="624" t="s">
        <v>5201</v>
      </c>
      <c r="H724" s="625">
        <v>0.27100000000000002</v>
      </c>
      <c r="I724" s="628" t="s">
        <v>5202</v>
      </c>
      <c r="J724" s="629">
        <f t="shared" si="71"/>
        <v>0</v>
      </c>
      <c r="K724" s="66" t="s">
        <v>5209</v>
      </c>
      <c r="L724" s="76"/>
      <c r="M724" s="76"/>
    </row>
    <row r="725" spans="1:13" ht="15" customHeight="1" x14ac:dyDescent="0.2">
      <c r="A725" s="78"/>
      <c r="B725" s="620">
        <f>B723+1</f>
        <v>3</v>
      </c>
      <c r="C725" s="63" t="s">
        <v>6510</v>
      </c>
      <c r="D725" s="621" t="s">
        <v>5199</v>
      </c>
      <c r="E725" s="632" t="s">
        <v>5200</v>
      </c>
      <c r="F725" s="630">
        <f>IF(総括表!$B$4=総括表!$Q$4,基礎データ貼付用シート!E2167)</f>
        <v>0</v>
      </c>
      <c r="G725" s="624" t="s">
        <v>5201</v>
      </c>
      <c r="H725" s="625">
        <v>0.28999999999999998</v>
      </c>
      <c r="I725" s="624" t="s">
        <v>5202</v>
      </c>
      <c r="J725" s="626">
        <f t="shared" si="71"/>
        <v>0</v>
      </c>
      <c r="K725" s="66" t="s">
        <v>5211</v>
      </c>
      <c r="L725" s="76"/>
      <c r="M725" s="76"/>
    </row>
    <row r="726" spans="1:13" ht="15" customHeight="1" x14ac:dyDescent="0.2">
      <c r="A726" s="78"/>
      <c r="B726" s="67"/>
      <c r="C726" s="286"/>
      <c r="D726" s="621" t="s">
        <v>5204</v>
      </c>
      <c r="E726" s="632" t="s">
        <v>5205</v>
      </c>
      <c r="F726" s="630" t="b">
        <f>IF(総括表!$B$4=総括表!$Q$5,基礎データ貼付用シート!E2167)</f>
        <v>0</v>
      </c>
      <c r="G726" s="624" t="s">
        <v>5201</v>
      </c>
      <c r="H726" s="625">
        <v>0.28499999999999998</v>
      </c>
      <c r="I726" s="628" t="s">
        <v>5202</v>
      </c>
      <c r="J726" s="629">
        <f t="shared" si="71"/>
        <v>0</v>
      </c>
      <c r="K726" s="66" t="s">
        <v>5212</v>
      </c>
      <c r="L726" s="76"/>
      <c r="M726" s="76"/>
    </row>
    <row r="727" spans="1:13" ht="15" customHeight="1" x14ac:dyDescent="0.2">
      <c r="A727" s="78"/>
      <c r="B727" s="620">
        <f>B725+1</f>
        <v>4</v>
      </c>
      <c r="C727" s="63" t="s">
        <v>5308</v>
      </c>
      <c r="D727" s="621" t="s">
        <v>5199</v>
      </c>
      <c r="E727" s="632" t="s">
        <v>5200</v>
      </c>
      <c r="F727" s="630">
        <f>IF(総括表!$B$4=総括表!$Q$4,基礎データ貼付用シート!E2168)</f>
        <v>0</v>
      </c>
      <c r="G727" s="624" t="s">
        <v>5201</v>
      </c>
      <c r="H727" s="625">
        <v>0.3</v>
      </c>
      <c r="I727" s="624" t="s">
        <v>5202</v>
      </c>
      <c r="J727" s="626">
        <f t="shared" si="71"/>
        <v>0</v>
      </c>
      <c r="K727" s="66" t="s">
        <v>5271</v>
      </c>
      <c r="L727" s="76"/>
      <c r="M727" s="76"/>
    </row>
    <row r="728" spans="1:13" ht="15" customHeight="1" x14ac:dyDescent="0.2">
      <c r="A728" s="78"/>
      <c r="B728" s="67"/>
      <c r="C728" s="286"/>
      <c r="D728" s="621" t="s">
        <v>5204</v>
      </c>
      <c r="E728" s="632" t="s">
        <v>5205</v>
      </c>
      <c r="F728" s="630" t="b">
        <f>IF(総括表!$B$4=総括表!$Q$5,基礎データ貼付用シート!E2168)</f>
        <v>0</v>
      </c>
      <c r="G728" s="624" t="s">
        <v>5201</v>
      </c>
      <c r="H728" s="625">
        <v>0.3</v>
      </c>
      <c r="I728" s="628" t="s">
        <v>5202</v>
      </c>
      <c r="J728" s="629">
        <f t="shared" si="71"/>
        <v>0</v>
      </c>
      <c r="K728" s="66" t="s">
        <v>5272</v>
      </c>
      <c r="L728" s="76"/>
      <c r="M728" s="76"/>
    </row>
    <row r="729" spans="1:13" ht="15" customHeight="1" x14ac:dyDescent="0.2">
      <c r="A729" s="78"/>
      <c r="B729" s="620">
        <f>B727+1</f>
        <v>5</v>
      </c>
      <c r="C729" s="63" t="s">
        <v>5309</v>
      </c>
      <c r="D729" s="621" t="s">
        <v>5199</v>
      </c>
      <c r="E729" s="632" t="s">
        <v>5200</v>
      </c>
      <c r="F729" s="630">
        <f>IF(総括表!$B$4=総括表!$Q$4,基礎データ貼付用シート!E2169)</f>
        <v>0</v>
      </c>
      <c r="G729" s="624" t="s">
        <v>5201</v>
      </c>
      <c r="H729" s="625">
        <v>0.3</v>
      </c>
      <c r="I729" s="624" t="s">
        <v>5202</v>
      </c>
      <c r="J729" s="626">
        <f t="shared" si="71"/>
        <v>0</v>
      </c>
      <c r="K729" s="66" t="s">
        <v>5273</v>
      </c>
      <c r="L729" s="76"/>
      <c r="M729" s="76"/>
    </row>
    <row r="730" spans="1:13" ht="15" customHeight="1" x14ac:dyDescent="0.2">
      <c r="A730" s="78"/>
      <c r="B730" s="67"/>
      <c r="C730" s="286"/>
      <c r="D730" s="621" t="s">
        <v>5204</v>
      </c>
      <c r="E730" s="632" t="s">
        <v>5205</v>
      </c>
      <c r="F730" s="630" t="b">
        <f>IF(総括表!$B$4=総括表!$Q$5,基礎データ貼付用シート!E2169)</f>
        <v>0</v>
      </c>
      <c r="G730" s="624" t="s">
        <v>5201</v>
      </c>
      <c r="H730" s="625">
        <v>0.3</v>
      </c>
      <c r="I730" s="628" t="s">
        <v>5202</v>
      </c>
      <c r="J730" s="629">
        <f t="shared" si="71"/>
        <v>0</v>
      </c>
      <c r="K730" s="66" t="s">
        <v>5330</v>
      </c>
      <c r="L730" s="76"/>
      <c r="M730" s="76"/>
    </row>
    <row r="731" spans="1:13" ht="15" customHeight="1" x14ac:dyDescent="0.2">
      <c r="A731" s="78"/>
      <c r="B731" s="620">
        <f>B729+1</f>
        <v>6</v>
      </c>
      <c r="C731" s="63" t="s">
        <v>5310</v>
      </c>
      <c r="D731" s="621" t="s">
        <v>5199</v>
      </c>
      <c r="E731" s="632" t="s">
        <v>5200</v>
      </c>
      <c r="F731" s="630">
        <f>IF(総括表!$B$4=総括表!$Q$4,基礎データ貼付用シート!E2170)</f>
        <v>0</v>
      </c>
      <c r="G731" s="624" t="s">
        <v>5201</v>
      </c>
      <c r="H731" s="625">
        <v>0.3</v>
      </c>
      <c r="I731" s="624" t="s">
        <v>5202</v>
      </c>
      <c r="J731" s="626">
        <f t="shared" si="71"/>
        <v>0</v>
      </c>
      <c r="K731" s="66" t="s">
        <v>5220</v>
      </c>
      <c r="L731" s="76"/>
      <c r="M731" s="76"/>
    </row>
    <row r="732" spans="1:13" ht="15" customHeight="1" x14ac:dyDescent="0.2">
      <c r="A732" s="78"/>
      <c r="B732" s="67"/>
      <c r="C732" s="286"/>
      <c r="D732" s="621" t="s">
        <v>5204</v>
      </c>
      <c r="E732" s="632" t="s">
        <v>5205</v>
      </c>
      <c r="F732" s="630" t="b">
        <f>IF(総括表!$B$4=総括表!$Q$5,基礎データ貼付用シート!E2170)</f>
        <v>0</v>
      </c>
      <c r="G732" s="624" t="s">
        <v>5201</v>
      </c>
      <c r="H732" s="625">
        <v>0.3</v>
      </c>
      <c r="I732" s="628" t="s">
        <v>5202</v>
      </c>
      <c r="J732" s="629">
        <f t="shared" si="71"/>
        <v>0</v>
      </c>
      <c r="K732" s="66" t="s">
        <v>5221</v>
      </c>
      <c r="L732" s="76"/>
      <c r="M732" s="76"/>
    </row>
    <row r="733" spans="1:13" ht="15" customHeight="1" x14ac:dyDescent="0.2">
      <c r="A733" s="78"/>
      <c r="B733" s="620">
        <f t="shared" ref="B733" si="72">B731+1</f>
        <v>7</v>
      </c>
      <c r="C733" s="63" t="s">
        <v>5476</v>
      </c>
      <c r="D733" s="621" t="s">
        <v>5199</v>
      </c>
      <c r="E733" s="632" t="s">
        <v>5200</v>
      </c>
      <c r="F733" s="630">
        <f>IF(総括表!$B$4=総括表!$Q$4,基礎データ貼付用シート!E2171)</f>
        <v>0</v>
      </c>
      <c r="G733" s="624" t="s">
        <v>5201</v>
      </c>
      <c r="H733" s="625">
        <v>0.3</v>
      </c>
      <c r="I733" s="624" t="s">
        <v>5202</v>
      </c>
      <c r="J733" s="626">
        <f t="shared" si="71"/>
        <v>0</v>
      </c>
      <c r="K733" s="66" t="s">
        <v>5223</v>
      </c>
      <c r="L733" s="76"/>
      <c r="M733" s="76"/>
    </row>
    <row r="734" spans="1:13" ht="15" customHeight="1" thickBot="1" x14ac:dyDescent="0.25">
      <c r="A734" s="78"/>
      <c r="B734" s="67"/>
      <c r="C734" s="286"/>
      <c r="D734" s="621" t="s">
        <v>5204</v>
      </c>
      <c r="E734" s="632" t="s">
        <v>5205</v>
      </c>
      <c r="F734" s="630" t="b">
        <f>IF(総括表!$B$4=総括表!$Q$5,基礎データ貼付用シート!E2171)</f>
        <v>0</v>
      </c>
      <c r="G734" s="624" t="s">
        <v>5201</v>
      </c>
      <c r="H734" s="625">
        <v>0.3</v>
      </c>
      <c r="I734" s="628" t="s">
        <v>5202</v>
      </c>
      <c r="J734" s="629">
        <f t="shared" si="71"/>
        <v>0</v>
      </c>
      <c r="K734" s="66" t="s">
        <v>5224</v>
      </c>
      <c r="L734" s="76"/>
      <c r="M734" s="76"/>
    </row>
    <row r="735" spans="1:13" ht="15" customHeight="1" x14ac:dyDescent="0.2">
      <c r="A735" s="71"/>
      <c r="B735" s="66"/>
      <c r="C735" s="68"/>
      <c r="D735" s="66"/>
      <c r="E735" s="66"/>
      <c r="F735" s="86"/>
      <c r="G735" s="68"/>
      <c r="H735" s="985" t="str">
        <f>H714</f>
        <v>(ｱ)～(ｾ)</v>
      </c>
      <c r="I735" s="986"/>
      <c r="J735" s="662"/>
      <c r="K735" s="76"/>
      <c r="L735" s="76"/>
      <c r="M735" s="76"/>
    </row>
    <row r="736" spans="1:13" ht="15" customHeight="1" thickBot="1" x14ac:dyDescent="0.25">
      <c r="A736" s="71"/>
      <c r="B736" s="66"/>
      <c r="C736" s="66"/>
      <c r="D736" s="66"/>
      <c r="E736" s="66"/>
      <c r="F736" s="29"/>
      <c r="G736" s="66"/>
      <c r="H736" s="983" t="s">
        <v>5259</v>
      </c>
      <c r="I736" s="984"/>
      <c r="J736" s="7">
        <f>SUM(J721:J734)</f>
        <v>0</v>
      </c>
      <c r="K736" s="66" t="s">
        <v>6636</v>
      </c>
      <c r="L736" s="76"/>
      <c r="M736" s="3" t="s">
        <v>5201</v>
      </c>
    </row>
    <row r="737" spans="1:13" s="3" customFormat="1" ht="15" customHeight="1" x14ac:dyDescent="0.2">
      <c r="A737" s="71"/>
      <c r="B737" s="66"/>
      <c r="C737" s="66"/>
      <c r="D737" s="66"/>
      <c r="E737" s="66"/>
      <c r="F737" s="29"/>
      <c r="G737" s="66"/>
      <c r="H737" s="68"/>
      <c r="I737" s="68"/>
      <c r="J737" s="29"/>
      <c r="K737" s="66"/>
      <c r="L737" s="71"/>
      <c r="M737" s="71"/>
    </row>
    <row r="738" spans="1:13" ht="15" customHeight="1" x14ac:dyDescent="0.2">
      <c r="A738" s="77">
        <v>33</v>
      </c>
      <c r="B738" s="71" t="s">
        <v>6637</v>
      </c>
      <c r="C738" s="76"/>
      <c r="D738" s="76"/>
      <c r="E738" s="76"/>
      <c r="F738" s="89"/>
      <c r="G738" s="76"/>
      <c r="H738" s="76"/>
      <c r="I738" s="76"/>
      <c r="J738" s="89"/>
      <c r="K738" s="76"/>
      <c r="L738" s="76"/>
      <c r="M738" s="76"/>
    </row>
    <row r="739" spans="1:13" ht="15" customHeight="1" x14ac:dyDescent="0.2">
      <c r="A739" s="78"/>
      <c r="B739" s="71" t="s">
        <v>6638</v>
      </c>
      <c r="C739" s="76"/>
      <c r="D739" s="76"/>
      <c r="E739" s="76"/>
      <c r="F739" s="89"/>
      <c r="G739" s="76"/>
      <c r="H739" s="76"/>
      <c r="I739" s="76"/>
      <c r="J739" s="89"/>
      <c r="K739" s="76"/>
      <c r="L739" s="76"/>
      <c r="M739" s="76"/>
    </row>
    <row r="740" spans="1:13" ht="15" customHeight="1" x14ac:dyDescent="0.2">
      <c r="A740" s="78"/>
      <c r="B740" s="991" t="s">
        <v>5401</v>
      </c>
      <c r="C740" s="992"/>
      <c r="D740" s="991" t="s">
        <v>5194</v>
      </c>
      <c r="E740" s="992"/>
      <c r="F740" s="127" t="s">
        <v>5402</v>
      </c>
      <c r="G740" s="213"/>
      <c r="H740" s="213" t="s">
        <v>5196</v>
      </c>
      <c r="I740" s="213"/>
      <c r="J740" s="127" t="s">
        <v>17</v>
      </c>
      <c r="K740" s="66"/>
      <c r="L740" s="76"/>
      <c r="M740" s="76"/>
    </row>
    <row r="741" spans="1:13" ht="15" customHeight="1" x14ac:dyDescent="0.2">
      <c r="A741" s="78"/>
      <c r="B741" s="294"/>
      <c r="C741" s="289"/>
      <c r="D741" s="229"/>
      <c r="E741" s="286"/>
      <c r="F741" s="168"/>
      <c r="G741" s="143"/>
      <c r="H741" s="143"/>
      <c r="I741" s="143"/>
      <c r="J741" s="92" t="s">
        <v>5197</v>
      </c>
      <c r="K741" s="66"/>
      <c r="L741" s="76"/>
      <c r="M741" s="76"/>
    </row>
    <row r="742" spans="1:13" ht="15" customHeight="1" x14ac:dyDescent="0.2">
      <c r="A742" s="78"/>
      <c r="B742" s="620">
        <v>1</v>
      </c>
      <c r="C742" s="63" t="s">
        <v>6599</v>
      </c>
      <c r="D742" s="621" t="s">
        <v>5199</v>
      </c>
      <c r="E742" s="632" t="s">
        <v>5200</v>
      </c>
      <c r="F742" s="630">
        <f>IF(総括表!$B$4=総括表!$Q$4,基礎データ貼付用シート!E2172)</f>
        <v>0</v>
      </c>
      <c r="G742" s="624" t="s">
        <v>5201</v>
      </c>
      <c r="H742" s="625">
        <v>0.26600000000000001</v>
      </c>
      <c r="I742" s="624" t="s">
        <v>5202</v>
      </c>
      <c r="J742" s="626">
        <f t="shared" ref="J742:J755" si="73">ROUND(F742*H742,0)</f>
        <v>0</v>
      </c>
      <c r="K742" s="66" t="s">
        <v>5203</v>
      </c>
      <c r="L742" s="76"/>
      <c r="M742" s="76"/>
    </row>
    <row r="743" spans="1:13" ht="15" customHeight="1" x14ac:dyDescent="0.2">
      <c r="A743" s="78"/>
      <c r="B743" s="67"/>
      <c r="C743" s="286"/>
      <c r="D743" s="621" t="s">
        <v>5204</v>
      </c>
      <c r="E743" s="632" t="s">
        <v>5205</v>
      </c>
      <c r="F743" s="630" t="b">
        <f>IF(総括表!$B$4=総括表!$Q$5,基礎データ貼付用シート!E2172)</f>
        <v>0</v>
      </c>
      <c r="G743" s="624" t="s">
        <v>5201</v>
      </c>
      <c r="H743" s="625">
        <v>0.253</v>
      </c>
      <c r="I743" s="628" t="s">
        <v>5202</v>
      </c>
      <c r="J743" s="629">
        <f t="shared" si="73"/>
        <v>0</v>
      </c>
      <c r="K743" s="66" t="s">
        <v>5206</v>
      </c>
      <c r="L743" s="76"/>
      <c r="M743" s="76"/>
    </row>
    <row r="744" spans="1:13" ht="15" customHeight="1" x14ac:dyDescent="0.2">
      <c r="A744" s="78"/>
      <c r="B744" s="620">
        <f>B742+1</f>
        <v>2</v>
      </c>
      <c r="C744" s="63" t="s">
        <v>6600</v>
      </c>
      <c r="D744" s="621" t="s">
        <v>5199</v>
      </c>
      <c r="E744" s="632" t="s">
        <v>5200</v>
      </c>
      <c r="F744" s="630">
        <f>IF(総括表!$B$4=総括表!$Q$4,基礎データ貼付用シート!E2173)</f>
        <v>0</v>
      </c>
      <c r="G744" s="624" t="s">
        <v>5201</v>
      </c>
      <c r="H744" s="625">
        <v>0.28000000000000003</v>
      </c>
      <c r="I744" s="624" t="s">
        <v>5202</v>
      </c>
      <c r="J744" s="626">
        <f t="shared" si="73"/>
        <v>0</v>
      </c>
      <c r="K744" s="66" t="s">
        <v>5208</v>
      </c>
      <c r="L744" s="76"/>
      <c r="M744" s="76"/>
    </row>
    <row r="745" spans="1:13" ht="15" customHeight="1" x14ac:dyDescent="0.2">
      <c r="A745" s="78"/>
      <c r="B745" s="67"/>
      <c r="C745" s="286"/>
      <c r="D745" s="621" t="s">
        <v>5204</v>
      </c>
      <c r="E745" s="632" t="s">
        <v>5205</v>
      </c>
      <c r="F745" s="630" t="b">
        <f>IF(総括表!$B$4=総括表!$Q$5,基礎データ貼付用シート!E2173)</f>
        <v>0</v>
      </c>
      <c r="G745" s="624" t="s">
        <v>5201</v>
      </c>
      <c r="H745" s="625">
        <v>0.27100000000000002</v>
      </c>
      <c r="I745" s="628" t="s">
        <v>5202</v>
      </c>
      <c r="J745" s="629">
        <f t="shared" si="73"/>
        <v>0</v>
      </c>
      <c r="K745" s="66" t="s">
        <v>5209</v>
      </c>
      <c r="L745" s="76"/>
      <c r="M745" s="76"/>
    </row>
    <row r="746" spans="1:13" ht="15" customHeight="1" x14ac:dyDescent="0.2">
      <c r="A746" s="78"/>
      <c r="B746" s="620">
        <f>B744+1</f>
        <v>3</v>
      </c>
      <c r="C746" s="63" t="s">
        <v>6510</v>
      </c>
      <c r="D746" s="621" t="s">
        <v>5199</v>
      </c>
      <c r="E746" s="632" t="s">
        <v>5200</v>
      </c>
      <c r="F746" s="630">
        <f>IF(総括表!$B$4=総括表!$Q$4,基礎データ貼付用シート!E2174)</f>
        <v>0</v>
      </c>
      <c r="G746" s="624" t="s">
        <v>5201</v>
      </c>
      <c r="H746" s="625">
        <v>0.28999999999999998</v>
      </c>
      <c r="I746" s="624" t="s">
        <v>5202</v>
      </c>
      <c r="J746" s="626">
        <f t="shared" si="73"/>
        <v>0</v>
      </c>
      <c r="K746" s="66" t="s">
        <v>5211</v>
      </c>
      <c r="L746" s="76"/>
      <c r="M746" s="76"/>
    </row>
    <row r="747" spans="1:13" ht="15" customHeight="1" x14ac:dyDescent="0.2">
      <c r="A747" s="78"/>
      <c r="B747" s="67"/>
      <c r="C747" s="286"/>
      <c r="D747" s="621" t="s">
        <v>5204</v>
      </c>
      <c r="E747" s="632" t="s">
        <v>5205</v>
      </c>
      <c r="F747" s="630" t="b">
        <f>IF(総括表!$B$4=総括表!$Q$5,基礎データ貼付用シート!E2174)</f>
        <v>0</v>
      </c>
      <c r="G747" s="624" t="s">
        <v>5201</v>
      </c>
      <c r="H747" s="625">
        <v>0.28499999999999998</v>
      </c>
      <c r="I747" s="628" t="s">
        <v>5202</v>
      </c>
      <c r="J747" s="629">
        <f t="shared" si="73"/>
        <v>0</v>
      </c>
      <c r="K747" s="66" t="s">
        <v>5212</v>
      </c>
      <c r="L747" s="76"/>
      <c r="M747" s="76"/>
    </row>
    <row r="748" spans="1:13" ht="15" customHeight="1" x14ac:dyDescent="0.2">
      <c r="A748" s="78"/>
      <c r="B748" s="620">
        <f>B746+1</f>
        <v>4</v>
      </c>
      <c r="C748" s="63" t="s">
        <v>5308</v>
      </c>
      <c r="D748" s="621" t="s">
        <v>5199</v>
      </c>
      <c r="E748" s="632" t="s">
        <v>5200</v>
      </c>
      <c r="F748" s="630">
        <f>IF(総括表!$B$4=総括表!$Q$4,基礎データ貼付用シート!E2175)</f>
        <v>0</v>
      </c>
      <c r="G748" s="624" t="s">
        <v>5201</v>
      </c>
      <c r="H748" s="625">
        <v>0.3</v>
      </c>
      <c r="I748" s="624" t="s">
        <v>5202</v>
      </c>
      <c r="J748" s="626">
        <f t="shared" si="73"/>
        <v>0</v>
      </c>
      <c r="K748" s="66" t="s">
        <v>5271</v>
      </c>
      <c r="L748" s="76"/>
      <c r="M748" s="76"/>
    </row>
    <row r="749" spans="1:13" ht="15" customHeight="1" x14ac:dyDescent="0.2">
      <c r="A749" s="78"/>
      <c r="B749" s="67"/>
      <c r="C749" s="286"/>
      <c r="D749" s="621" t="s">
        <v>5204</v>
      </c>
      <c r="E749" s="632" t="s">
        <v>5205</v>
      </c>
      <c r="F749" s="630" t="b">
        <f>IF(総括表!$B$4=総括表!$Q$5,基礎データ貼付用シート!E2175)</f>
        <v>0</v>
      </c>
      <c r="G749" s="624" t="s">
        <v>5201</v>
      </c>
      <c r="H749" s="625">
        <v>0.3</v>
      </c>
      <c r="I749" s="628" t="s">
        <v>5202</v>
      </c>
      <c r="J749" s="629">
        <f t="shared" si="73"/>
        <v>0</v>
      </c>
      <c r="K749" s="66" t="s">
        <v>5272</v>
      </c>
      <c r="L749" s="76"/>
      <c r="M749" s="76"/>
    </row>
    <row r="750" spans="1:13" ht="15" customHeight="1" x14ac:dyDescent="0.2">
      <c r="A750" s="78"/>
      <c r="B750" s="620">
        <f>B748+1</f>
        <v>5</v>
      </c>
      <c r="C750" s="63" t="s">
        <v>5309</v>
      </c>
      <c r="D750" s="621" t="s">
        <v>5199</v>
      </c>
      <c r="E750" s="632" t="s">
        <v>5200</v>
      </c>
      <c r="F750" s="630">
        <f>IF(総括表!$B$4=総括表!$Q$4,基礎データ貼付用シート!E2176)</f>
        <v>0</v>
      </c>
      <c r="G750" s="624" t="s">
        <v>5201</v>
      </c>
      <c r="H750" s="625">
        <v>0.3</v>
      </c>
      <c r="I750" s="624" t="s">
        <v>5202</v>
      </c>
      <c r="J750" s="626">
        <f t="shared" si="73"/>
        <v>0</v>
      </c>
      <c r="K750" s="66" t="s">
        <v>5273</v>
      </c>
      <c r="L750" s="76"/>
      <c r="M750" s="76"/>
    </row>
    <row r="751" spans="1:13" ht="15" customHeight="1" x14ac:dyDescent="0.2">
      <c r="A751" s="78"/>
      <c r="B751" s="67"/>
      <c r="C751" s="286"/>
      <c r="D751" s="621" t="s">
        <v>5204</v>
      </c>
      <c r="E751" s="632" t="s">
        <v>5205</v>
      </c>
      <c r="F751" s="630" t="b">
        <f>IF(総括表!$B$4=総括表!$Q$5,基礎データ貼付用シート!E2176)</f>
        <v>0</v>
      </c>
      <c r="G751" s="624" t="s">
        <v>5201</v>
      </c>
      <c r="H751" s="625">
        <v>0.3</v>
      </c>
      <c r="I751" s="628" t="s">
        <v>5202</v>
      </c>
      <c r="J751" s="629">
        <f t="shared" si="73"/>
        <v>0</v>
      </c>
      <c r="K751" s="66" t="s">
        <v>5330</v>
      </c>
      <c r="L751" s="76"/>
      <c r="M751" s="76"/>
    </row>
    <row r="752" spans="1:13" ht="15" customHeight="1" x14ac:dyDescent="0.2">
      <c r="A752" s="78"/>
      <c r="B752" s="620">
        <f>B750+1</f>
        <v>6</v>
      </c>
      <c r="C752" s="63" t="s">
        <v>5310</v>
      </c>
      <c r="D752" s="621" t="s">
        <v>5199</v>
      </c>
      <c r="E752" s="632" t="s">
        <v>5200</v>
      </c>
      <c r="F752" s="623">
        <f>IF(総括表!$B$4=総括表!$Q$4,基礎データ貼付用シート!E2177)</f>
        <v>0</v>
      </c>
      <c r="G752" s="624" t="s">
        <v>5201</v>
      </c>
      <c r="H752" s="625">
        <v>0.3</v>
      </c>
      <c r="I752" s="624" t="s">
        <v>5202</v>
      </c>
      <c r="J752" s="626">
        <f t="shared" si="73"/>
        <v>0</v>
      </c>
      <c r="K752" s="66" t="s">
        <v>5220</v>
      </c>
      <c r="L752" s="76"/>
      <c r="M752" s="76"/>
    </row>
    <row r="753" spans="1:13" ht="15" customHeight="1" x14ac:dyDescent="0.2">
      <c r="A753" s="78"/>
      <c r="B753" s="67"/>
      <c r="C753" s="286"/>
      <c r="D753" s="621" t="s">
        <v>5204</v>
      </c>
      <c r="E753" s="632" t="s">
        <v>5205</v>
      </c>
      <c r="F753" s="623" t="b">
        <f>IF(総括表!$B$4=総括表!$Q$5,基礎データ貼付用シート!E2177)</f>
        <v>0</v>
      </c>
      <c r="G753" s="624" t="s">
        <v>5201</v>
      </c>
      <c r="H753" s="625">
        <v>0.3</v>
      </c>
      <c r="I753" s="628" t="s">
        <v>5202</v>
      </c>
      <c r="J753" s="629">
        <f t="shared" si="73"/>
        <v>0</v>
      </c>
      <c r="K753" s="66" t="s">
        <v>5221</v>
      </c>
      <c r="L753" s="76"/>
      <c r="M753" s="76"/>
    </row>
    <row r="754" spans="1:13" ht="15" customHeight="1" x14ac:dyDescent="0.2">
      <c r="A754" s="78"/>
      <c r="B754" s="620">
        <f t="shared" ref="B754" si="74">B752+1</f>
        <v>7</v>
      </c>
      <c r="C754" s="63" t="s">
        <v>5476</v>
      </c>
      <c r="D754" s="621" t="s">
        <v>5199</v>
      </c>
      <c r="E754" s="632" t="s">
        <v>5200</v>
      </c>
      <c r="F754" s="623">
        <f>IF(総括表!$B$4=総括表!$Q$4,基礎データ貼付用シート!E2178)</f>
        <v>0</v>
      </c>
      <c r="G754" s="624" t="s">
        <v>5201</v>
      </c>
      <c r="H754" s="625">
        <v>0.3</v>
      </c>
      <c r="I754" s="624" t="s">
        <v>5202</v>
      </c>
      <c r="J754" s="626">
        <f t="shared" si="73"/>
        <v>0</v>
      </c>
      <c r="K754" s="66" t="s">
        <v>5223</v>
      </c>
      <c r="L754" s="76"/>
      <c r="M754" s="76"/>
    </row>
    <row r="755" spans="1:13" ht="15" customHeight="1" thickBot="1" x14ac:dyDescent="0.25">
      <c r="A755" s="78"/>
      <c r="B755" s="67"/>
      <c r="C755" s="286"/>
      <c r="D755" s="621" t="s">
        <v>5204</v>
      </c>
      <c r="E755" s="632" t="s">
        <v>5205</v>
      </c>
      <c r="F755" s="623" t="b">
        <f>IF(総括表!$B$4=総括表!$Q$5,基礎データ貼付用シート!E2178)</f>
        <v>0</v>
      </c>
      <c r="G755" s="624" t="s">
        <v>5201</v>
      </c>
      <c r="H755" s="625">
        <v>0.3</v>
      </c>
      <c r="I755" s="628" t="s">
        <v>5202</v>
      </c>
      <c r="J755" s="629">
        <f t="shared" si="73"/>
        <v>0</v>
      </c>
      <c r="K755" s="66" t="s">
        <v>5224</v>
      </c>
      <c r="L755" s="76"/>
      <c r="M755" s="76"/>
    </row>
    <row r="756" spans="1:13" ht="15" customHeight="1" x14ac:dyDescent="0.2">
      <c r="A756" s="71"/>
      <c r="B756" s="66"/>
      <c r="C756" s="68"/>
      <c r="D756" s="66"/>
      <c r="E756" s="66"/>
      <c r="F756" s="86"/>
      <c r="G756" s="68"/>
      <c r="H756" s="985" t="str">
        <f>H735</f>
        <v>(ｱ)～(ｾ)</v>
      </c>
      <c r="I756" s="986"/>
      <c r="J756" s="662"/>
      <c r="K756" s="76"/>
      <c r="L756" s="76"/>
      <c r="M756" s="76"/>
    </row>
    <row r="757" spans="1:13" ht="15" customHeight="1" thickBot="1" x14ac:dyDescent="0.25">
      <c r="A757" s="71"/>
      <c r="B757" s="66"/>
      <c r="C757" s="66"/>
      <c r="D757" s="66"/>
      <c r="E757" s="66"/>
      <c r="F757" s="29"/>
      <c r="G757" s="66"/>
      <c r="H757" s="983" t="s">
        <v>5259</v>
      </c>
      <c r="I757" s="984"/>
      <c r="J757" s="7">
        <f>SUM(J742:J755)</f>
        <v>0</v>
      </c>
      <c r="K757" s="66" t="s">
        <v>6639</v>
      </c>
      <c r="L757" s="76"/>
      <c r="M757" s="3" t="s">
        <v>5201</v>
      </c>
    </row>
    <row r="758" spans="1:13" s="3" customFormat="1" ht="15" customHeight="1" x14ac:dyDescent="0.2">
      <c r="A758" s="71"/>
      <c r="B758" s="66"/>
      <c r="C758" s="66"/>
      <c r="D758" s="66"/>
      <c r="E758" s="66"/>
      <c r="F758" s="29"/>
      <c r="G758" s="66"/>
      <c r="H758" s="68"/>
      <c r="I758" s="68"/>
      <c r="J758" s="29"/>
      <c r="K758" s="66"/>
      <c r="L758" s="71"/>
      <c r="M758" s="71"/>
    </row>
    <row r="759" spans="1:13" s="3" customFormat="1" ht="15" customHeight="1" x14ac:dyDescent="0.2">
      <c r="A759" s="71"/>
      <c r="B759" s="66"/>
      <c r="C759" s="66"/>
      <c r="D759" s="66"/>
      <c r="E759" s="66"/>
      <c r="F759" s="29"/>
      <c r="G759" s="66"/>
      <c r="H759" s="68"/>
      <c r="I759" s="68"/>
      <c r="J759" s="29"/>
      <c r="K759" s="66"/>
      <c r="L759" s="71"/>
      <c r="M759" s="71"/>
    </row>
    <row r="760" spans="1:13" ht="15" customHeight="1" x14ac:dyDescent="0.2">
      <c r="A760" s="77">
        <v>34</v>
      </c>
      <c r="B760" s="71" t="s">
        <v>6640</v>
      </c>
      <c r="C760" s="76"/>
      <c r="D760" s="76"/>
      <c r="E760" s="76"/>
      <c r="F760" s="89"/>
      <c r="G760" s="76"/>
      <c r="H760" s="76"/>
      <c r="I760" s="76"/>
      <c r="J760" s="89"/>
      <c r="K760" s="76"/>
      <c r="L760" s="76"/>
      <c r="M760" s="76"/>
    </row>
    <row r="761" spans="1:13" ht="15" customHeight="1" x14ac:dyDescent="0.2">
      <c r="A761" s="78"/>
      <c r="B761" s="991" t="s">
        <v>5401</v>
      </c>
      <c r="C761" s="992"/>
      <c r="D761" s="991" t="s">
        <v>5194</v>
      </c>
      <c r="E761" s="992"/>
      <c r="F761" s="127" t="s">
        <v>5402</v>
      </c>
      <c r="G761" s="213"/>
      <c r="H761" s="213" t="s">
        <v>5196</v>
      </c>
      <c r="I761" s="213"/>
      <c r="J761" s="127" t="s">
        <v>17</v>
      </c>
      <c r="K761" s="66"/>
      <c r="L761" s="76"/>
      <c r="M761" s="76"/>
    </row>
    <row r="762" spans="1:13" ht="15" customHeight="1" x14ac:dyDescent="0.2">
      <c r="A762" s="78"/>
      <c r="B762" s="294"/>
      <c r="C762" s="289"/>
      <c r="D762" s="229"/>
      <c r="E762" s="286"/>
      <c r="F762" s="168"/>
      <c r="G762" s="143"/>
      <c r="H762" s="143"/>
      <c r="I762" s="143"/>
      <c r="J762" s="92" t="s">
        <v>5197</v>
      </c>
      <c r="K762" s="66"/>
      <c r="L762" s="76"/>
      <c r="M762" s="76"/>
    </row>
    <row r="763" spans="1:13" ht="15" customHeight="1" x14ac:dyDescent="0.2">
      <c r="A763" s="78"/>
      <c r="B763" s="620">
        <v>1</v>
      </c>
      <c r="C763" s="63" t="s">
        <v>6600</v>
      </c>
      <c r="D763" s="621" t="s">
        <v>5199</v>
      </c>
      <c r="E763" s="632" t="s">
        <v>5200</v>
      </c>
      <c r="F763" s="630">
        <f>IF(総括表!$B$4=総括表!$Q$4,基礎データ貼付用シート!E2179)</f>
        <v>0</v>
      </c>
      <c r="G763" s="624" t="s">
        <v>5201</v>
      </c>
      <c r="H763" s="625">
        <v>0.46600000000000003</v>
      </c>
      <c r="I763" s="624" t="s">
        <v>5202</v>
      </c>
      <c r="J763" s="626">
        <f t="shared" ref="J763:J774" si="75">ROUND(F763*H763,0)</f>
        <v>0</v>
      </c>
      <c r="K763" s="66" t="s">
        <v>5203</v>
      </c>
      <c r="L763" s="76"/>
      <c r="M763" s="76"/>
    </row>
    <row r="764" spans="1:13" ht="15" customHeight="1" x14ac:dyDescent="0.2">
      <c r="A764" s="78"/>
      <c r="B764" s="67"/>
      <c r="C764" s="286"/>
      <c r="D764" s="621" t="s">
        <v>5204</v>
      </c>
      <c r="E764" s="632" t="s">
        <v>5205</v>
      </c>
      <c r="F764" s="630" t="b">
        <f>IF(総括表!$B$4=総括表!$Q$5,基礎データ貼付用シート!E2179)</f>
        <v>0</v>
      </c>
      <c r="G764" s="624" t="s">
        <v>5201</v>
      </c>
      <c r="H764" s="625">
        <v>0.45100000000000001</v>
      </c>
      <c r="I764" s="628" t="s">
        <v>5202</v>
      </c>
      <c r="J764" s="629">
        <f t="shared" si="75"/>
        <v>0</v>
      </c>
      <c r="K764" s="66" t="s">
        <v>5206</v>
      </c>
      <c r="L764" s="76"/>
      <c r="M764" s="76"/>
    </row>
    <row r="765" spans="1:13" ht="15" customHeight="1" x14ac:dyDescent="0.2">
      <c r="A765" s="78"/>
      <c r="B765" s="620">
        <f>B763+1</f>
        <v>2</v>
      </c>
      <c r="C765" s="63" t="s">
        <v>6510</v>
      </c>
      <c r="D765" s="621" t="s">
        <v>5199</v>
      </c>
      <c r="E765" s="632" t="s">
        <v>5200</v>
      </c>
      <c r="F765" s="630">
        <f>IF(総括表!$B$4=総括表!$Q$4,基礎データ貼付用シート!E2180)</f>
        <v>0</v>
      </c>
      <c r="G765" s="624" t="s">
        <v>5201</v>
      </c>
      <c r="H765" s="625">
        <v>0.48399999999999999</v>
      </c>
      <c r="I765" s="624" t="s">
        <v>5202</v>
      </c>
      <c r="J765" s="626">
        <f t="shared" si="75"/>
        <v>0</v>
      </c>
      <c r="K765" s="66" t="s">
        <v>5267</v>
      </c>
      <c r="L765" s="76"/>
      <c r="M765" s="76"/>
    </row>
    <row r="766" spans="1:13" ht="15" customHeight="1" x14ac:dyDescent="0.2">
      <c r="A766" s="78"/>
      <c r="B766" s="67"/>
      <c r="C766" s="286"/>
      <c r="D766" s="621" t="s">
        <v>5204</v>
      </c>
      <c r="E766" s="632" t="s">
        <v>5205</v>
      </c>
      <c r="F766" s="630" t="b">
        <f>IF(総括表!$B$4=総括表!$Q$5,基礎データ貼付用シート!E2180)</f>
        <v>0</v>
      </c>
      <c r="G766" s="624" t="s">
        <v>5201</v>
      </c>
      <c r="H766" s="625">
        <v>0.47499999999999998</v>
      </c>
      <c r="I766" s="628" t="s">
        <v>5202</v>
      </c>
      <c r="J766" s="629">
        <f t="shared" si="75"/>
        <v>0</v>
      </c>
      <c r="K766" s="66" t="s">
        <v>5268</v>
      </c>
      <c r="L766" s="76"/>
      <c r="M766" s="76"/>
    </row>
    <row r="767" spans="1:13" ht="15" customHeight="1" x14ac:dyDescent="0.2">
      <c r="A767" s="78"/>
      <c r="B767" s="620">
        <f>B765+1</f>
        <v>3</v>
      </c>
      <c r="C767" s="63" t="s">
        <v>5308</v>
      </c>
      <c r="D767" s="621" t="s">
        <v>5199</v>
      </c>
      <c r="E767" s="632" t="s">
        <v>5200</v>
      </c>
      <c r="F767" s="630">
        <f>IF(総括表!$B$4=総括表!$Q$4,基礎データ貼付用シート!E2181)</f>
        <v>0</v>
      </c>
      <c r="G767" s="624" t="s">
        <v>5201</v>
      </c>
      <c r="H767" s="625">
        <v>0.5</v>
      </c>
      <c r="I767" s="624" t="s">
        <v>5202</v>
      </c>
      <c r="J767" s="626">
        <f t="shared" si="75"/>
        <v>0</v>
      </c>
      <c r="K767" s="66" t="s">
        <v>5269</v>
      </c>
      <c r="L767" s="76"/>
      <c r="M767" s="76"/>
    </row>
    <row r="768" spans="1:13" ht="15" customHeight="1" x14ac:dyDescent="0.2">
      <c r="A768" s="78"/>
      <c r="B768" s="67"/>
      <c r="C768" s="286"/>
      <c r="D768" s="621" t="s">
        <v>5204</v>
      </c>
      <c r="E768" s="632" t="s">
        <v>5205</v>
      </c>
      <c r="F768" s="630" t="b">
        <f>IF(総括表!$B$4=総括表!$Q$5,基礎データ貼付用シート!E2181)</f>
        <v>0</v>
      </c>
      <c r="G768" s="624" t="s">
        <v>5201</v>
      </c>
      <c r="H768" s="625">
        <v>0.5</v>
      </c>
      <c r="I768" s="628" t="s">
        <v>5202</v>
      </c>
      <c r="J768" s="629">
        <f t="shared" si="75"/>
        <v>0</v>
      </c>
      <c r="K768" s="66" t="s">
        <v>5270</v>
      </c>
      <c r="L768" s="76"/>
      <c r="M768" s="76"/>
    </row>
    <row r="769" spans="1:13" ht="15" customHeight="1" x14ac:dyDescent="0.2">
      <c r="A769" s="78"/>
      <c r="B769" s="620">
        <f>B767+1</f>
        <v>4</v>
      </c>
      <c r="C769" s="63" t="s">
        <v>5309</v>
      </c>
      <c r="D769" s="621" t="s">
        <v>5199</v>
      </c>
      <c r="E769" s="632" t="s">
        <v>5200</v>
      </c>
      <c r="F769" s="630">
        <f>IF(総括表!$B$4=総括表!$Q$4,基礎データ貼付用シート!E2182)</f>
        <v>0</v>
      </c>
      <c r="G769" s="624" t="s">
        <v>5201</v>
      </c>
      <c r="H769" s="625">
        <v>0.5</v>
      </c>
      <c r="I769" s="624" t="s">
        <v>5202</v>
      </c>
      <c r="J769" s="626">
        <f t="shared" si="75"/>
        <v>0</v>
      </c>
      <c r="K769" s="66" t="s">
        <v>5271</v>
      </c>
      <c r="L769" s="76"/>
      <c r="M769" s="76"/>
    </row>
    <row r="770" spans="1:13" ht="15" customHeight="1" x14ac:dyDescent="0.2">
      <c r="A770" s="78"/>
      <c r="B770" s="67"/>
      <c r="C770" s="286"/>
      <c r="D770" s="621" t="s">
        <v>5204</v>
      </c>
      <c r="E770" s="632" t="s">
        <v>5205</v>
      </c>
      <c r="F770" s="630" t="b">
        <f>IF(総括表!$B$4=総括表!$Q$5,基礎データ貼付用シート!E2182)</f>
        <v>0</v>
      </c>
      <c r="G770" s="624" t="s">
        <v>5201</v>
      </c>
      <c r="H770" s="625">
        <v>0.5</v>
      </c>
      <c r="I770" s="628" t="s">
        <v>5202</v>
      </c>
      <c r="J770" s="629">
        <f t="shared" si="75"/>
        <v>0</v>
      </c>
      <c r="K770" s="66" t="s">
        <v>5272</v>
      </c>
      <c r="L770" s="76"/>
      <c r="M770" s="76"/>
    </row>
    <row r="771" spans="1:13" ht="15" customHeight="1" x14ac:dyDescent="0.2">
      <c r="A771" s="78"/>
      <c r="B771" s="620">
        <f>B769+1</f>
        <v>5</v>
      </c>
      <c r="C771" s="63" t="s">
        <v>5310</v>
      </c>
      <c r="D771" s="621" t="s">
        <v>5199</v>
      </c>
      <c r="E771" s="632" t="s">
        <v>5200</v>
      </c>
      <c r="F771" s="630">
        <f>IF(総括表!$B$4=総括表!$Q$4,基礎データ貼付用シート!E2183)</f>
        <v>0</v>
      </c>
      <c r="G771" s="624" t="s">
        <v>5201</v>
      </c>
      <c r="H771" s="625">
        <v>0.5</v>
      </c>
      <c r="I771" s="624" t="s">
        <v>5202</v>
      </c>
      <c r="J771" s="626">
        <f t="shared" si="75"/>
        <v>0</v>
      </c>
      <c r="K771" s="66" t="s">
        <v>5459</v>
      </c>
      <c r="L771" s="76"/>
      <c r="M771" s="76"/>
    </row>
    <row r="772" spans="1:13" ht="15" customHeight="1" x14ac:dyDescent="0.2">
      <c r="A772" s="78"/>
      <c r="B772" s="67"/>
      <c r="C772" s="286"/>
      <c r="D772" s="621" t="s">
        <v>5204</v>
      </c>
      <c r="E772" s="632" t="s">
        <v>5205</v>
      </c>
      <c r="F772" s="630" t="b">
        <f>IF(総括表!$B$4=総括表!$Q$5,基礎データ貼付用シート!E2183)</f>
        <v>0</v>
      </c>
      <c r="G772" s="624" t="s">
        <v>5201</v>
      </c>
      <c r="H772" s="625">
        <v>0.5</v>
      </c>
      <c r="I772" s="628" t="s">
        <v>5202</v>
      </c>
      <c r="J772" s="629">
        <f t="shared" si="75"/>
        <v>0</v>
      </c>
      <c r="K772" s="66" t="s">
        <v>5460</v>
      </c>
      <c r="L772" s="76"/>
      <c r="M772" s="76"/>
    </row>
    <row r="773" spans="1:13" ht="15" customHeight="1" x14ac:dyDescent="0.2">
      <c r="A773" s="78"/>
      <c r="B773" s="620">
        <f>B771+1</f>
        <v>6</v>
      </c>
      <c r="C773" s="63" t="s">
        <v>5476</v>
      </c>
      <c r="D773" s="621" t="s">
        <v>5199</v>
      </c>
      <c r="E773" s="632" t="s">
        <v>5200</v>
      </c>
      <c r="F773" s="630">
        <f>IF(総括表!$B$4=総括表!$Q$4,基礎データ貼付用シート!E2184)</f>
        <v>0</v>
      </c>
      <c r="G773" s="624" t="s">
        <v>5201</v>
      </c>
      <c r="H773" s="625">
        <v>0.5</v>
      </c>
      <c r="I773" s="624" t="s">
        <v>5202</v>
      </c>
      <c r="J773" s="626">
        <f t="shared" si="75"/>
        <v>0</v>
      </c>
      <c r="K773" s="66" t="s">
        <v>5220</v>
      </c>
      <c r="L773" s="76"/>
      <c r="M773" s="76"/>
    </row>
    <row r="774" spans="1:13" ht="15" customHeight="1" thickBot="1" x14ac:dyDescent="0.25">
      <c r="A774" s="78"/>
      <c r="B774" s="67"/>
      <c r="C774" s="286"/>
      <c r="D774" s="621" t="s">
        <v>5204</v>
      </c>
      <c r="E774" s="632" t="s">
        <v>5205</v>
      </c>
      <c r="F774" s="630" t="b">
        <f>IF(総括表!$B$4=総括表!$Q$5,基礎データ貼付用シート!E2184)</f>
        <v>0</v>
      </c>
      <c r="G774" s="624" t="s">
        <v>5201</v>
      </c>
      <c r="H774" s="625">
        <v>0.5</v>
      </c>
      <c r="I774" s="628" t="s">
        <v>5202</v>
      </c>
      <c r="J774" s="629">
        <f t="shared" si="75"/>
        <v>0</v>
      </c>
      <c r="K774" s="66" t="s">
        <v>5221</v>
      </c>
      <c r="L774" s="76"/>
      <c r="M774" s="76"/>
    </row>
    <row r="775" spans="1:13" ht="15" customHeight="1" x14ac:dyDescent="0.2">
      <c r="A775" s="71"/>
      <c r="B775" s="66"/>
      <c r="C775" s="68"/>
      <c r="D775" s="66"/>
      <c r="E775" s="66"/>
      <c r="F775" s="86"/>
      <c r="G775" s="68"/>
      <c r="H775" s="985" t="s">
        <v>6586</v>
      </c>
      <c r="I775" s="986"/>
      <c r="J775" s="662"/>
      <c r="K775" s="76"/>
      <c r="L775" s="76"/>
      <c r="M775" s="76"/>
    </row>
    <row r="776" spans="1:13" ht="15" customHeight="1" thickBot="1" x14ac:dyDescent="0.25">
      <c r="A776" s="71"/>
      <c r="B776" s="66"/>
      <c r="C776" s="66"/>
      <c r="D776" s="66"/>
      <c r="E776" s="66"/>
      <c r="F776" s="29"/>
      <c r="G776" s="66"/>
      <c r="H776" s="983" t="s">
        <v>5259</v>
      </c>
      <c r="I776" s="984"/>
      <c r="J776" s="7">
        <f>SUM(J763:J774)</f>
        <v>0</v>
      </c>
      <c r="K776" s="66" t="s">
        <v>6641</v>
      </c>
      <c r="L776" s="76"/>
      <c r="M776" s="3" t="s">
        <v>5201</v>
      </c>
    </row>
    <row r="777" spans="1:13" s="3" customFormat="1" ht="15" customHeight="1" x14ac:dyDescent="0.2">
      <c r="A777" s="71"/>
      <c r="B777" s="66"/>
      <c r="C777" s="66"/>
      <c r="D777" s="66"/>
      <c r="E777" s="66"/>
      <c r="F777" s="29"/>
      <c r="G777" s="66"/>
      <c r="H777" s="68"/>
      <c r="I777" s="68"/>
      <c r="J777" s="29"/>
      <c r="K777" s="66"/>
      <c r="L777" s="71"/>
      <c r="M777" s="71"/>
    </row>
    <row r="778" spans="1:13" s="3" customFormat="1" ht="15" customHeight="1" x14ac:dyDescent="0.2">
      <c r="A778" s="71"/>
      <c r="B778" s="66"/>
      <c r="C778" s="66"/>
      <c r="D778" s="66"/>
      <c r="E778" s="66"/>
      <c r="F778" s="29"/>
      <c r="G778" s="66"/>
      <c r="H778" s="68"/>
      <c r="I778" s="68"/>
      <c r="J778" s="29"/>
      <c r="K778" s="66"/>
      <c r="L778" s="71"/>
      <c r="M778" s="71"/>
    </row>
    <row r="779" spans="1:13" ht="15" customHeight="1" x14ac:dyDescent="0.2">
      <c r="A779" s="77">
        <v>35</v>
      </c>
      <c r="B779" s="71" t="s">
        <v>6642</v>
      </c>
      <c r="C779" s="76"/>
      <c r="D779" s="76"/>
      <c r="E779" s="76"/>
      <c r="F779" s="89"/>
      <c r="G779" s="76"/>
      <c r="H779" s="76"/>
      <c r="I779" s="76"/>
      <c r="J779" s="89"/>
      <c r="K779" s="76"/>
      <c r="L779" s="76"/>
      <c r="M779" s="76"/>
    </row>
    <row r="780" spans="1:13" ht="15" customHeight="1" x14ac:dyDescent="0.2">
      <c r="A780" s="78"/>
      <c r="B780" s="1212" t="s">
        <v>5401</v>
      </c>
      <c r="C780" s="992"/>
      <c r="D780" s="1212" t="s">
        <v>5194</v>
      </c>
      <c r="E780" s="992"/>
      <c r="F780" s="618" t="s">
        <v>5402</v>
      </c>
      <c r="G780" s="619"/>
      <c r="H780" s="619" t="s">
        <v>5196</v>
      </c>
      <c r="I780" s="619"/>
      <c r="J780" s="618" t="s">
        <v>17</v>
      </c>
      <c r="K780" s="66"/>
      <c r="L780" s="76"/>
      <c r="M780" s="76"/>
    </row>
    <row r="781" spans="1:13" ht="15" customHeight="1" x14ac:dyDescent="0.2">
      <c r="A781" s="78"/>
      <c r="B781" s="294"/>
      <c r="C781" s="289"/>
      <c r="D781" s="229"/>
      <c r="E781" s="286"/>
      <c r="F781" s="168"/>
      <c r="G781" s="143"/>
      <c r="H781" s="143"/>
      <c r="I781" s="143"/>
      <c r="J781" s="92" t="s">
        <v>5197</v>
      </c>
      <c r="K781" s="66"/>
      <c r="L781" s="76"/>
      <c r="M781" s="76"/>
    </row>
    <row r="782" spans="1:13" ht="15" customHeight="1" x14ac:dyDescent="0.2">
      <c r="A782" s="78"/>
      <c r="B782" s="620">
        <v>1</v>
      </c>
      <c r="C782" s="63" t="s">
        <v>6600</v>
      </c>
      <c r="D782" s="621" t="s">
        <v>5199</v>
      </c>
      <c r="E782" s="632" t="s">
        <v>5200</v>
      </c>
      <c r="F782" s="630">
        <f>IF(総括表!$B$4=総括表!$Q$4,基礎データ貼付用シート!E2185)</f>
        <v>0</v>
      </c>
      <c r="G782" s="624" t="s">
        <v>5201</v>
      </c>
      <c r="H782" s="625">
        <v>0.46600000000000003</v>
      </c>
      <c r="I782" s="624" t="s">
        <v>5202</v>
      </c>
      <c r="J782" s="626">
        <f t="shared" ref="J782:J793" si="76">ROUND(F782*H782,0)</f>
        <v>0</v>
      </c>
      <c r="K782" s="66" t="s">
        <v>5203</v>
      </c>
      <c r="L782" s="76"/>
      <c r="M782" s="76"/>
    </row>
    <row r="783" spans="1:13" ht="15" customHeight="1" x14ac:dyDescent="0.2">
      <c r="A783" s="78"/>
      <c r="B783" s="67"/>
      <c r="C783" s="286"/>
      <c r="D783" s="621" t="s">
        <v>5204</v>
      </c>
      <c r="E783" s="632" t="s">
        <v>5205</v>
      </c>
      <c r="F783" s="630" t="b">
        <f>IF(総括表!$B$4=総括表!$Q$5,基礎データ貼付用シート!E2185)</f>
        <v>0</v>
      </c>
      <c r="G783" s="624" t="s">
        <v>5201</v>
      </c>
      <c r="H783" s="625">
        <v>0.45100000000000001</v>
      </c>
      <c r="I783" s="628" t="s">
        <v>5202</v>
      </c>
      <c r="J783" s="629">
        <f t="shared" si="76"/>
        <v>0</v>
      </c>
      <c r="K783" s="66" t="s">
        <v>5206</v>
      </c>
      <c r="L783" s="76"/>
      <c r="M783" s="76"/>
    </row>
    <row r="784" spans="1:13" ht="15" customHeight="1" x14ac:dyDescent="0.2">
      <c r="A784" s="78"/>
      <c r="B784" s="620">
        <f>B782+1</f>
        <v>2</v>
      </c>
      <c r="C784" s="63" t="s">
        <v>6510</v>
      </c>
      <c r="D784" s="621" t="s">
        <v>5199</v>
      </c>
      <c r="E784" s="632" t="s">
        <v>5200</v>
      </c>
      <c r="F784" s="630">
        <f>IF(総括表!$B$4=総括表!$Q$4,基礎データ貼付用シート!E2186)</f>
        <v>0</v>
      </c>
      <c r="G784" s="624" t="s">
        <v>5201</v>
      </c>
      <c r="H784" s="625">
        <v>0.48399999999999999</v>
      </c>
      <c r="I784" s="624" t="s">
        <v>5202</v>
      </c>
      <c r="J784" s="626">
        <f t="shared" si="76"/>
        <v>0</v>
      </c>
      <c r="K784" s="66" t="s">
        <v>5267</v>
      </c>
      <c r="L784" s="76"/>
      <c r="M784" s="76"/>
    </row>
    <row r="785" spans="1:13" ht="15" customHeight="1" x14ac:dyDescent="0.2">
      <c r="A785" s="78"/>
      <c r="B785" s="67"/>
      <c r="C785" s="286"/>
      <c r="D785" s="621" t="s">
        <v>5204</v>
      </c>
      <c r="E785" s="632" t="s">
        <v>5205</v>
      </c>
      <c r="F785" s="630" t="b">
        <f>IF(総括表!$B$4=総括表!$Q$5,基礎データ貼付用シート!E2186)</f>
        <v>0</v>
      </c>
      <c r="G785" s="624" t="s">
        <v>5201</v>
      </c>
      <c r="H785" s="625">
        <v>0.47499999999999998</v>
      </c>
      <c r="I785" s="628" t="s">
        <v>5202</v>
      </c>
      <c r="J785" s="629">
        <f t="shared" si="76"/>
        <v>0</v>
      </c>
      <c r="K785" s="66" t="s">
        <v>5268</v>
      </c>
      <c r="L785" s="76"/>
      <c r="M785" s="76"/>
    </row>
    <row r="786" spans="1:13" ht="15" customHeight="1" x14ac:dyDescent="0.2">
      <c r="A786" s="78"/>
      <c r="B786" s="620">
        <f>B784+1</f>
        <v>3</v>
      </c>
      <c r="C786" s="63" t="s">
        <v>5308</v>
      </c>
      <c r="D786" s="621" t="s">
        <v>5199</v>
      </c>
      <c r="E786" s="632" t="s">
        <v>5200</v>
      </c>
      <c r="F786" s="630">
        <f>IF(総括表!$B$4=総括表!$Q$4,基礎データ貼付用シート!E2187)</f>
        <v>0</v>
      </c>
      <c r="G786" s="624" t="s">
        <v>5201</v>
      </c>
      <c r="H786" s="625">
        <v>0.5</v>
      </c>
      <c r="I786" s="624" t="s">
        <v>5202</v>
      </c>
      <c r="J786" s="626">
        <f t="shared" si="76"/>
        <v>0</v>
      </c>
      <c r="K786" s="66" t="s">
        <v>5269</v>
      </c>
      <c r="L786" s="76"/>
      <c r="M786" s="76"/>
    </row>
    <row r="787" spans="1:13" ht="15" customHeight="1" x14ac:dyDescent="0.2">
      <c r="A787" s="78"/>
      <c r="B787" s="67"/>
      <c r="C787" s="286"/>
      <c r="D787" s="621" t="s">
        <v>5204</v>
      </c>
      <c r="E787" s="632" t="s">
        <v>5205</v>
      </c>
      <c r="F787" s="630" t="b">
        <f>IF(総括表!$B$4=総括表!$Q$5,基礎データ貼付用シート!E2187)</f>
        <v>0</v>
      </c>
      <c r="G787" s="624" t="s">
        <v>5201</v>
      </c>
      <c r="H787" s="625">
        <v>0.5</v>
      </c>
      <c r="I787" s="628" t="s">
        <v>5202</v>
      </c>
      <c r="J787" s="629">
        <f t="shared" si="76"/>
        <v>0</v>
      </c>
      <c r="K787" s="66" t="s">
        <v>5270</v>
      </c>
      <c r="L787" s="76"/>
      <c r="M787" s="76"/>
    </row>
    <row r="788" spans="1:13" ht="15" customHeight="1" x14ac:dyDescent="0.2">
      <c r="A788" s="78"/>
      <c r="B788" s="620">
        <f>B786+1</f>
        <v>4</v>
      </c>
      <c r="C788" s="63" t="s">
        <v>5309</v>
      </c>
      <c r="D788" s="621" t="s">
        <v>5199</v>
      </c>
      <c r="E788" s="632" t="s">
        <v>5200</v>
      </c>
      <c r="F788" s="630">
        <f>IF(総括表!$B$4=総括表!$Q$4,基礎データ貼付用シート!E2188)</f>
        <v>0</v>
      </c>
      <c r="G788" s="624" t="s">
        <v>5201</v>
      </c>
      <c r="H788" s="625">
        <v>0.5</v>
      </c>
      <c r="I788" s="624" t="s">
        <v>5202</v>
      </c>
      <c r="J788" s="626">
        <f t="shared" si="76"/>
        <v>0</v>
      </c>
      <c r="K788" s="66" t="s">
        <v>5271</v>
      </c>
      <c r="L788" s="76"/>
      <c r="M788" s="76"/>
    </row>
    <row r="789" spans="1:13" ht="15" customHeight="1" x14ac:dyDescent="0.2">
      <c r="A789" s="78"/>
      <c r="B789" s="67"/>
      <c r="C789" s="286"/>
      <c r="D789" s="621" t="s">
        <v>5204</v>
      </c>
      <c r="E789" s="632" t="s">
        <v>5205</v>
      </c>
      <c r="F789" s="630" t="b">
        <f>IF(総括表!$B$4=総括表!$Q$5,基礎データ貼付用シート!E2188)</f>
        <v>0</v>
      </c>
      <c r="G789" s="624" t="s">
        <v>5201</v>
      </c>
      <c r="H789" s="625">
        <v>0.5</v>
      </c>
      <c r="I789" s="628" t="s">
        <v>5202</v>
      </c>
      <c r="J789" s="629">
        <f t="shared" si="76"/>
        <v>0</v>
      </c>
      <c r="K789" s="66" t="s">
        <v>5272</v>
      </c>
      <c r="L789" s="76"/>
      <c r="M789" s="76"/>
    </row>
    <row r="790" spans="1:13" ht="15" customHeight="1" x14ac:dyDescent="0.2">
      <c r="A790" s="78"/>
      <c r="B790" s="620">
        <f>B788+1</f>
        <v>5</v>
      </c>
      <c r="C790" s="63" t="s">
        <v>5310</v>
      </c>
      <c r="D790" s="621" t="s">
        <v>5199</v>
      </c>
      <c r="E790" s="632" t="s">
        <v>5200</v>
      </c>
      <c r="F790" s="630">
        <f>IF(総括表!$B$4=総括表!$Q$4,基礎データ貼付用シート!E2189)</f>
        <v>0</v>
      </c>
      <c r="G790" s="624" t="s">
        <v>5201</v>
      </c>
      <c r="H790" s="625">
        <v>0.5</v>
      </c>
      <c r="I790" s="624" t="s">
        <v>5202</v>
      </c>
      <c r="J790" s="626">
        <f t="shared" si="76"/>
        <v>0</v>
      </c>
      <c r="K790" s="66" t="s">
        <v>5459</v>
      </c>
      <c r="L790" s="76"/>
      <c r="M790" s="76"/>
    </row>
    <row r="791" spans="1:13" ht="15" customHeight="1" x14ac:dyDescent="0.2">
      <c r="A791" s="78"/>
      <c r="B791" s="67"/>
      <c r="C791" s="286"/>
      <c r="D791" s="621" t="s">
        <v>5204</v>
      </c>
      <c r="E791" s="632" t="s">
        <v>5205</v>
      </c>
      <c r="F791" s="630" t="b">
        <f>IF(総括表!$B$4=総括表!$Q$5,基礎データ貼付用シート!E2189)</f>
        <v>0</v>
      </c>
      <c r="G791" s="624" t="s">
        <v>5201</v>
      </c>
      <c r="H791" s="625">
        <v>0.5</v>
      </c>
      <c r="I791" s="628" t="s">
        <v>5202</v>
      </c>
      <c r="J791" s="629">
        <f t="shared" si="76"/>
        <v>0</v>
      </c>
      <c r="K791" s="66" t="s">
        <v>5460</v>
      </c>
      <c r="L791" s="76"/>
      <c r="M791" s="76"/>
    </row>
    <row r="792" spans="1:13" ht="15" customHeight="1" x14ac:dyDescent="0.2">
      <c r="A792" s="78"/>
      <c r="B792" s="620">
        <f>B790+1</f>
        <v>6</v>
      </c>
      <c r="C792" s="63" t="s">
        <v>5476</v>
      </c>
      <c r="D792" s="621" t="s">
        <v>5199</v>
      </c>
      <c r="E792" s="632" t="s">
        <v>5200</v>
      </c>
      <c r="F792" s="630">
        <f>IF(総括表!$B$4=総括表!$Q$4,基礎データ貼付用シート!E2190)</f>
        <v>0</v>
      </c>
      <c r="G792" s="624" t="s">
        <v>5201</v>
      </c>
      <c r="H792" s="625">
        <v>0.5</v>
      </c>
      <c r="I792" s="624" t="s">
        <v>5202</v>
      </c>
      <c r="J792" s="626">
        <f t="shared" si="76"/>
        <v>0</v>
      </c>
      <c r="K792" s="66" t="s">
        <v>5220</v>
      </c>
      <c r="L792" s="76"/>
      <c r="M792" s="76"/>
    </row>
    <row r="793" spans="1:13" ht="15" customHeight="1" thickBot="1" x14ac:dyDescent="0.25">
      <c r="A793" s="78"/>
      <c r="B793" s="67"/>
      <c r="C793" s="286"/>
      <c r="D793" s="621" t="s">
        <v>5204</v>
      </c>
      <c r="E793" s="632" t="s">
        <v>5205</v>
      </c>
      <c r="F793" s="630" t="b">
        <f>IF(総括表!$B$4=総括表!$Q$5,基礎データ貼付用シート!E2190)</f>
        <v>0</v>
      </c>
      <c r="G793" s="624" t="s">
        <v>5201</v>
      </c>
      <c r="H793" s="625">
        <v>0.5</v>
      </c>
      <c r="I793" s="628" t="s">
        <v>5202</v>
      </c>
      <c r="J793" s="629">
        <f t="shared" si="76"/>
        <v>0</v>
      </c>
      <c r="K793" s="66" t="s">
        <v>5221</v>
      </c>
      <c r="L793" s="76"/>
      <c r="M793" s="76"/>
    </row>
    <row r="794" spans="1:13" ht="15" customHeight="1" x14ac:dyDescent="0.2">
      <c r="A794" s="71"/>
      <c r="B794" s="66"/>
      <c r="C794" s="68"/>
      <c r="D794" s="66"/>
      <c r="E794" s="66"/>
      <c r="F794" s="86"/>
      <c r="G794" s="68"/>
      <c r="H794" s="985" t="str">
        <f>H775</f>
        <v>(ｱ)～(ｼ)</v>
      </c>
      <c r="I794" s="986"/>
      <c r="J794" s="662"/>
      <c r="K794" s="76"/>
      <c r="L794" s="76"/>
      <c r="M794" s="76"/>
    </row>
    <row r="795" spans="1:13" ht="15" customHeight="1" thickBot="1" x14ac:dyDescent="0.25">
      <c r="A795" s="71"/>
      <c r="B795" s="66"/>
      <c r="C795" s="66"/>
      <c r="D795" s="66"/>
      <c r="E795" s="66"/>
      <c r="F795" s="29"/>
      <c r="G795" s="66"/>
      <c r="H795" s="983" t="s">
        <v>5259</v>
      </c>
      <c r="I795" s="984"/>
      <c r="J795" s="7">
        <f>SUM(J782:J793)</f>
        <v>0</v>
      </c>
      <c r="K795" s="66" t="s">
        <v>6643</v>
      </c>
      <c r="L795" s="76"/>
      <c r="M795" s="3" t="s">
        <v>5201</v>
      </c>
    </row>
    <row r="796" spans="1:13" s="3" customFormat="1" ht="15" customHeight="1" x14ac:dyDescent="0.2">
      <c r="A796" s="71"/>
      <c r="B796" s="66"/>
      <c r="C796" s="66"/>
      <c r="D796" s="66"/>
      <c r="E796" s="66"/>
      <c r="F796" s="29"/>
      <c r="G796" s="66"/>
      <c r="H796" s="68"/>
      <c r="I796" s="68"/>
      <c r="J796" s="29"/>
      <c r="K796" s="66"/>
      <c r="L796" s="71"/>
      <c r="M796" s="71"/>
    </row>
    <row r="797" spans="1:13" ht="15" customHeight="1" x14ac:dyDescent="0.2">
      <c r="A797" s="77">
        <v>36</v>
      </c>
      <c r="B797" s="71" t="s">
        <v>6644</v>
      </c>
      <c r="C797" s="76"/>
      <c r="D797" s="76"/>
      <c r="E797" s="76"/>
      <c r="F797" s="89"/>
      <c r="G797" s="76"/>
      <c r="H797" s="76"/>
      <c r="I797" s="76"/>
      <c r="J797" s="89"/>
      <c r="K797" s="76"/>
      <c r="L797" s="76"/>
      <c r="M797" s="76"/>
    </row>
    <row r="798" spans="1:13" ht="15" customHeight="1" x14ac:dyDescent="0.2">
      <c r="A798" s="78"/>
      <c r="B798" s="1212" t="s">
        <v>5401</v>
      </c>
      <c r="C798" s="992"/>
      <c r="D798" s="1212" t="s">
        <v>5194</v>
      </c>
      <c r="E798" s="992"/>
      <c r="F798" s="618" t="s">
        <v>5402</v>
      </c>
      <c r="G798" s="619"/>
      <c r="H798" s="619" t="s">
        <v>5196</v>
      </c>
      <c r="I798" s="619"/>
      <c r="J798" s="618" t="s">
        <v>17</v>
      </c>
      <c r="K798" s="66"/>
      <c r="L798" s="76"/>
      <c r="M798" s="76"/>
    </row>
    <row r="799" spans="1:13" ht="15" customHeight="1" x14ac:dyDescent="0.2">
      <c r="A799" s="78"/>
      <c r="B799" s="294"/>
      <c r="C799" s="289"/>
      <c r="D799" s="229"/>
      <c r="E799" s="286"/>
      <c r="F799" s="168"/>
      <c r="G799" s="143"/>
      <c r="H799" s="143"/>
      <c r="I799" s="143"/>
      <c r="J799" s="92" t="s">
        <v>5197</v>
      </c>
      <c r="K799" s="66"/>
      <c r="L799" s="76"/>
      <c r="M799" s="76"/>
    </row>
    <row r="800" spans="1:13" ht="15" customHeight="1" x14ac:dyDescent="0.2">
      <c r="A800" s="78"/>
      <c r="B800" s="620">
        <v>1</v>
      </c>
      <c r="C800" s="63" t="s">
        <v>6600</v>
      </c>
      <c r="D800" s="621" t="s">
        <v>5199</v>
      </c>
      <c r="E800" s="632" t="s">
        <v>5200</v>
      </c>
      <c r="F800" s="630">
        <f>IF(総括表!$B$4=総括表!$Q$4,基礎データ貼付用シート!E2191)</f>
        <v>0</v>
      </c>
      <c r="G800" s="624" t="s">
        <v>5201</v>
      </c>
      <c r="H800" s="625">
        <v>0.46600000000000003</v>
      </c>
      <c r="I800" s="624" t="s">
        <v>5202</v>
      </c>
      <c r="J800" s="626">
        <f t="shared" ref="J800:J811" si="77">ROUND(F800*H800,0)</f>
        <v>0</v>
      </c>
      <c r="K800" s="66" t="s">
        <v>5203</v>
      </c>
      <c r="L800" s="76"/>
      <c r="M800" s="76"/>
    </row>
    <row r="801" spans="1:13" ht="15" customHeight="1" x14ac:dyDescent="0.2">
      <c r="A801" s="78"/>
      <c r="B801" s="67"/>
      <c r="C801" s="286"/>
      <c r="D801" s="621" t="s">
        <v>5204</v>
      </c>
      <c r="E801" s="632" t="s">
        <v>5205</v>
      </c>
      <c r="F801" s="630" t="b">
        <f>IF(総括表!$B$4=総括表!$Q$5,基礎データ貼付用シート!E2191)</f>
        <v>0</v>
      </c>
      <c r="G801" s="624" t="s">
        <v>5201</v>
      </c>
      <c r="H801" s="625">
        <v>0.45100000000000001</v>
      </c>
      <c r="I801" s="628" t="s">
        <v>5202</v>
      </c>
      <c r="J801" s="629">
        <f t="shared" si="77"/>
        <v>0</v>
      </c>
      <c r="K801" s="66" t="s">
        <v>5206</v>
      </c>
      <c r="L801" s="76"/>
      <c r="M801" s="76"/>
    </row>
    <row r="802" spans="1:13" ht="15" customHeight="1" x14ac:dyDescent="0.2">
      <c r="A802" s="78"/>
      <c r="B802" s="620">
        <f>B800+1</f>
        <v>2</v>
      </c>
      <c r="C802" s="63" t="s">
        <v>6645</v>
      </c>
      <c r="D802" s="621" t="s">
        <v>5199</v>
      </c>
      <c r="E802" s="632" t="s">
        <v>5200</v>
      </c>
      <c r="F802" s="630">
        <f>IF(総括表!$B$4=総括表!$Q$4,基礎データ貼付用シート!E2192)</f>
        <v>0</v>
      </c>
      <c r="G802" s="624" t="s">
        <v>5201</v>
      </c>
      <c r="H802" s="625">
        <v>0.48399999999999999</v>
      </c>
      <c r="I802" s="624" t="s">
        <v>5202</v>
      </c>
      <c r="J802" s="626">
        <f t="shared" si="77"/>
        <v>0</v>
      </c>
      <c r="K802" s="66" t="s">
        <v>5267</v>
      </c>
      <c r="L802" s="76"/>
      <c r="M802" s="76"/>
    </row>
    <row r="803" spans="1:13" ht="15" customHeight="1" x14ac:dyDescent="0.2">
      <c r="A803" s="78"/>
      <c r="B803" s="67"/>
      <c r="C803" s="286"/>
      <c r="D803" s="621" t="s">
        <v>5204</v>
      </c>
      <c r="E803" s="632" t="s">
        <v>5205</v>
      </c>
      <c r="F803" s="630" t="b">
        <f>IF(総括表!$B$4=総括表!$Q$5,基礎データ貼付用シート!E2192)</f>
        <v>0</v>
      </c>
      <c r="G803" s="624" t="s">
        <v>5201</v>
      </c>
      <c r="H803" s="625">
        <v>0.47499999999999998</v>
      </c>
      <c r="I803" s="628" t="s">
        <v>5202</v>
      </c>
      <c r="J803" s="629">
        <f t="shared" si="77"/>
        <v>0</v>
      </c>
      <c r="K803" s="66" t="s">
        <v>5268</v>
      </c>
      <c r="L803" s="76"/>
      <c r="M803" s="76"/>
    </row>
    <row r="804" spans="1:13" ht="15" customHeight="1" x14ac:dyDescent="0.2">
      <c r="A804" s="78"/>
      <c r="B804" s="620">
        <f>B802+1</f>
        <v>3</v>
      </c>
      <c r="C804" s="63" t="s">
        <v>5308</v>
      </c>
      <c r="D804" s="621" t="s">
        <v>5199</v>
      </c>
      <c r="E804" s="632" t="s">
        <v>5200</v>
      </c>
      <c r="F804" s="630">
        <f>IF(総括表!$B$4=総括表!$Q$4,基礎データ貼付用シート!E2193)</f>
        <v>0</v>
      </c>
      <c r="G804" s="624" t="s">
        <v>5201</v>
      </c>
      <c r="H804" s="625">
        <v>0.5</v>
      </c>
      <c r="I804" s="624" t="s">
        <v>5202</v>
      </c>
      <c r="J804" s="626">
        <f t="shared" si="77"/>
        <v>0</v>
      </c>
      <c r="K804" s="66" t="s">
        <v>5269</v>
      </c>
      <c r="L804" s="76"/>
      <c r="M804" s="76"/>
    </row>
    <row r="805" spans="1:13" ht="15" customHeight="1" x14ac:dyDescent="0.2">
      <c r="A805" s="78"/>
      <c r="B805" s="67"/>
      <c r="C805" s="286"/>
      <c r="D805" s="621" t="s">
        <v>5204</v>
      </c>
      <c r="E805" s="632" t="s">
        <v>5205</v>
      </c>
      <c r="F805" s="630" t="b">
        <f>IF(総括表!$B$4=総括表!$Q$5,基礎データ貼付用シート!E2193)</f>
        <v>0</v>
      </c>
      <c r="G805" s="624" t="s">
        <v>5201</v>
      </c>
      <c r="H805" s="625">
        <v>0.5</v>
      </c>
      <c r="I805" s="628" t="s">
        <v>5202</v>
      </c>
      <c r="J805" s="629">
        <f t="shared" si="77"/>
        <v>0</v>
      </c>
      <c r="K805" s="66" t="s">
        <v>5270</v>
      </c>
      <c r="L805" s="76"/>
      <c r="M805" s="76"/>
    </row>
    <row r="806" spans="1:13" ht="15" customHeight="1" x14ac:dyDescent="0.2">
      <c r="A806" s="78"/>
      <c r="B806" s="620">
        <f>B804+1</f>
        <v>4</v>
      </c>
      <c r="C806" s="63" t="s">
        <v>5309</v>
      </c>
      <c r="D806" s="621" t="s">
        <v>5199</v>
      </c>
      <c r="E806" s="632" t="s">
        <v>5200</v>
      </c>
      <c r="F806" s="630">
        <f>IF(総括表!$B$4=総括表!$Q$4,基礎データ貼付用シート!E2194)</f>
        <v>0</v>
      </c>
      <c r="G806" s="624" t="s">
        <v>5201</v>
      </c>
      <c r="H806" s="625">
        <v>0.5</v>
      </c>
      <c r="I806" s="624" t="s">
        <v>5202</v>
      </c>
      <c r="J806" s="626">
        <f t="shared" si="77"/>
        <v>0</v>
      </c>
      <c r="K806" s="66" t="s">
        <v>5271</v>
      </c>
      <c r="L806" s="76"/>
      <c r="M806" s="76"/>
    </row>
    <row r="807" spans="1:13" ht="15" customHeight="1" x14ac:dyDescent="0.2">
      <c r="A807" s="78"/>
      <c r="B807" s="67"/>
      <c r="C807" s="286"/>
      <c r="D807" s="621" t="s">
        <v>5204</v>
      </c>
      <c r="E807" s="632" t="s">
        <v>5205</v>
      </c>
      <c r="F807" s="630" t="b">
        <f>IF(総括表!$B$4=総括表!$Q$5,基礎データ貼付用シート!E2194)</f>
        <v>0</v>
      </c>
      <c r="G807" s="624" t="s">
        <v>5201</v>
      </c>
      <c r="H807" s="625">
        <v>0.5</v>
      </c>
      <c r="I807" s="628" t="s">
        <v>5202</v>
      </c>
      <c r="J807" s="629">
        <f t="shared" si="77"/>
        <v>0</v>
      </c>
      <c r="K807" s="66" t="s">
        <v>5272</v>
      </c>
      <c r="L807" s="76"/>
      <c r="M807" s="76"/>
    </row>
    <row r="808" spans="1:13" ht="15" customHeight="1" x14ac:dyDescent="0.2">
      <c r="A808" s="78"/>
      <c r="B808" s="620">
        <f>B806+1</f>
        <v>5</v>
      </c>
      <c r="C808" s="63" t="s">
        <v>5310</v>
      </c>
      <c r="D808" s="621" t="s">
        <v>5199</v>
      </c>
      <c r="E808" s="632" t="s">
        <v>5200</v>
      </c>
      <c r="F808" s="630">
        <f>IF(総括表!$B$4=総括表!$Q$4,基礎データ貼付用シート!E2195)</f>
        <v>0</v>
      </c>
      <c r="G808" s="624" t="s">
        <v>5201</v>
      </c>
      <c r="H808" s="625">
        <v>0.5</v>
      </c>
      <c r="I808" s="624" t="s">
        <v>5202</v>
      </c>
      <c r="J808" s="626">
        <f t="shared" si="77"/>
        <v>0</v>
      </c>
      <c r="K808" s="66" t="s">
        <v>5459</v>
      </c>
      <c r="L808" s="76"/>
      <c r="M808" s="76"/>
    </row>
    <row r="809" spans="1:13" ht="15" customHeight="1" x14ac:dyDescent="0.2">
      <c r="A809" s="78"/>
      <c r="B809" s="67"/>
      <c r="C809" s="286"/>
      <c r="D809" s="621" t="s">
        <v>5204</v>
      </c>
      <c r="E809" s="632" t="s">
        <v>5205</v>
      </c>
      <c r="F809" s="630" t="b">
        <f>IF(総括表!$B$4=総括表!$Q$5,基礎データ貼付用シート!E2195)</f>
        <v>0</v>
      </c>
      <c r="G809" s="624" t="s">
        <v>5201</v>
      </c>
      <c r="H809" s="625">
        <v>0.5</v>
      </c>
      <c r="I809" s="628" t="s">
        <v>5202</v>
      </c>
      <c r="J809" s="629">
        <f t="shared" si="77"/>
        <v>0</v>
      </c>
      <c r="K809" s="66" t="s">
        <v>5460</v>
      </c>
      <c r="L809" s="76"/>
      <c r="M809" s="76"/>
    </row>
    <row r="810" spans="1:13" ht="15" customHeight="1" x14ac:dyDescent="0.2">
      <c r="A810" s="78"/>
      <c r="B810" s="620">
        <f>B808+1</f>
        <v>6</v>
      </c>
      <c r="C810" s="63" t="s">
        <v>5476</v>
      </c>
      <c r="D810" s="621" t="s">
        <v>5199</v>
      </c>
      <c r="E810" s="632" t="s">
        <v>5200</v>
      </c>
      <c r="F810" s="630">
        <f>IF(総括表!$B$4=総括表!$Q$4,基礎データ貼付用シート!E2196)</f>
        <v>0</v>
      </c>
      <c r="G810" s="624" t="s">
        <v>5201</v>
      </c>
      <c r="H810" s="625">
        <v>0.5</v>
      </c>
      <c r="I810" s="624" t="s">
        <v>5202</v>
      </c>
      <c r="J810" s="626">
        <f t="shared" si="77"/>
        <v>0</v>
      </c>
      <c r="K810" s="66" t="s">
        <v>5220</v>
      </c>
      <c r="L810" s="76"/>
      <c r="M810" s="76"/>
    </row>
    <row r="811" spans="1:13" ht="15" customHeight="1" thickBot="1" x14ac:dyDescent="0.25">
      <c r="A811" s="78"/>
      <c r="B811" s="67"/>
      <c r="C811" s="286"/>
      <c r="D811" s="621" t="s">
        <v>5204</v>
      </c>
      <c r="E811" s="632" t="s">
        <v>5205</v>
      </c>
      <c r="F811" s="630" t="b">
        <f>IF(総括表!$B$4=総括表!$Q$5,基礎データ貼付用シート!E2196)</f>
        <v>0</v>
      </c>
      <c r="G811" s="624" t="s">
        <v>5201</v>
      </c>
      <c r="H811" s="625">
        <v>0.5</v>
      </c>
      <c r="I811" s="628" t="s">
        <v>5202</v>
      </c>
      <c r="J811" s="629">
        <f t="shared" si="77"/>
        <v>0</v>
      </c>
      <c r="K811" s="66" t="s">
        <v>5221</v>
      </c>
      <c r="L811" s="76"/>
      <c r="M811" s="76"/>
    </row>
    <row r="812" spans="1:13" ht="15" customHeight="1" x14ac:dyDescent="0.2">
      <c r="A812" s="71"/>
      <c r="B812" s="66"/>
      <c r="C812" s="68"/>
      <c r="D812" s="66"/>
      <c r="E812" s="66"/>
      <c r="F812" s="86"/>
      <c r="G812" s="68"/>
      <c r="H812" s="985" t="str">
        <f>H794</f>
        <v>(ｱ)～(ｼ)</v>
      </c>
      <c r="I812" s="986"/>
      <c r="J812" s="662"/>
      <c r="K812" s="76"/>
      <c r="L812" s="76"/>
      <c r="M812" s="76"/>
    </row>
    <row r="813" spans="1:13" ht="15" customHeight="1" thickBot="1" x14ac:dyDescent="0.25">
      <c r="A813" s="71"/>
      <c r="B813" s="66"/>
      <c r="C813" s="66"/>
      <c r="D813" s="66"/>
      <c r="E813" s="66"/>
      <c r="F813" s="29"/>
      <c r="G813" s="66"/>
      <c r="H813" s="983" t="s">
        <v>5259</v>
      </c>
      <c r="I813" s="984"/>
      <c r="J813" s="7">
        <f>SUM(J800:J811)</f>
        <v>0</v>
      </c>
      <c r="K813" s="66" t="s">
        <v>6646</v>
      </c>
      <c r="L813" s="76"/>
      <c r="M813" s="3" t="s">
        <v>5201</v>
      </c>
    </row>
    <row r="814" spans="1:13" s="3" customFormat="1" ht="15" customHeight="1" x14ac:dyDescent="0.2">
      <c r="A814" s="71"/>
      <c r="B814" s="66"/>
      <c r="C814" s="66"/>
      <c r="D814" s="66"/>
      <c r="E814" s="66"/>
      <c r="F814" s="29"/>
      <c r="G814" s="66"/>
      <c r="H814" s="68"/>
      <c r="I814" s="68"/>
      <c r="J814" s="29"/>
      <c r="K814" s="66"/>
      <c r="L814" s="71"/>
      <c r="M814" s="71"/>
    </row>
    <row r="815" spans="1:13" ht="15" customHeight="1" x14ac:dyDescent="0.2">
      <c r="A815" s="77">
        <v>37</v>
      </c>
      <c r="B815" s="71" t="s">
        <v>6647</v>
      </c>
      <c r="C815" s="76"/>
      <c r="D815" s="76"/>
      <c r="E815" s="76"/>
      <c r="F815" s="89"/>
      <c r="G815" s="76"/>
      <c r="H815" s="76"/>
      <c r="I815" s="76"/>
      <c r="J815" s="89"/>
      <c r="K815" s="76"/>
      <c r="L815" s="76"/>
      <c r="M815" s="76"/>
    </row>
    <row r="816" spans="1:13" ht="15" customHeight="1" x14ac:dyDescent="0.2">
      <c r="A816" s="78"/>
      <c r="B816" s="1212" t="s">
        <v>5401</v>
      </c>
      <c r="C816" s="992"/>
      <c r="D816" s="1212" t="s">
        <v>5194</v>
      </c>
      <c r="E816" s="992"/>
      <c r="F816" s="618" t="s">
        <v>5402</v>
      </c>
      <c r="G816" s="619"/>
      <c r="H816" s="619" t="s">
        <v>5196</v>
      </c>
      <c r="I816" s="619"/>
      <c r="J816" s="618" t="s">
        <v>17</v>
      </c>
      <c r="K816" s="66"/>
      <c r="L816" s="76"/>
      <c r="M816" s="76"/>
    </row>
    <row r="817" spans="1:13" ht="15" customHeight="1" x14ac:dyDescent="0.2">
      <c r="A817" s="78"/>
      <c r="B817" s="294"/>
      <c r="C817" s="289"/>
      <c r="D817" s="229"/>
      <c r="E817" s="286"/>
      <c r="F817" s="168"/>
      <c r="G817" s="143"/>
      <c r="H817" s="143"/>
      <c r="I817" s="143"/>
      <c r="J817" s="92" t="s">
        <v>5197</v>
      </c>
      <c r="K817" s="66"/>
      <c r="L817" s="76"/>
      <c r="M817" s="76"/>
    </row>
    <row r="818" spans="1:13" ht="15" customHeight="1" x14ac:dyDescent="0.2">
      <c r="A818" s="78"/>
      <c r="B818" s="620">
        <v>1</v>
      </c>
      <c r="C818" s="63" t="s">
        <v>6600</v>
      </c>
      <c r="D818" s="621" t="s">
        <v>5199</v>
      </c>
      <c r="E818" s="632" t="s">
        <v>5200</v>
      </c>
      <c r="F818" s="630">
        <f>IF(総括表!$B$4=総括表!$Q$4,基礎データ貼付用シート!E2197)</f>
        <v>0</v>
      </c>
      <c r="G818" s="624" t="s">
        <v>5201</v>
      </c>
      <c r="H818" s="625">
        <v>0.46600000000000003</v>
      </c>
      <c r="I818" s="624" t="s">
        <v>5202</v>
      </c>
      <c r="J818" s="626">
        <f t="shared" ref="J818:J829" si="78">ROUND(F818*H818,0)</f>
        <v>0</v>
      </c>
      <c r="K818" s="66" t="s">
        <v>5203</v>
      </c>
      <c r="L818" s="76"/>
      <c r="M818" s="76"/>
    </row>
    <row r="819" spans="1:13" ht="15" customHeight="1" x14ac:dyDescent="0.2">
      <c r="A819" s="78"/>
      <c r="B819" s="67"/>
      <c r="C819" s="286"/>
      <c r="D819" s="621" t="s">
        <v>5204</v>
      </c>
      <c r="E819" s="632" t="s">
        <v>5205</v>
      </c>
      <c r="F819" s="630" t="b">
        <f>IF(総括表!$B$4=総括表!$Q$5,基礎データ貼付用シート!E2197)</f>
        <v>0</v>
      </c>
      <c r="G819" s="624" t="s">
        <v>5201</v>
      </c>
      <c r="H819" s="625">
        <v>0.45100000000000001</v>
      </c>
      <c r="I819" s="628" t="s">
        <v>5202</v>
      </c>
      <c r="J819" s="629">
        <f t="shared" si="78"/>
        <v>0</v>
      </c>
      <c r="K819" s="66" t="s">
        <v>5206</v>
      </c>
      <c r="L819" s="76"/>
      <c r="M819" s="76"/>
    </row>
    <row r="820" spans="1:13" ht="15" customHeight="1" x14ac:dyDescent="0.2">
      <c r="A820" s="78"/>
      <c r="B820" s="620">
        <f>B818+1</f>
        <v>2</v>
      </c>
      <c r="C820" s="63" t="s">
        <v>6645</v>
      </c>
      <c r="D820" s="621" t="s">
        <v>5199</v>
      </c>
      <c r="E820" s="632" t="s">
        <v>5200</v>
      </c>
      <c r="F820" s="630">
        <f>IF(総括表!$B$4=総括表!$Q$4,基礎データ貼付用シート!E2198)</f>
        <v>0</v>
      </c>
      <c r="G820" s="624" t="s">
        <v>5201</v>
      </c>
      <c r="H820" s="625">
        <v>0.48399999999999999</v>
      </c>
      <c r="I820" s="624" t="s">
        <v>5202</v>
      </c>
      <c r="J820" s="626">
        <f t="shared" si="78"/>
        <v>0</v>
      </c>
      <c r="K820" s="66" t="s">
        <v>5267</v>
      </c>
      <c r="L820" s="76"/>
      <c r="M820" s="76"/>
    </row>
    <row r="821" spans="1:13" ht="15" customHeight="1" x14ac:dyDescent="0.2">
      <c r="A821" s="78"/>
      <c r="B821" s="67"/>
      <c r="C821" s="286"/>
      <c r="D821" s="621" t="s">
        <v>5204</v>
      </c>
      <c r="E821" s="632" t="s">
        <v>5205</v>
      </c>
      <c r="F821" s="630" t="b">
        <f>IF(総括表!$B$4=総括表!$Q$5,基礎データ貼付用シート!E2198)</f>
        <v>0</v>
      </c>
      <c r="G821" s="624" t="s">
        <v>5201</v>
      </c>
      <c r="H821" s="625">
        <v>0.47499999999999998</v>
      </c>
      <c r="I821" s="628" t="s">
        <v>5202</v>
      </c>
      <c r="J821" s="629">
        <f t="shared" si="78"/>
        <v>0</v>
      </c>
      <c r="K821" s="66" t="s">
        <v>5268</v>
      </c>
      <c r="L821" s="76"/>
      <c r="M821" s="76"/>
    </row>
    <row r="822" spans="1:13" ht="15" customHeight="1" x14ac:dyDescent="0.2">
      <c r="A822" s="78"/>
      <c r="B822" s="620">
        <f>B820+1</f>
        <v>3</v>
      </c>
      <c r="C822" s="63" t="s">
        <v>5308</v>
      </c>
      <c r="D822" s="621" t="s">
        <v>5199</v>
      </c>
      <c r="E822" s="632" t="s">
        <v>5200</v>
      </c>
      <c r="F822" s="630">
        <f>IF(総括表!$B$4=総括表!$Q$4,基礎データ貼付用シート!E2199)</f>
        <v>0</v>
      </c>
      <c r="G822" s="624" t="s">
        <v>5201</v>
      </c>
      <c r="H822" s="625">
        <v>0.5</v>
      </c>
      <c r="I822" s="624" t="s">
        <v>5202</v>
      </c>
      <c r="J822" s="626">
        <f t="shared" si="78"/>
        <v>0</v>
      </c>
      <c r="K822" s="66" t="s">
        <v>5269</v>
      </c>
      <c r="L822" s="76"/>
      <c r="M822" s="76"/>
    </row>
    <row r="823" spans="1:13" ht="15" customHeight="1" x14ac:dyDescent="0.2">
      <c r="A823" s="78"/>
      <c r="B823" s="67"/>
      <c r="C823" s="286"/>
      <c r="D823" s="621" t="s">
        <v>5204</v>
      </c>
      <c r="E823" s="632" t="s">
        <v>5205</v>
      </c>
      <c r="F823" s="630" t="b">
        <f>IF(総括表!$B$4=総括表!$Q$5,基礎データ貼付用シート!E2199)</f>
        <v>0</v>
      </c>
      <c r="G823" s="624" t="s">
        <v>5201</v>
      </c>
      <c r="H823" s="625">
        <v>0.5</v>
      </c>
      <c r="I823" s="628" t="s">
        <v>5202</v>
      </c>
      <c r="J823" s="629">
        <f t="shared" si="78"/>
        <v>0</v>
      </c>
      <c r="K823" s="66" t="s">
        <v>5270</v>
      </c>
      <c r="L823" s="76"/>
      <c r="M823" s="76"/>
    </row>
    <row r="824" spans="1:13" ht="15" customHeight="1" x14ac:dyDescent="0.2">
      <c r="A824" s="78"/>
      <c r="B824" s="620">
        <f>B822+1</f>
        <v>4</v>
      </c>
      <c r="C824" s="63" t="s">
        <v>5309</v>
      </c>
      <c r="D824" s="621" t="s">
        <v>5199</v>
      </c>
      <c r="E824" s="632" t="s">
        <v>5200</v>
      </c>
      <c r="F824" s="630">
        <f>IF(総括表!$B$4=総括表!$Q$4,基礎データ貼付用シート!E2200)</f>
        <v>0</v>
      </c>
      <c r="G824" s="624" t="s">
        <v>5201</v>
      </c>
      <c r="H824" s="625">
        <v>0.5</v>
      </c>
      <c r="I824" s="624" t="s">
        <v>5202</v>
      </c>
      <c r="J824" s="626">
        <f t="shared" si="78"/>
        <v>0</v>
      </c>
      <c r="K824" s="66" t="s">
        <v>5271</v>
      </c>
      <c r="L824" s="76"/>
      <c r="M824" s="76"/>
    </row>
    <row r="825" spans="1:13" ht="15" customHeight="1" x14ac:dyDescent="0.2">
      <c r="A825" s="78"/>
      <c r="B825" s="67"/>
      <c r="C825" s="286"/>
      <c r="D825" s="621" t="s">
        <v>5204</v>
      </c>
      <c r="E825" s="632" t="s">
        <v>5205</v>
      </c>
      <c r="F825" s="630" t="b">
        <f>IF(総括表!$B$4=総括表!$Q$5,基礎データ貼付用シート!E2200)</f>
        <v>0</v>
      </c>
      <c r="G825" s="624" t="s">
        <v>5201</v>
      </c>
      <c r="H825" s="625">
        <v>0.5</v>
      </c>
      <c r="I825" s="628" t="s">
        <v>5202</v>
      </c>
      <c r="J825" s="629">
        <f t="shared" si="78"/>
        <v>0</v>
      </c>
      <c r="K825" s="66" t="s">
        <v>5272</v>
      </c>
      <c r="L825" s="76"/>
      <c r="M825" s="76"/>
    </row>
    <row r="826" spans="1:13" ht="15" customHeight="1" x14ac:dyDescent="0.2">
      <c r="A826" s="78"/>
      <c r="B826" s="620">
        <f>B824+1</f>
        <v>5</v>
      </c>
      <c r="C826" s="63" t="s">
        <v>5310</v>
      </c>
      <c r="D826" s="621" t="s">
        <v>5199</v>
      </c>
      <c r="E826" s="632" t="s">
        <v>5200</v>
      </c>
      <c r="F826" s="630">
        <f>IF(総括表!$B$4=総括表!$Q$4,基礎データ貼付用シート!E2201)</f>
        <v>0</v>
      </c>
      <c r="G826" s="624" t="s">
        <v>5201</v>
      </c>
      <c r="H826" s="625">
        <v>0.5</v>
      </c>
      <c r="I826" s="624" t="s">
        <v>5202</v>
      </c>
      <c r="J826" s="626">
        <f t="shared" si="78"/>
        <v>0</v>
      </c>
      <c r="K826" s="66" t="s">
        <v>5459</v>
      </c>
      <c r="L826" s="76"/>
      <c r="M826" s="76"/>
    </row>
    <row r="827" spans="1:13" ht="15" customHeight="1" x14ac:dyDescent="0.2">
      <c r="A827" s="78"/>
      <c r="B827" s="67"/>
      <c r="C827" s="286"/>
      <c r="D827" s="621" t="s">
        <v>5204</v>
      </c>
      <c r="E827" s="632" t="s">
        <v>5205</v>
      </c>
      <c r="F827" s="630" t="b">
        <f>IF(総括表!$B$4=総括表!$Q$5,基礎データ貼付用シート!E2201)</f>
        <v>0</v>
      </c>
      <c r="G827" s="624" t="s">
        <v>5201</v>
      </c>
      <c r="H827" s="625">
        <v>0.5</v>
      </c>
      <c r="I827" s="628" t="s">
        <v>5202</v>
      </c>
      <c r="J827" s="629">
        <f t="shared" si="78"/>
        <v>0</v>
      </c>
      <c r="K827" s="66" t="s">
        <v>5460</v>
      </c>
      <c r="L827" s="76"/>
      <c r="M827" s="76"/>
    </row>
    <row r="828" spans="1:13" ht="15" customHeight="1" x14ac:dyDescent="0.2">
      <c r="A828" s="78"/>
      <c r="B828" s="620">
        <f>B826+1</f>
        <v>6</v>
      </c>
      <c r="C828" s="63" t="s">
        <v>5476</v>
      </c>
      <c r="D828" s="621" t="s">
        <v>5199</v>
      </c>
      <c r="E828" s="632" t="s">
        <v>5200</v>
      </c>
      <c r="F828" s="630">
        <f>IF(総括表!$B$4=総括表!$Q$4,基礎データ貼付用シート!E2202)</f>
        <v>0</v>
      </c>
      <c r="G828" s="624" t="s">
        <v>5201</v>
      </c>
      <c r="H828" s="625">
        <v>0.5</v>
      </c>
      <c r="I828" s="624" t="s">
        <v>5202</v>
      </c>
      <c r="J828" s="626">
        <f t="shared" si="78"/>
        <v>0</v>
      </c>
      <c r="K828" s="66" t="s">
        <v>5220</v>
      </c>
      <c r="L828" s="76"/>
      <c r="M828" s="76"/>
    </row>
    <row r="829" spans="1:13" ht="15" customHeight="1" thickBot="1" x14ac:dyDescent="0.25">
      <c r="A829" s="78"/>
      <c r="B829" s="67"/>
      <c r="C829" s="286"/>
      <c r="D829" s="621" t="s">
        <v>5204</v>
      </c>
      <c r="E829" s="632" t="s">
        <v>5205</v>
      </c>
      <c r="F829" s="630" t="b">
        <f>IF(総括表!$B$4=総括表!$Q$5,基礎データ貼付用シート!E2202)</f>
        <v>0</v>
      </c>
      <c r="G829" s="624" t="s">
        <v>5201</v>
      </c>
      <c r="H829" s="625">
        <v>0.5</v>
      </c>
      <c r="I829" s="628" t="s">
        <v>5202</v>
      </c>
      <c r="J829" s="629">
        <f t="shared" si="78"/>
        <v>0</v>
      </c>
      <c r="K829" s="66" t="s">
        <v>5221</v>
      </c>
      <c r="L829" s="76"/>
      <c r="M829" s="76"/>
    </row>
    <row r="830" spans="1:13" ht="15" customHeight="1" x14ac:dyDescent="0.2">
      <c r="A830" s="71"/>
      <c r="B830" s="66"/>
      <c r="C830" s="68"/>
      <c r="D830" s="66"/>
      <c r="E830" s="66"/>
      <c r="F830" s="86"/>
      <c r="G830" s="68"/>
      <c r="H830" s="985" t="str">
        <f>H812</f>
        <v>(ｱ)～(ｼ)</v>
      </c>
      <c r="I830" s="986"/>
      <c r="J830" s="662"/>
      <c r="K830" s="76"/>
      <c r="L830" s="76"/>
      <c r="M830" s="76"/>
    </row>
    <row r="831" spans="1:13" ht="15" customHeight="1" thickBot="1" x14ac:dyDescent="0.25">
      <c r="A831" s="71"/>
      <c r="B831" s="66"/>
      <c r="C831" s="66"/>
      <c r="D831" s="66"/>
      <c r="E831" s="66"/>
      <c r="F831" s="29"/>
      <c r="G831" s="66"/>
      <c r="H831" s="983" t="s">
        <v>5259</v>
      </c>
      <c r="I831" s="984"/>
      <c r="J831" s="7">
        <f>SUM(J818:J829)</f>
        <v>0</v>
      </c>
      <c r="K831" s="66" t="s">
        <v>6648</v>
      </c>
      <c r="L831" s="76"/>
      <c r="M831" s="3" t="s">
        <v>5201</v>
      </c>
    </row>
    <row r="832" spans="1:13" s="3" customFormat="1" ht="15" customHeight="1" x14ac:dyDescent="0.2">
      <c r="A832" s="71"/>
      <c r="B832" s="66"/>
      <c r="C832" s="66"/>
      <c r="D832" s="66"/>
      <c r="E832" s="66"/>
      <c r="F832" s="29"/>
      <c r="G832" s="66"/>
      <c r="H832" s="68"/>
      <c r="I832" s="68"/>
      <c r="J832" s="29"/>
      <c r="K832" s="66"/>
      <c r="L832" s="71"/>
      <c r="M832" s="71"/>
    </row>
    <row r="833" spans="1:13" ht="15" customHeight="1" x14ac:dyDescent="0.2">
      <c r="A833" s="77">
        <v>38</v>
      </c>
      <c r="B833" s="71" t="s">
        <v>6649</v>
      </c>
      <c r="C833" s="76"/>
      <c r="D833" s="76"/>
      <c r="E833" s="76"/>
      <c r="F833" s="89"/>
      <c r="G833" s="76"/>
      <c r="H833" s="76"/>
      <c r="I833" s="76"/>
      <c r="J833" s="89"/>
      <c r="K833" s="76"/>
      <c r="L833" s="76"/>
      <c r="M833" s="76"/>
    </row>
    <row r="834" spans="1:13" ht="15" customHeight="1" x14ac:dyDescent="0.2">
      <c r="A834" s="78"/>
      <c r="B834" s="991" t="s">
        <v>5401</v>
      </c>
      <c r="C834" s="992"/>
      <c r="D834" s="991" t="s">
        <v>5194</v>
      </c>
      <c r="E834" s="992"/>
      <c r="F834" s="127" t="s">
        <v>5402</v>
      </c>
      <c r="G834" s="213"/>
      <c r="H834" s="213" t="s">
        <v>5196</v>
      </c>
      <c r="I834" s="213"/>
      <c r="J834" s="127" t="s">
        <v>17</v>
      </c>
      <c r="K834" s="66"/>
      <c r="L834" s="76"/>
      <c r="M834" s="76"/>
    </row>
    <row r="835" spans="1:13" ht="15" customHeight="1" x14ac:dyDescent="0.2">
      <c r="A835" s="78"/>
      <c r="B835" s="294"/>
      <c r="C835" s="289"/>
      <c r="D835" s="229"/>
      <c r="E835" s="286"/>
      <c r="F835" s="168"/>
      <c r="G835" s="143"/>
      <c r="H835" s="143"/>
      <c r="I835" s="143"/>
      <c r="J835" s="92" t="s">
        <v>5197</v>
      </c>
      <c r="K835" s="66"/>
      <c r="L835" s="76"/>
      <c r="M835" s="76"/>
    </row>
    <row r="836" spans="1:13" ht="15" customHeight="1" x14ac:dyDescent="0.2">
      <c r="A836" s="78"/>
      <c r="B836" s="620">
        <v>1</v>
      </c>
      <c r="C836" s="63" t="s">
        <v>6511</v>
      </c>
      <c r="D836" s="621" t="s">
        <v>5199</v>
      </c>
      <c r="E836" s="632" t="s">
        <v>5200</v>
      </c>
      <c r="F836" s="630">
        <f>IF(総括表!$B$4=総括表!$Q$4,基礎データ貼付用シート!E2320)</f>
        <v>0</v>
      </c>
      <c r="G836" s="624" t="s">
        <v>5201</v>
      </c>
      <c r="H836" s="625">
        <v>0.5</v>
      </c>
      <c r="I836" s="624" t="s">
        <v>5202</v>
      </c>
      <c r="J836" s="626">
        <f t="shared" ref="J836:J841" si="79">ROUND(F836*H836,0)</f>
        <v>0</v>
      </c>
      <c r="K836" s="66" t="s">
        <v>5203</v>
      </c>
      <c r="L836" s="76"/>
      <c r="M836" s="76"/>
    </row>
    <row r="837" spans="1:13" ht="15" customHeight="1" x14ac:dyDescent="0.2">
      <c r="A837" s="78"/>
      <c r="B837" s="67"/>
      <c r="C837" s="286"/>
      <c r="D837" s="621" t="s">
        <v>5204</v>
      </c>
      <c r="E837" s="632" t="s">
        <v>5205</v>
      </c>
      <c r="F837" s="630" t="b">
        <f>IF(総括表!$B$4=総括表!$Q$5,基礎データ貼付用シート!E2320)</f>
        <v>0</v>
      </c>
      <c r="G837" s="624" t="s">
        <v>5201</v>
      </c>
      <c r="H837" s="625">
        <v>0.5</v>
      </c>
      <c r="I837" s="624" t="s">
        <v>5202</v>
      </c>
      <c r="J837" s="626">
        <f t="shared" si="79"/>
        <v>0</v>
      </c>
      <c r="K837" s="66" t="s">
        <v>5206</v>
      </c>
      <c r="L837" s="76"/>
      <c r="M837" s="76"/>
    </row>
    <row r="838" spans="1:13" ht="15" customHeight="1" x14ac:dyDescent="0.2">
      <c r="A838" s="78"/>
      <c r="B838" s="620">
        <f>B836+1</f>
        <v>2</v>
      </c>
      <c r="C838" s="63" t="s">
        <v>5712</v>
      </c>
      <c r="D838" s="621" t="s">
        <v>5199</v>
      </c>
      <c r="E838" s="632" t="s">
        <v>5200</v>
      </c>
      <c r="F838" s="630">
        <f>IF(総括表!$B$4=総括表!$Q$4,基礎データ貼付用シート!E2321)</f>
        <v>0</v>
      </c>
      <c r="G838" s="624" t="s">
        <v>5201</v>
      </c>
      <c r="H838" s="625">
        <v>0.5</v>
      </c>
      <c r="I838" s="624" t="s">
        <v>5202</v>
      </c>
      <c r="J838" s="626">
        <f t="shared" si="79"/>
        <v>0</v>
      </c>
      <c r="K838" s="66" t="s">
        <v>5267</v>
      </c>
      <c r="L838" s="76"/>
      <c r="M838" s="76"/>
    </row>
    <row r="839" spans="1:13" ht="15" customHeight="1" x14ac:dyDescent="0.2">
      <c r="A839" s="78"/>
      <c r="B839" s="67"/>
      <c r="C839" s="286"/>
      <c r="D839" s="621" t="s">
        <v>5204</v>
      </c>
      <c r="E839" s="632" t="s">
        <v>5205</v>
      </c>
      <c r="F839" s="630" t="b">
        <f>IF(総括表!$B$4=総括表!$Q$5,基礎データ貼付用シート!E2321)</f>
        <v>0</v>
      </c>
      <c r="G839" s="624" t="s">
        <v>5201</v>
      </c>
      <c r="H839" s="625">
        <v>0.5</v>
      </c>
      <c r="I839" s="624" t="s">
        <v>5202</v>
      </c>
      <c r="J839" s="626">
        <f t="shared" si="79"/>
        <v>0</v>
      </c>
      <c r="K839" s="66" t="s">
        <v>5268</v>
      </c>
      <c r="L839" s="76"/>
      <c r="M839" s="76"/>
    </row>
    <row r="840" spans="1:13" ht="15" customHeight="1" x14ac:dyDescent="0.2">
      <c r="A840" s="78"/>
      <c r="B840" s="620">
        <f>B838+1</f>
        <v>3</v>
      </c>
      <c r="C840" s="63" t="s">
        <v>5721</v>
      </c>
      <c r="D840" s="621" t="s">
        <v>5199</v>
      </c>
      <c r="E840" s="632" t="s">
        <v>5200</v>
      </c>
      <c r="F840" s="630">
        <f>IF(総括表!$B$4=総括表!$Q$4,基礎データ貼付用シート!E2322)</f>
        <v>0</v>
      </c>
      <c r="G840" s="624" t="s">
        <v>5201</v>
      </c>
      <c r="H840" s="625">
        <v>0.5</v>
      </c>
      <c r="I840" s="624" t="s">
        <v>5202</v>
      </c>
      <c r="J840" s="626">
        <f t="shared" si="79"/>
        <v>0</v>
      </c>
      <c r="K840" s="66" t="s">
        <v>5269</v>
      </c>
      <c r="L840" s="76"/>
      <c r="M840" s="76"/>
    </row>
    <row r="841" spans="1:13" ht="15" customHeight="1" x14ac:dyDescent="0.2">
      <c r="A841" s="78"/>
      <c r="B841" s="67"/>
      <c r="C841" s="286"/>
      <c r="D841" s="621" t="s">
        <v>5204</v>
      </c>
      <c r="E841" s="632" t="s">
        <v>5205</v>
      </c>
      <c r="F841" s="630" t="b">
        <f>IF(総括表!$B$4=総括表!$Q$5,基礎データ貼付用シート!E2322)</f>
        <v>0</v>
      </c>
      <c r="G841" s="624" t="s">
        <v>5201</v>
      </c>
      <c r="H841" s="625">
        <v>0.5</v>
      </c>
      <c r="I841" s="624" t="s">
        <v>5202</v>
      </c>
      <c r="J841" s="626">
        <f t="shared" si="79"/>
        <v>0</v>
      </c>
      <c r="K841" s="66" t="s">
        <v>5270</v>
      </c>
      <c r="L841" s="76"/>
      <c r="M841" s="76"/>
    </row>
    <row r="842" spans="1:13" ht="15" customHeight="1" x14ac:dyDescent="0.2">
      <c r="A842" s="78"/>
      <c r="B842" s="620">
        <f>B840+1</f>
        <v>4</v>
      </c>
      <c r="C842" s="63" t="s">
        <v>5476</v>
      </c>
      <c r="D842" s="621" t="s">
        <v>5199</v>
      </c>
      <c r="E842" s="632" t="s">
        <v>5200</v>
      </c>
      <c r="F842" s="630">
        <f>IF(総括表!$B$4=総括表!$Q$4,基礎データ貼付用シート!E2323)</f>
        <v>0</v>
      </c>
      <c r="G842" s="624" t="s">
        <v>5201</v>
      </c>
      <c r="H842" s="625">
        <v>0.5</v>
      </c>
      <c r="I842" s="624" t="s">
        <v>5202</v>
      </c>
      <c r="J842" s="626">
        <f>ROUND(F842*H842,0)</f>
        <v>0</v>
      </c>
      <c r="K842" s="66" t="s">
        <v>5214</v>
      </c>
      <c r="L842" s="76"/>
      <c r="M842" s="76"/>
    </row>
    <row r="843" spans="1:13" ht="15" customHeight="1" thickBot="1" x14ac:dyDescent="0.25">
      <c r="A843" s="78"/>
      <c r="B843" s="67"/>
      <c r="C843" s="286"/>
      <c r="D843" s="621" t="s">
        <v>5204</v>
      </c>
      <c r="E843" s="632" t="s">
        <v>5205</v>
      </c>
      <c r="F843" s="630" t="b">
        <f>IF(総括表!$B$4=総括表!$Q$5,基礎データ貼付用シート!E2323)</f>
        <v>0</v>
      </c>
      <c r="G843" s="624" t="s">
        <v>5201</v>
      </c>
      <c r="H843" s="625">
        <v>0.5</v>
      </c>
      <c r="I843" s="628" t="s">
        <v>5202</v>
      </c>
      <c r="J843" s="629">
        <f>ROUND(F843*H843,0)</f>
        <v>0</v>
      </c>
      <c r="K843" s="66" t="s">
        <v>5215</v>
      </c>
      <c r="L843" s="76"/>
      <c r="M843" s="76"/>
    </row>
    <row r="844" spans="1:13" ht="15" customHeight="1" x14ac:dyDescent="0.2">
      <c r="A844" s="78"/>
      <c r="B844" s="66"/>
      <c r="C844" s="68"/>
      <c r="D844" s="66"/>
      <c r="E844" s="66"/>
      <c r="F844" s="29"/>
      <c r="G844" s="68"/>
      <c r="H844" s="985" t="s">
        <v>5294</v>
      </c>
      <c r="I844" s="986"/>
      <c r="J844" s="662"/>
      <c r="K844" s="66"/>
      <c r="L844" s="76"/>
      <c r="M844" s="76"/>
    </row>
    <row r="845" spans="1:13" ht="15" customHeight="1" thickBot="1" x14ac:dyDescent="0.25">
      <c r="A845" s="78"/>
      <c r="B845" s="66"/>
      <c r="C845" s="68"/>
      <c r="D845" s="66"/>
      <c r="E845" s="66"/>
      <c r="F845" s="29"/>
      <c r="G845" s="68"/>
      <c r="H845" s="983" t="s">
        <v>5259</v>
      </c>
      <c r="I845" s="984"/>
      <c r="J845" s="7">
        <f>SUM(J836:J843)</f>
        <v>0</v>
      </c>
      <c r="K845" s="66" t="s">
        <v>6650</v>
      </c>
      <c r="L845" s="76"/>
      <c r="M845" s="3" t="s">
        <v>5201</v>
      </c>
    </row>
    <row r="846" spans="1:13" ht="15" customHeight="1" x14ac:dyDescent="0.2">
      <c r="A846" s="78"/>
      <c r="B846" s="66"/>
      <c r="C846" s="68"/>
      <c r="D846" s="66"/>
      <c r="E846" s="66"/>
      <c r="F846" s="29"/>
      <c r="G846" s="68"/>
      <c r="H846" s="87"/>
      <c r="I846" s="68"/>
      <c r="J846" s="29"/>
      <c r="K846" s="66"/>
      <c r="L846" s="76"/>
      <c r="M846" s="76"/>
    </row>
    <row r="847" spans="1:13" ht="15" customHeight="1" x14ac:dyDescent="0.2">
      <c r="A847" s="77">
        <v>39</v>
      </c>
      <c r="B847" s="71" t="s">
        <v>6651</v>
      </c>
      <c r="C847" s="76"/>
      <c r="D847" s="76"/>
      <c r="E847" s="76"/>
      <c r="F847" s="89"/>
      <c r="G847" s="76"/>
      <c r="H847" s="76"/>
      <c r="I847" s="76"/>
      <c r="J847" s="89"/>
      <c r="K847" s="76"/>
      <c r="L847" s="76"/>
      <c r="M847" s="76"/>
    </row>
    <row r="848" spans="1:13" ht="15" customHeight="1" x14ac:dyDescent="0.2">
      <c r="A848" s="78"/>
      <c r="B848" s="1212" t="s">
        <v>5401</v>
      </c>
      <c r="C848" s="992"/>
      <c r="D848" s="1212" t="s">
        <v>5194</v>
      </c>
      <c r="E848" s="992"/>
      <c r="F848" s="618" t="s">
        <v>5402</v>
      </c>
      <c r="G848" s="619"/>
      <c r="H848" s="619" t="s">
        <v>5196</v>
      </c>
      <c r="I848" s="619"/>
      <c r="J848" s="618" t="s">
        <v>17</v>
      </c>
      <c r="K848" s="66"/>
      <c r="L848" s="76"/>
      <c r="M848" s="76"/>
    </row>
    <row r="849" spans="1:13" ht="15" customHeight="1" x14ac:dyDescent="0.2">
      <c r="A849" s="78"/>
      <c r="B849" s="294"/>
      <c r="C849" s="289"/>
      <c r="D849" s="229"/>
      <c r="E849" s="286"/>
      <c r="F849" s="168"/>
      <c r="G849" s="143"/>
      <c r="H849" s="143"/>
      <c r="I849" s="143"/>
      <c r="J849" s="92" t="s">
        <v>5197</v>
      </c>
      <c r="K849" s="66"/>
      <c r="L849" s="76"/>
      <c r="M849" s="76"/>
    </row>
    <row r="850" spans="1:13" ht="15" customHeight="1" x14ac:dyDescent="0.2">
      <c r="A850" s="78"/>
      <c r="B850" s="620">
        <v>1</v>
      </c>
      <c r="C850" s="63" t="s">
        <v>5712</v>
      </c>
      <c r="D850" s="621" t="s">
        <v>5199</v>
      </c>
      <c r="E850" s="632" t="s">
        <v>5200</v>
      </c>
      <c r="F850" s="630">
        <f>IF(総括表!$B$4=総括表!$Q$4,基礎データ貼付用シート!E2342)</f>
        <v>0</v>
      </c>
      <c r="G850" s="624" t="s">
        <v>5201</v>
      </c>
      <c r="H850" s="625">
        <v>0.5</v>
      </c>
      <c r="I850" s="624" t="s">
        <v>5202</v>
      </c>
      <c r="J850" s="626">
        <f t="shared" ref="J850:J855" si="80">ROUND(F850*H850,0)</f>
        <v>0</v>
      </c>
      <c r="K850" s="66" t="s">
        <v>5203</v>
      </c>
      <c r="L850" s="76"/>
      <c r="M850" s="76"/>
    </row>
    <row r="851" spans="1:13" ht="15" customHeight="1" x14ac:dyDescent="0.2">
      <c r="A851" s="78"/>
      <c r="B851" s="67"/>
      <c r="C851" s="286"/>
      <c r="D851" s="621" t="s">
        <v>5204</v>
      </c>
      <c r="E851" s="632" t="s">
        <v>5205</v>
      </c>
      <c r="F851" s="630" t="b">
        <f>IF(総括表!$B$4=総括表!$Q$5,基礎データ貼付用シート!E2342)</f>
        <v>0</v>
      </c>
      <c r="G851" s="624" t="s">
        <v>5201</v>
      </c>
      <c r="H851" s="625">
        <v>0.5</v>
      </c>
      <c r="I851" s="624" t="s">
        <v>5202</v>
      </c>
      <c r="J851" s="626">
        <f t="shared" si="80"/>
        <v>0</v>
      </c>
      <c r="K851" s="66" t="s">
        <v>5206</v>
      </c>
      <c r="L851" s="76"/>
      <c r="M851" s="76"/>
    </row>
    <row r="852" spans="1:13" ht="15" customHeight="1" x14ac:dyDescent="0.2">
      <c r="A852" s="78"/>
      <c r="B852" s="620">
        <f>B850+1</f>
        <v>2</v>
      </c>
      <c r="C852" s="63" t="s">
        <v>5721</v>
      </c>
      <c r="D852" s="621" t="s">
        <v>5199</v>
      </c>
      <c r="E852" s="632" t="s">
        <v>5200</v>
      </c>
      <c r="F852" s="623">
        <f>IF(総括表!$B$4=総括表!$Q$4,基礎データ貼付用シート!E2343)</f>
        <v>0</v>
      </c>
      <c r="G852" s="624" t="s">
        <v>5201</v>
      </c>
      <c r="H852" s="625">
        <v>0.5</v>
      </c>
      <c r="I852" s="624" t="s">
        <v>5202</v>
      </c>
      <c r="J852" s="626">
        <f t="shared" si="80"/>
        <v>0</v>
      </c>
      <c r="K852" s="66" t="s">
        <v>5267</v>
      </c>
      <c r="L852" s="76"/>
      <c r="M852" s="76"/>
    </row>
    <row r="853" spans="1:13" ht="15" customHeight="1" x14ac:dyDescent="0.2">
      <c r="A853" s="78"/>
      <c r="B853" s="67"/>
      <c r="C853" s="286"/>
      <c r="D853" s="621" t="s">
        <v>5204</v>
      </c>
      <c r="E853" s="632" t="s">
        <v>5205</v>
      </c>
      <c r="F853" s="623" t="b">
        <f>IF(総括表!$B$4=総括表!$Q$5,基礎データ貼付用シート!E2343)</f>
        <v>0</v>
      </c>
      <c r="G853" s="624" t="s">
        <v>5201</v>
      </c>
      <c r="H853" s="625">
        <v>0.5</v>
      </c>
      <c r="I853" s="624" t="s">
        <v>5202</v>
      </c>
      <c r="J853" s="626">
        <f t="shared" si="80"/>
        <v>0</v>
      </c>
      <c r="K853" s="66" t="s">
        <v>5268</v>
      </c>
      <c r="L853" s="76"/>
      <c r="M853" s="76"/>
    </row>
    <row r="854" spans="1:13" ht="15" customHeight="1" x14ac:dyDescent="0.2">
      <c r="A854" s="78"/>
      <c r="B854" s="620">
        <f>B852+1</f>
        <v>3</v>
      </c>
      <c r="C854" s="63" t="s">
        <v>5476</v>
      </c>
      <c r="D854" s="621" t="s">
        <v>5199</v>
      </c>
      <c r="E854" s="632" t="s">
        <v>5200</v>
      </c>
      <c r="F854" s="623">
        <f>IF(総括表!$B$4=総括表!$Q$4,基礎データ貼付用シート!E2344)</f>
        <v>0</v>
      </c>
      <c r="G854" s="624" t="s">
        <v>5201</v>
      </c>
      <c r="H854" s="625">
        <v>0.5</v>
      </c>
      <c r="I854" s="624" t="s">
        <v>5202</v>
      </c>
      <c r="J854" s="626">
        <f t="shared" si="80"/>
        <v>0</v>
      </c>
      <c r="K854" s="66" t="s">
        <v>5269</v>
      </c>
      <c r="L854" s="76"/>
      <c r="M854" s="76"/>
    </row>
    <row r="855" spans="1:13" ht="15" customHeight="1" thickBot="1" x14ac:dyDescent="0.25">
      <c r="A855" s="78"/>
      <c r="B855" s="67"/>
      <c r="C855" s="286"/>
      <c r="D855" s="621" t="s">
        <v>5204</v>
      </c>
      <c r="E855" s="632" t="s">
        <v>5205</v>
      </c>
      <c r="F855" s="623" t="b">
        <f>IF(総括表!$B$4=総括表!$Q$5,基礎データ貼付用シート!E2344)</f>
        <v>0</v>
      </c>
      <c r="G855" s="624" t="s">
        <v>5201</v>
      </c>
      <c r="H855" s="625">
        <v>0.5</v>
      </c>
      <c r="I855" s="628" t="s">
        <v>5202</v>
      </c>
      <c r="J855" s="629">
        <f t="shared" si="80"/>
        <v>0</v>
      </c>
      <c r="K855" s="66" t="s">
        <v>5270</v>
      </c>
      <c r="L855" s="76"/>
      <c r="M855" s="76"/>
    </row>
    <row r="856" spans="1:13" ht="15" customHeight="1" x14ac:dyDescent="0.2">
      <c r="A856" s="78"/>
      <c r="B856" s="66"/>
      <c r="C856" s="68"/>
      <c r="D856" s="66"/>
      <c r="E856" s="66"/>
      <c r="F856" s="29"/>
      <c r="G856" s="68"/>
      <c r="H856" s="985" t="s">
        <v>6553</v>
      </c>
      <c r="I856" s="986"/>
      <c r="J856" s="662"/>
      <c r="K856" s="66"/>
      <c r="L856" s="76"/>
      <c r="M856" s="76"/>
    </row>
    <row r="857" spans="1:13" ht="15" customHeight="1" thickBot="1" x14ac:dyDescent="0.25">
      <c r="A857" s="78"/>
      <c r="B857" s="66"/>
      <c r="C857" s="68"/>
      <c r="D857" s="66"/>
      <c r="E857" s="66"/>
      <c r="F857" s="29"/>
      <c r="G857" s="68"/>
      <c r="H857" s="983" t="s">
        <v>5259</v>
      </c>
      <c r="I857" s="984"/>
      <c r="J857" s="7">
        <f>SUM(J850:J855)</f>
        <v>0</v>
      </c>
      <c r="K857" s="66" t="s">
        <v>6652</v>
      </c>
      <c r="L857" s="76"/>
      <c r="M857" s="3" t="s">
        <v>5201</v>
      </c>
    </row>
    <row r="858" spans="1:13" ht="15" customHeight="1" x14ac:dyDescent="0.2">
      <c r="A858" s="78"/>
      <c r="B858" s="66"/>
      <c r="C858" s="68"/>
      <c r="D858" s="66"/>
      <c r="E858" s="66"/>
      <c r="F858" s="29"/>
      <c r="G858" s="68"/>
      <c r="H858" s="87"/>
      <c r="I858" s="68"/>
      <c r="J858" s="29"/>
      <c r="K858" s="66"/>
      <c r="L858" s="76"/>
      <c r="M858" s="76"/>
    </row>
    <row r="859" spans="1:13" ht="15" customHeight="1" x14ac:dyDescent="0.2">
      <c r="A859" s="721" t="s">
        <v>6653</v>
      </c>
      <c r="B859" s="66"/>
      <c r="C859" s="68"/>
      <c r="D859" s="66"/>
      <c r="E859" s="66"/>
      <c r="F859" s="29"/>
      <c r="G859" s="68"/>
      <c r="H859" s="87"/>
      <c r="I859" s="68"/>
      <c r="J859" s="29"/>
      <c r="K859" s="66"/>
      <c r="L859" s="76"/>
      <c r="M859" s="76"/>
    </row>
    <row r="860" spans="1:13" ht="15" customHeight="1" x14ac:dyDescent="0.2">
      <c r="A860" s="66" t="s">
        <v>6654</v>
      </c>
      <c r="B860" s="66"/>
      <c r="C860" s="68"/>
      <c r="D860" s="66"/>
      <c r="E860" s="66"/>
      <c r="F860" s="29"/>
      <c r="G860" s="68"/>
      <c r="H860" s="87"/>
      <c r="I860" s="68"/>
      <c r="J860" s="29"/>
      <c r="K860" s="66"/>
      <c r="L860" s="76"/>
      <c r="M860" s="76"/>
    </row>
    <row r="861" spans="1:13" ht="15" customHeight="1" x14ac:dyDescent="0.2">
      <c r="A861" s="66" t="s">
        <v>6606</v>
      </c>
      <c r="B861" s="66"/>
      <c r="C861" s="68"/>
      <c r="D861" s="66"/>
      <c r="E861" s="66"/>
      <c r="F861" s="29"/>
      <c r="G861" s="68"/>
      <c r="H861" s="87"/>
      <c r="I861" s="68"/>
      <c r="J861" s="29"/>
      <c r="K861" s="66"/>
      <c r="L861" s="76"/>
      <c r="M861" s="76"/>
    </row>
    <row r="862" spans="1:13" ht="15" customHeight="1" x14ac:dyDescent="0.2">
      <c r="A862" s="66" t="s">
        <v>6939</v>
      </c>
      <c r="B862" s="66"/>
      <c r="C862" s="68"/>
      <c r="D862" s="66"/>
      <c r="E862" s="66"/>
      <c r="F862" s="29"/>
      <c r="G862" s="68"/>
      <c r="H862" s="87"/>
      <c r="I862" s="68"/>
      <c r="J862" s="29"/>
      <c r="K862" s="66"/>
      <c r="L862" s="76"/>
      <c r="M862" s="76"/>
    </row>
    <row r="863" spans="1:13" ht="15" customHeight="1" x14ac:dyDescent="0.2">
      <c r="A863" s="66" t="s">
        <v>6655</v>
      </c>
      <c r="B863" s="66"/>
      <c r="C863" s="68"/>
      <c r="D863" s="66"/>
      <c r="E863" s="66"/>
      <c r="F863" s="29"/>
      <c r="G863" s="68"/>
      <c r="H863" s="87"/>
      <c r="I863" s="68"/>
      <c r="J863" s="29"/>
      <c r="K863" s="66"/>
      <c r="L863" s="76"/>
      <c r="M863" s="76"/>
    </row>
    <row r="864" spans="1:13" ht="15" customHeight="1" x14ac:dyDescent="0.2">
      <c r="A864" s="66"/>
      <c r="B864" s="66"/>
      <c r="C864" s="68"/>
      <c r="D864" s="66"/>
      <c r="E864" s="66"/>
      <c r="F864" s="29"/>
      <c r="G864" s="68"/>
      <c r="H864" s="87"/>
      <c r="I864" s="68"/>
      <c r="J864" s="29"/>
      <c r="K864" s="66"/>
      <c r="L864" s="76"/>
      <c r="M864" s="76"/>
    </row>
    <row r="865" spans="1:14" ht="15" customHeight="1" x14ac:dyDescent="0.2">
      <c r="A865" s="77">
        <v>40</v>
      </c>
      <c r="B865" s="71" t="s">
        <v>6656</v>
      </c>
      <c r="C865" s="76"/>
      <c r="D865" s="76"/>
      <c r="E865" s="76"/>
      <c r="F865" s="89"/>
      <c r="G865" s="76"/>
      <c r="H865" s="76"/>
      <c r="I865" s="76"/>
      <c r="J865" s="89"/>
      <c r="K865" s="76"/>
      <c r="L865" s="76"/>
      <c r="M865" s="76"/>
    </row>
    <row r="866" spans="1:14" ht="15" customHeight="1" x14ac:dyDescent="0.2">
      <c r="A866" s="77"/>
      <c r="B866" s="71" t="s">
        <v>6657</v>
      </c>
      <c r="C866" s="76"/>
      <c r="D866" s="76"/>
      <c r="E866" s="76"/>
      <c r="F866" s="89"/>
      <c r="G866" s="76"/>
      <c r="H866" s="76"/>
      <c r="I866" s="76"/>
      <c r="J866" s="89"/>
      <c r="K866" s="76"/>
      <c r="L866" s="76"/>
      <c r="M866" s="76"/>
    </row>
    <row r="867" spans="1:14" ht="15" customHeight="1" x14ac:dyDescent="0.2">
      <c r="A867" s="78"/>
      <c r="B867" s="1212" t="s">
        <v>5401</v>
      </c>
      <c r="C867" s="992"/>
      <c r="D867" s="1212" t="s">
        <v>5194</v>
      </c>
      <c r="E867" s="992"/>
      <c r="F867" s="618" t="s">
        <v>5402</v>
      </c>
      <c r="G867" s="619"/>
      <c r="H867" s="619" t="s">
        <v>5196</v>
      </c>
      <c r="I867" s="619"/>
      <c r="J867" s="618" t="s">
        <v>17</v>
      </c>
      <c r="K867" s="66"/>
      <c r="L867" s="76"/>
      <c r="M867" s="76"/>
    </row>
    <row r="868" spans="1:14" ht="15" customHeight="1" x14ac:dyDescent="0.2">
      <c r="A868" s="78"/>
      <c r="B868" s="294"/>
      <c r="C868" s="289"/>
      <c r="D868" s="229"/>
      <c r="E868" s="286"/>
      <c r="F868" s="168"/>
      <c r="G868" s="143"/>
      <c r="H868" s="143"/>
      <c r="I868" s="143"/>
      <c r="J868" s="92" t="s">
        <v>5197</v>
      </c>
      <c r="K868" s="66"/>
      <c r="L868" s="76"/>
      <c r="M868" s="76"/>
    </row>
    <row r="869" spans="1:14" ht="15" customHeight="1" x14ac:dyDescent="0.2">
      <c r="A869" s="78"/>
      <c r="B869" s="620">
        <v>1</v>
      </c>
      <c r="C869" s="63" t="s">
        <v>5721</v>
      </c>
      <c r="D869" s="621" t="s">
        <v>5199</v>
      </c>
      <c r="E869" s="632" t="s">
        <v>5200</v>
      </c>
      <c r="F869" s="623">
        <f>IF(総括表!$B$4=総括表!$Q$4,基礎データ貼付用シート!E2347)</f>
        <v>0</v>
      </c>
      <c r="G869" s="624" t="s">
        <v>5201</v>
      </c>
      <c r="H869" s="625">
        <v>0.5</v>
      </c>
      <c r="I869" s="624" t="s">
        <v>5202</v>
      </c>
      <c r="J869" s="626">
        <f>ROUND(F869*H869,0)</f>
        <v>0</v>
      </c>
      <c r="K869" s="66" t="s">
        <v>5264</v>
      </c>
      <c r="L869" s="76"/>
      <c r="M869" s="76"/>
    </row>
    <row r="870" spans="1:14" ht="15" customHeight="1" x14ac:dyDescent="0.2">
      <c r="A870" s="78"/>
      <c r="B870" s="67"/>
      <c r="C870" s="286"/>
      <c r="D870" s="621" t="s">
        <v>5204</v>
      </c>
      <c r="E870" s="632" t="s">
        <v>5205</v>
      </c>
      <c r="F870" s="623" t="b">
        <f>IF(総括表!$B$4=総括表!$Q$5,基礎データ貼付用シート!E2347)</f>
        <v>0</v>
      </c>
      <c r="G870" s="624" t="s">
        <v>5201</v>
      </c>
      <c r="H870" s="625">
        <v>0.5</v>
      </c>
      <c r="I870" s="624" t="s">
        <v>5202</v>
      </c>
      <c r="J870" s="626">
        <f>ROUND(F870*H870,0)</f>
        <v>0</v>
      </c>
      <c r="K870" s="66" t="s">
        <v>5266</v>
      </c>
      <c r="L870" s="76"/>
      <c r="M870" s="76"/>
    </row>
    <row r="871" spans="1:14" ht="15" customHeight="1" x14ac:dyDescent="0.2">
      <c r="A871" s="78"/>
      <c r="B871" s="620">
        <f>B869+1</f>
        <v>2</v>
      </c>
      <c r="C871" s="63" t="s">
        <v>6940</v>
      </c>
      <c r="D871" s="621" t="s">
        <v>5199</v>
      </c>
      <c r="E871" s="632" t="s">
        <v>5200</v>
      </c>
      <c r="F871" s="623">
        <f>IF(総括表!$B$4=総括表!$Q$4,基礎データ貼付用シート!E2350)</f>
        <v>0</v>
      </c>
      <c r="G871" s="624" t="s">
        <v>5201</v>
      </c>
      <c r="H871" s="625">
        <v>0.5</v>
      </c>
      <c r="I871" s="624" t="s">
        <v>5202</v>
      </c>
      <c r="J871" s="626">
        <f>ROUND(F871*H871,0)</f>
        <v>0</v>
      </c>
      <c r="K871" s="66" t="s">
        <v>5715</v>
      </c>
      <c r="L871" s="76"/>
      <c r="M871" s="76"/>
    </row>
    <row r="872" spans="1:14" ht="15" customHeight="1" thickBot="1" x14ac:dyDescent="0.25">
      <c r="A872" s="78"/>
      <c r="B872" s="67"/>
      <c r="C872" s="286"/>
      <c r="D872" s="621" t="s">
        <v>5204</v>
      </c>
      <c r="E872" s="632" t="s">
        <v>5205</v>
      </c>
      <c r="F872" s="623" t="b">
        <f>IF(総括表!$B$4=総括表!$Q$5,基礎データ貼付用シート!E2350)</f>
        <v>0</v>
      </c>
      <c r="G872" s="624" t="s">
        <v>5201</v>
      </c>
      <c r="H872" s="625">
        <v>0.5</v>
      </c>
      <c r="I872" s="624" t="s">
        <v>5202</v>
      </c>
      <c r="J872" s="626">
        <f>ROUND(F872*H872,0)</f>
        <v>0</v>
      </c>
      <c r="K872" s="66" t="s">
        <v>5799</v>
      </c>
      <c r="L872" s="76"/>
      <c r="M872" s="76"/>
    </row>
    <row r="873" spans="1:14" ht="15" customHeight="1" x14ac:dyDescent="0.2">
      <c r="A873" s="78"/>
      <c r="B873" s="66"/>
      <c r="C873" s="68"/>
      <c r="D873" s="66"/>
      <c r="E873" s="66"/>
      <c r="F873" s="29"/>
      <c r="G873" s="68"/>
      <c r="H873" s="985" t="s">
        <v>5287</v>
      </c>
      <c r="I873" s="986"/>
      <c r="J873" s="662"/>
      <c r="K873" s="66"/>
      <c r="L873" s="76"/>
      <c r="M873" s="76"/>
    </row>
    <row r="874" spans="1:14" s="3" customFormat="1" ht="15" customHeight="1" thickBot="1" x14ac:dyDescent="0.25">
      <c r="A874" s="78"/>
      <c r="B874" s="66"/>
      <c r="C874" s="68"/>
      <c r="D874" s="66"/>
      <c r="E874" s="66"/>
      <c r="F874" s="29"/>
      <c r="G874" s="68"/>
      <c r="H874" s="983" t="s">
        <v>5259</v>
      </c>
      <c r="I874" s="984"/>
      <c r="J874" s="7">
        <f>SUM(J869:J872)</f>
        <v>0</v>
      </c>
      <c r="K874" s="66" t="s">
        <v>6658</v>
      </c>
      <c r="L874" s="76"/>
      <c r="M874" s="3" t="s">
        <v>5201</v>
      </c>
      <c r="N874" s="2"/>
    </row>
    <row r="875" spans="1:14" s="3" customFormat="1" ht="15" customHeight="1" x14ac:dyDescent="0.2">
      <c r="A875" s="78"/>
      <c r="B875" s="66"/>
      <c r="C875" s="68"/>
      <c r="D875" s="66"/>
      <c r="E875" s="66"/>
      <c r="F875" s="29"/>
      <c r="G875" s="68"/>
      <c r="H875" s="68"/>
      <c r="I875" s="68"/>
      <c r="J875" s="8"/>
      <c r="K875" s="66"/>
      <c r="L875" s="76"/>
      <c r="N875" s="2"/>
    </row>
    <row r="876" spans="1:14" ht="15" customHeight="1" x14ac:dyDescent="0.2">
      <c r="A876" s="77">
        <v>41</v>
      </c>
      <c r="B876" s="138" t="s">
        <v>6659</v>
      </c>
      <c r="C876" s="76"/>
      <c r="D876" s="76"/>
      <c r="E876" s="76"/>
      <c r="F876" s="89"/>
      <c r="G876" s="76"/>
      <c r="H876" s="76"/>
      <c r="I876" s="76"/>
      <c r="J876" s="89"/>
      <c r="K876" s="76"/>
      <c r="L876" s="76"/>
      <c r="M876" s="76"/>
    </row>
    <row r="877" spans="1:14" ht="15" customHeight="1" x14ac:dyDescent="0.2">
      <c r="A877" s="77"/>
      <c r="B877" s="138" t="s">
        <v>7002</v>
      </c>
      <c r="C877" s="76"/>
      <c r="D877" s="76"/>
      <c r="E877" s="76"/>
      <c r="F877" s="89"/>
      <c r="G877" s="76"/>
      <c r="H877" s="76"/>
      <c r="I877" s="76"/>
      <c r="J877" s="89"/>
      <c r="K877" s="76"/>
      <c r="L877" s="76"/>
      <c r="M877" s="76"/>
    </row>
    <row r="878" spans="1:14" ht="15" customHeight="1" x14ac:dyDescent="0.2">
      <c r="A878" s="78"/>
      <c r="B878" s="1212" t="s">
        <v>5401</v>
      </c>
      <c r="C878" s="992"/>
      <c r="D878" s="1212" t="s">
        <v>5194</v>
      </c>
      <c r="E878" s="992"/>
      <c r="F878" s="618" t="s">
        <v>5402</v>
      </c>
      <c r="G878" s="619"/>
      <c r="H878" s="619" t="s">
        <v>5196</v>
      </c>
      <c r="I878" s="619"/>
      <c r="J878" s="618" t="s">
        <v>17</v>
      </c>
      <c r="K878" s="66"/>
      <c r="L878" s="76"/>
      <c r="M878" s="76"/>
    </row>
    <row r="879" spans="1:14" ht="15" customHeight="1" x14ac:dyDescent="0.2">
      <c r="A879" s="78"/>
      <c r="B879" s="294"/>
      <c r="C879" s="289"/>
      <c r="D879" s="229"/>
      <c r="E879" s="286"/>
      <c r="F879" s="168"/>
      <c r="G879" s="143"/>
      <c r="H879" s="143"/>
      <c r="I879" s="143"/>
      <c r="J879" s="92" t="s">
        <v>5197</v>
      </c>
      <c r="K879" s="66"/>
      <c r="L879" s="76"/>
      <c r="M879" s="76"/>
    </row>
    <row r="880" spans="1:14" ht="15" customHeight="1" x14ac:dyDescent="0.2">
      <c r="A880" s="78"/>
      <c r="B880" s="620">
        <v>1</v>
      </c>
      <c r="C880" s="63" t="s">
        <v>5712</v>
      </c>
      <c r="D880" s="621" t="s">
        <v>5199</v>
      </c>
      <c r="E880" s="632" t="s">
        <v>5200</v>
      </c>
      <c r="F880" s="630">
        <f>IF(総括表!$B$4=総括表!$Q$4,基礎データ貼付用シート!E2345)</f>
        <v>0</v>
      </c>
      <c r="G880" s="624" t="s">
        <v>5201</v>
      </c>
      <c r="H880" s="625">
        <v>0.3</v>
      </c>
      <c r="I880" s="624" t="s">
        <v>5202</v>
      </c>
      <c r="J880" s="626">
        <f t="shared" ref="J880:J885" si="81">ROUND(F880*H880,0)</f>
        <v>0</v>
      </c>
      <c r="K880" s="66" t="s">
        <v>5203</v>
      </c>
      <c r="L880" s="76"/>
      <c r="M880" s="76"/>
    </row>
    <row r="881" spans="1:14" ht="15" customHeight="1" x14ac:dyDescent="0.2">
      <c r="A881" s="78"/>
      <c r="B881" s="67"/>
      <c r="C881" s="286"/>
      <c r="D881" s="621" t="s">
        <v>5204</v>
      </c>
      <c r="E881" s="632" t="s">
        <v>5205</v>
      </c>
      <c r="F881" s="630" t="b">
        <f>IF(総括表!$B$4=総括表!$Q$5,基礎データ貼付用シート!E2345)</f>
        <v>0</v>
      </c>
      <c r="G881" s="624" t="s">
        <v>5201</v>
      </c>
      <c r="H881" s="625">
        <v>0.3</v>
      </c>
      <c r="I881" s="624" t="s">
        <v>5202</v>
      </c>
      <c r="J881" s="626">
        <f t="shared" si="81"/>
        <v>0</v>
      </c>
      <c r="K881" s="66" t="s">
        <v>5206</v>
      </c>
      <c r="L881" s="76"/>
      <c r="M881" s="76"/>
    </row>
    <row r="882" spans="1:14" ht="15" customHeight="1" x14ac:dyDescent="0.2">
      <c r="A882" s="78"/>
      <c r="B882" s="620">
        <f>B880+1</f>
        <v>2</v>
      </c>
      <c r="C882" s="63" t="s">
        <v>5721</v>
      </c>
      <c r="D882" s="621" t="s">
        <v>5199</v>
      </c>
      <c r="E882" s="632" t="s">
        <v>5200</v>
      </c>
      <c r="F882" s="623">
        <f>IF(総括表!$B$4=総括表!$Q$4,基礎データ貼付用シート!E2348)</f>
        <v>0</v>
      </c>
      <c r="G882" s="624" t="s">
        <v>5201</v>
      </c>
      <c r="H882" s="625">
        <v>0.3</v>
      </c>
      <c r="I882" s="624" t="s">
        <v>5202</v>
      </c>
      <c r="J882" s="626">
        <f t="shared" si="81"/>
        <v>0</v>
      </c>
      <c r="K882" s="66" t="s">
        <v>5267</v>
      </c>
      <c r="L882" s="76"/>
      <c r="M882" s="76"/>
    </row>
    <row r="883" spans="1:14" ht="15" customHeight="1" x14ac:dyDescent="0.2">
      <c r="A883" s="78"/>
      <c r="B883" s="67"/>
      <c r="C883" s="286"/>
      <c r="D883" s="621" t="s">
        <v>5204</v>
      </c>
      <c r="E883" s="632" t="s">
        <v>5205</v>
      </c>
      <c r="F883" s="623" t="b">
        <f>IF(総括表!$B$4=総括表!$Q$5,基礎データ貼付用シート!E2348)</f>
        <v>0</v>
      </c>
      <c r="G883" s="624" t="s">
        <v>5201</v>
      </c>
      <c r="H883" s="625">
        <v>0.3</v>
      </c>
      <c r="I883" s="624" t="s">
        <v>5202</v>
      </c>
      <c r="J883" s="626">
        <f t="shared" si="81"/>
        <v>0</v>
      </c>
      <c r="K883" s="66" t="s">
        <v>5268</v>
      </c>
      <c r="L883" s="76"/>
      <c r="M883" s="76"/>
    </row>
    <row r="884" spans="1:14" ht="15" customHeight="1" x14ac:dyDescent="0.2">
      <c r="A884" s="78"/>
      <c r="B884" s="620">
        <f>B882+1</f>
        <v>3</v>
      </c>
      <c r="C884" s="63" t="s">
        <v>5727</v>
      </c>
      <c r="D884" s="621" t="s">
        <v>5199</v>
      </c>
      <c r="E884" s="632" t="s">
        <v>5200</v>
      </c>
      <c r="F884" s="623">
        <f>IF(総括表!$B$4=総括表!$Q$4,基礎データ貼付用シート!E2351)</f>
        <v>0</v>
      </c>
      <c r="G884" s="624" t="s">
        <v>5201</v>
      </c>
      <c r="H884" s="625">
        <v>0.3</v>
      </c>
      <c r="I884" s="624" t="s">
        <v>5202</v>
      </c>
      <c r="J884" s="626">
        <f t="shared" si="81"/>
        <v>0</v>
      </c>
      <c r="K884" s="66" t="s">
        <v>5269</v>
      </c>
      <c r="L884" s="76"/>
      <c r="M884" s="76"/>
    </row>
    <row r="885" spans="1:14" ht="15" customHeight="1" x14ac:dyDescent="0.2">
      <c r="A885" s="78"/>
      <c r="B885" s="67"/>
      <c r="C885" s="286"/>
      <c r="D885" s="621" t="s">
        <v>5204</v>
      </c>
      <c r="E885" s="632" t="s">
        <v>5205</v>
      </c>
      <c r="F885" s="623" t="b">
        <f>IF(総括表!$B$4=総括表!$Q$5,基礎データ貼付用シート!E2351)</f>
        <v>0</v>
      </c>
      <c r="G885" s="624" t="s">
        <v>5201</v>
      </c>
      <c r="H885" s="625">
        <v>0.3</v>
      </c>
      <c r="I885" s="624" t="s">
        <v>5202</v>
      </c>
      <c r="J885" s="626">
        <f t="shared" si="81"/>
        <v>0</v>
      </c>
      <c r="K885" s="66" t="s">
        <v>5270</v>
      </c>
      <c r="L885" s="76"/>
      <c r="M885" s="76"/>
    </row>
    <row r="886" spans="1:14" ht="15" customHeight="1" thickBot="1" x14ac:dyDescent="0.25">
      <c r="A886" s="78"/>
      <c r="B886" s="1213" t="s">
        <v>5479</v>
      </c>
      <c r="C886" s="1214"/>
      <c r="D886" s="1010"/>
      <c r="E886" s="1011"/>
      <c r="F886" s="220"/>
      <c r="G886" s="231"/>
      <c r="H886" s="232"/>
      <c r="I886" s="231"/>
      <c r="J886" s="629">
        <f>SUM(J880:J885)</f>
        <v>0</v>
      </c>
      <c r="K886" s="66" t="s">
        <v>5458</v>
      </c>
      <c r="L886" s="76"/>
      <c r="M886" s="76"/>
    </row>
    <row r="887" spans="1:14" s="3" customFormat="1" ht="15" customHeight="1" x14ac:dyDescent="0.2">
      <c r="A887" s="71"/>
      <c r="B887" s="1017"/>
      <c r="C887" s="1019"/>
      <c r="D887" s="1017"/>
      <c r="E887" s="1019"/>
      <c r="F887" s="697" t="s">
        <v>6922</v>
      </c>
      <c r="G887" s="619"/>
      <c r="H887" s="865" t="s">
        <v>6332</v>
      </c>
      <c r="I887" s="746"/>
      <c r="J887" s="657"/>
      <c r="K887" s="66"/>
      <c r="L887" s="71"/>
      <c r="M887" s="71"/>
      <c r="N887" s="2"/>
    </row>
    <row r="888" spans="1:14" s="3" customFormat="1" ht="15" customHeight="1" x14ac:dyDescent="0.2">
      <c r="A888" s="71"/>
      <c r="B888" s="1056"/>
      <c r="C888" s="1057"/>
      <c r="D888" s="1056"/>
      <c r="E888" s="1057"/>
      <c r="F888" s="698">
        <f>SUM(J886)</f>
        <v>0</v>
      </c>
      <c r="G888" s="712" t="s">
        <v>5201</v>
      </c>
      <c r="H888" s="700" t="e">
        <f>'附表３（財政力指数）'!S28</f>
        <v>#DIV/0!</v>
      </c>
      <c r="I888" s="270" t="s">
        <v>5202</v>
      </c>
      <c r="J888" s="233">
        <f>IFERROR(ROUND(F888*H888,0),0)</f>
        <v>0</v>
      </c>
      <c r="K888" s="66" t="s">
        <v>6661</v>
      </c>
      <c r="L888" s="71"/>
      <c r="M888" s="3" t="s">
        <v>5201</v>
      </c>
      <c r="N888" s="2"/>
    </row>
    <row r="889" spans="1:14" s="3" customFormat="1" ht="15" customHeight="1" thickBot="1" x14ac:dyDescent="0.25">
      <c r="A889" s="71"/>
      <c r="B889" s="1020"/>
      <c r="C889" s="1022"/>
      <c r="D889" s="1020"/>
      <c r="E889" s="1022"/>
      <c r="F889" s="227"/>
      <c r="G889" s="143"/>
      <c r="H889" s="228" t="s">
        <v>5716</v>
      </c>
      <c r="I889" s="229"/>
      <c r="J889" s="230"/>
      <c r="K889" s="66"/>
      <c r="L889" s="71"/>
      <c r="M889" s="71"/>
    </row>
    <row r="890" spans="1:14" ht="15" customHeight="1" x14ac:dyDescent="0.2">
      <c r="A890" s="78"/>
      <c r="B890" s="66"/>
      <c r="C890" s="68"/>
      <c r="D890" s="66"/>
      <c r="E890" s="66"/>
      <c r="F890" s="29"/>
      <c r="G890" s="68"/>
      <c r="H890" s="87"/>
      <c r="I890" s="68"/>
      <c r="J890" s="29"/>
      <c r="K890" s="66"/>
      <c r="L890" s="76"/>
      <c r="M890" s="76"/>
    </row>
    <row r="891" spans="1:14" ht="15" customHeight="1" x14ac:dyDescent="0.2">
      <c r="A891" s="77">
        <v>42</v>
      </c>
      <c r="B891" s="71" t="s">
        <v>6656</v>
      </c>
      <c r="C891" s="76"/>
      <c r="D891" s="76"/>
      <c r="E891" s="76"/>
      <c r="F891" s="89"/>
      <c r="G891" s="76"/>
      <c r="H891" s="76"/>
      <c r="I891" s="76"/>
      <c r="J891" s="89"/>
      <c r="K891" s="76"/>
      <c r="L891" s="76"/>
      <c r="M891" s="76"/>
    </row>
    <row r="892" spans="1:14" ht="15" customHeight="1" x14ac:dyDescent="0.2">
      <c r="A892" s="77"/>
      <c r="B892" s="71" t="s">
        <v>6662</v>
      </c>
      <c r="C892" s="76"/>
      <c r="D892" s="76"/>
      <c r="E892" s="76"/>
      <c r="F892" s="89"/>
      <c r="G892" s="76"/>
      <c r="H892" s="76"/>
      <c r="I892" s="76"/>
      <c r="J892" s="89"/>
      <c r="K892" s="76"/>
      <c r="L892" s="76"/>
      <c r="M892" s="76"/>
    </row>
    <row r="893" spans="1:14" ht="15" customHeight="1" x14ac:dyDescent="0.2">
      <c r="A893" s="78"/>
      <c r="B893" s="1212" t="s">
        <v>5401</v>
      </c>
      <c r="C893" s="992"/>
      <c r="D893" s="1212" t="s">
        <v>5194</v>
      </c>
      <c r="E893" s="992"/>
      <c r="F893" s="618" t="s">
        <v>5402</v>
      </c>
      <c r="G893" s="619"/>
      <c r="H893" s="619" t="s">
        <v>5196</v>
      </c>
      <c r="I893" s="619"/>
      <c r="J893" s="618" t="s">
        <v>17</v>
      </c>
      <c r="K893" s="66"/>
      <c r="L893" s="76"/>
      <c r="M893" s="76"/>
    </row>
    <row r="894" spans="1:14" ht="15" customHeight="1" x14ac:dyDescent="0.2">
      <c r="A894" s="78"/>
      <c r="B894" s="294"/>
      <c r="C894" s="289"/>
      <c r="D894" s="229"/>
      <c r="E894" s="286"/>
      <c r="F894" s="168"/>
      <c r="G894" s="143"/>
      <c r="H894" s="143"/>
      <c r="I894" s="143"/>
      <c r="J894" s="92" t="s">
        <v>5197</v>
      </c>
      <c r="K894" s="66"/>
      <c r="L894" s="76"/>
      <c r="M894" s="76"/>
    </row>
    <row r="895" spans="1:14" ht="15" customHeight="1" x14ac:dyDescent="0.2">
      <c r="A895" s="78"/>
      <c r="B895" s="620">
        <v>1</v>
      </c>
      <c r="C895" s="63" t="s">
        <v>5721</v>
      </c>
      <c r="D895" s="621" t="s">
        <v>5199</v>
      </c>
      <c r="E895" s="632" t="s">
        <v>5200</v>
      </c>
      <c r="F895" s="623">
        <f>IF(総括表!$B$4=総括表!$Q$4,基礎データ貼付用シート!E2349)</f>
        <v>0</v>
      </c>
      <c r="G895" s="624" t="s">
        <v>5201</v>
      </c>
      <c r="H895" s="625">
        <v>0.3</v>
      </c>
      <c r="I895" s="624" t="s">
        <v>5202</v>
      </c>
      <c r="J895" s="626">
        <f>ROUND(F895*H895,0)</f>
        <v>0</v>
      </c>
      <c r="K895" s="66" t="s">
        <v>5264</v>
      </c>
      <c r="L895" s="76"/>
      <c r="M895" s="76"/>
    </row>
    <row r="896" spans="1:14" ht="15" customHeight="1" x14ac:dyDescent="0.2">
      <c r="A896" s="78"/>
      <c r="B896" s="67"/>
      <c r="C896" s="286"/>
      <c r="D896" s="621" t="s">
        <v>5204</v>
      </c>
      <c r="E896" s="632" t="s">
        <v>5205</v>
      </c>
      <c r="F896" s="623" t="b">
        <f>IF(総括表!$B$4=総括表!$Q$5,基礎データ貼付用シート!E2349)</f>
        <v>0</v>
      </c>
      <c r="G896" s="624" t="s">
        <v>5201</v>
      </c>
      <c r="H896" s="625">
        <v>0.3</v>
      </c>
      <c r="I896" s="624" t="s">
        <v>5202</v>
      </c>
      <c r="J896" s="626">
        <f>ROUND(F896*H896,0)</f>
        <v>0</v>
      </c>
      <c r="K896" s="66" t="s">
        <v>5266</v>
      </c>
      <c r="L896" s="76"/>
      <c r="M896" s="76"/>
    </row>
    <row r="897" spans="1:14" ht="15" customHeight="1" x14ac:dyDescent="0.2">
      <c r="A897" s="78"/>
      <c r="B897" s="620">
        <f>B895+1</f>
        <v>2</v>
      </c>
      <c r="C897" s="63" t="s">
        <v>5727</v>
      </c>
      <c r="D897" s="621" t="s">
        <v>5199</v>
      </c>
      <c r="E897" s="632" t="s">
        <v>5200</v>
      </c>
      <c r="F897" s="623">
        <f>IF(総括表!$B$4=総括表!$Q$4,基礎データ貼付用シート!E2352)</f>
        <v>0</v>
      </c>
      <c r="G897" s="624" t="s">
        <v>5201</v>
      </c>
      <c r="H897" s="625">
        <v>0.3</v>
      </c>
      <c r="I897" s="624" t="s">
        <v>5202</v>
      </c>
      <c r="J897" s="626">
        <f>ROUND(F897*H897,0)</f>
        <v>0</v>
      </c>
      <c r="K897" s="66" t="s">
        <v>5267</v>
      </c>
      <c r="L897" s="76"/>
      <c r="M897" s="76"/>
    </row>
    <row r="898" spans="1:14" ht="15" customHeight="1" thickBot="1" x14ac:dyDescent="0.25">
      <c r="A898" s="78"/>
      <c r="B898" s="67"/>
      <c r="C898" s="286"/>
      <c r="D898" s="621" t="s">
        <v>5204</v>
      </c>
      <c r="E898" s="632" t="s">
        <v>5205</v>
      </c>
      <c r="F898" s="623" t="b">
        <f>IF(総括表!$B$4=総括表!$Q$5,基礎データ貼付用シート!E2352)</f>
        <v>0</v>
      </c>
      <c r="G898" s="624" t="s">
        <v>5201</v>
      </c>
      <c r="H898" s="625">
        <v>0.3</v>
      </c>
      <c r="I898" s="624" t="s">
        <v>5202</v>
      </c>
      <c r="J898" s="626">
        <f>ROUND(F898*H898,0)</f>
        <v>0</v>
      </c>
      <c r="K898" s="66" t="s">
        <v>5268</v>
      </c>
      <c r="L898" s="76"/>
      <c r="M898" s="76"/>
    </row>
    <row r="899" spans="1:14" ht="15" customHeight="1" x14ac:dyDescent="0.2">
      <c r="A899" s="78"/>
      <c r="B899" s="66"/>
      <c r="C899" s="68"/>
      <c r="D899" s="66"/>
      <c r="E899" s="66"/>
      <c r="F899" s="29"/>
      <c r="G899" s="68"/>
      <c r="H899" s="985" t="s">
        <v>5287</v>
      </c>
      <c r="I899" s="986"/>
      <c r="J899" s="662"/>
      <c r="K899" s="66"/>
      <c r="L899" s="76"/>
      <c r="M899" s="76"/>
    </row>
    <row r="900" spans="1:14" s="3" customFormat="1" ht="15" customHeight="1" thickBot="1" x14ac:dyDescent="0.25">
      <c r="A900" s="78"/>
      <c r="B900" s="66"/>
      <c r="C900" s="68"/>
      <c r="D900" s="66"/>
      <c r="E900" s="66"/>
      <c r="F900" s="29"/>
      <c r="G900" s="68"/>
      <c r="H900" s="983" t="s">
        <v>5259</v>
      </c>
      <c r="I900" s="984"/>
      <c r="J900" s="7">
        <f>SUM(J895:J898)</f>
        <v>0</v>
      </c>
      <c r="K900" s="66" t="s">
        <v>6663</v>
      </c>
      <c r="L900" s="76"/>
      <c r="M900" s="3" t="s">
        <v>5201</v>
      </c>
      <c r="N900" s="2"/>
    </row>
    <row r="901" spans="1:14" ht="15" customHeight="1" x14ac:dyDescent="0.2">
      <c r="A901" s="78"/>
      <c r="B901" s="66"/>
      <c r="C901" s="68"/>
      <c r="D901" s="66"/>
      <c r="E901" s="66"/>
      <c r="F901" s="29"/>
      <c r="G901" s="68"/>
      <c r="H901" s="87"/>
      <c r="I901" s="68"/>
      <c r="J901" s="29"/>
      <c r="K901" s="66"/>
      <c r="L901" s="76"/>
      <c r="M901" s="76"/>
    </row>
    <row r="902" spans="1:14" ht="15" customHeight="1" x14ac:dyDescent="0.2">
      <c r="A902" s="77">
        <v>43</v>
      </c>
      <c r="B902" s="71" t="s">
        <v>6664</v>
      </c>
      <c r="C902" s="76"/>
      <c r="D902" s="76"/>
      <c r="E902" s="76"/>
      <c r="F902" s="89"/>
      <c r="G902" s="76"/>
      <c r="H902" s="76"/>
      <c r="I902" s="76"/>
      <c r="J902" s="89"/>
      <c r="K902" s="76"/>
      <c r="L902" s="76"/>
      <c r="M902" s="76"/>
    </row>
    <row r="903" spans="1:14" ht="15" customHeight="1" x14ac:dyDescent="0.2">
      <c r="A903" s="78"/>
      <c r="B903" s="1212" t="s">
        <v>5401</v>
      </c>
      <c r="C903" s="992"/>
      <c r="D903" s="1212" t="s">
        <v>5194</v>
      </c>
      <c r="E903" s="992"/>
      <c r="F903" s="618" t="s">
        <v>5402</v>
      </c>
      <c r="G903" s="619"/>
      <c r="H903" s="619" t="s">
        <v>5196</v>
      </c>
      <c r="I903" s="619"/>
      <c r="J903" s="618" t="s">
        <v>17</v>
      </c>
      <c r="K903" s="66"/>
      <c r="L903" s="76"/>
      <c r="M903" s="76"/>
    </row>
    <row r="904" spans="1:14" ht="15" customHeight="1" x14ac:dyDescent="0.2">
      <c r="A904" s="78"/>
      <c r="B904" s="294"/>
      <c r="C904" s="289"/>
      <c r="D904" s="229"/>
      <c r="E904" s="286"/>
      <c r="F904" s="168"/>
      <c r="G904" s="143"/>
      <c r="H904" s="143"/>
      <c r="I904" s="143"/>
      <c r="J904" s="92" t="s">
        <v>5197</v>
      </c>
      <c r="K904" s="66"/>
      <c r="L904" s="76"/>
      <c r="M904" s="76"/>
    </row>
    <row r="905" spans="1:14" ht="15" customHeight="1" x14ac:dyDescent="0.2">
      <c r="A905" s="78"/>
      <c r="B905" s="620">
        <v>1</v>
      </c>
      <c r="C905" s="63" t="s">
        <v>5721</v>
      </c>
      <c r="D905" s="621" t="s">
        <v>5199</v>
      </c>
      <c r="E905" s="632" t="s">
        <v>5200</v>
      </c>
      <c r="F905" s="623">
        <f>IF(総括表!$B$4=総括表!$Q$4,基礎データ貼付用シート!E2353)</f>
        <v>0</v>
      </c>
      <c r="G905" s="624" t="s">
        <v>5201</v>
      </c>
      <c r="H905" s="625">
        <v>0.5</v>
      </c>
      <c r="I905" s="624" t="s">
        <v>5202</v>
      </c>
      <c r="J905" s="626">
        <f>ROUND(F905*H905,0)</f>
        <v>0</v>
      </c>
      <c r="K905" s="66" t="s">
        <v>5264</v>
      </c>
      <c r="L905" s="76"/>
      <c r="M905" s="76"/>
    </row>
    <row r="906" spans="1:14" ht="15" customHeight="1" x14ac:dyDescent="0.2">
      <c r="A906" s="78"/>
      <c r="B906" s="67"/>
      <c r="C906" s="286"/>
      <c r="D906" s="621" t="s">
        <v>5204</v>
      </c>
      <c r="E906" s="632" t="s">
        <v>5205</v>
      </c>
      <c r="F906" s="623" t="b">
        <f>IF(総括表!$B$4=総括表!$Q$5,基礎データ貼付用シート!E2353)</f>
        <v>0</v>
      </c>
      <c r="G906" s="624" t="s">
        <v>5201</v>
      </c>
      <c r="H906" s="625">
        <v>0.5</v>
      </c>
      <c r="I906" s="624" t="s">
        <v>5202</v>
      </c>
      <c r="J906" s="626">
        <f>ROUND(F906*H906,0)</f>
        <v>0</v>
      </c>
      <c r="K906" s="66" t="s">
        <v>5266</v>
      </c>
      <c r="L906" s="76"/>
      <c r="M906" s="76"/>
    </row>
    <row r="907" spans="1:14" ht="15" customHeight="1" x14ac:dyDescent="0.2">
      <c r="A907" s="78"/>
      <c r="B907" s="620">
        <f>B905+1</f>
        <v>2</v>
      </c>
      <c r="C907" s="63" t="s">
        <v>5727</v>
      </c>
      <c r="D907" s="621" t="s">
        <v>5199</v>
      </c>
      <c r="E907" s="632" t="s">
        <v>5200</v>
      </c>
      <c r="F907" s="623">
        <f>IF(総括表!$B$4=総括表!$Q$4,基礎データ貼付用シート!E2357)</f>
        <v>0</v>
      </c>
      <c r="G907" s="624" t="s">
        <v>5201</v>
      </c>
      <c r="H907" s="625">
        <v>0.5</v>
      </c>
      <c r="I907" s="624" t="s">
        <v>5202</v>
      </c>
      <c r="J907" s="626">
        <f>ROUND(F907*H907,0)</f>
        <v>0</v>
      </c>
      <c r="K907" s="66" t="s">
        <v>5267</v>
      </c>
      <c r="L907" s="76"/>
      <c r="M907" s="76"/>
    </row>
    <row r="908" spans="1:14" ht="15" customHeight="1" thickBot="1" x14ac:dyDescent="0.25">
      <c r="A908" s="78"/>
      <c r="B908" s="67"/>
      <c r="C908" s="286"/>
      <c r="D908" s="621" t="s">
        <v>5204</v>
      </c>
      <c r="E908" s="632" t="s">
        <v>5205</v>
      </c>
      <c r="F908" s="623" t="b">
        <f>IF(総括表!$B$4=総括表!$Q$5,基礎データ貼付用シート!E2357)</f>
        <v>0</v>
      </c>
      <c r="G908" s="624" t="s">
        <v>5201</v>
      </c>
      <c r="H908" s="625">
        <v>0.5</v>
      </c>
      <c r="I908" s="624" t="s">
        <v>5202</v>
      </c>
      <c r="J908" s="626">
        <f>ROUND(F908*H908,0)</f>
        <v>0</v>
      </c>
      <c r="K908" s="66" t="s">
        <v>5268</v>
      </c>
      <c r="L908" s="76"/>
      <c r="M908" s="76"/>
    </row>
    <row r="909" spans="1:14" ht="15" customHeight="1" x14ac:dyDescent="0.2">
      <c r="A909" s="78"/>
      <c r="B909" s="66"/>
      <c r="C909" s="68"/>
      <c r="D909" s="66"/>
      <c r="E909" s="66"/>
      <c r="F909" s="29"/>
      <c r="G909" s="68"/>
      <c r="H909" s="985" t="s">
        <v>5287</v>
      </c>
      <c r="I909" s="986"/>
      <c r="J909" s="662"/>
      <c r="K909" s="66"/>
      <c r="L909" s="76"/>
      <c r="M909" s="76"/>
    </row>
    <row r="910" spans="1:14" s="3" customFormat="1" ht="15" customHeight="1" thickBot="1" x14ac:dyDescent="0.25">
      <c r="A910" s="78"/>
      <c r="B910" s="66"/>
      <c r="C910" s="68"/>
      <c r="D910" s="66"/>
      <c r="E910" s="66"/>
      <c r="F910" s="29"/>
      <c r="G910" s="68"/>
      <c r="H910" s="983" t="s">
        <v>5259</v>
      </c>
      <c r="I910" s="984"/>
      <c r="J910" s="7">
        <f>SUM(J905:J908)</f>
        <v>0</v>
      </c>
      <c r="K910" s="66" t="s">
        <v>6665</v>
      </c>
      <c r="L910" s="76"/>
      <c r="M910" s="3" t="s">
        <v>5201</v>
      </c>
      <c r="N910" s="2"/>
    </row>
    <row r="911" spans="1:14" s="3" customFormat="1" ht="15" customHeight="1" x14ac:dyDescent="0.2">
      <c r="A911" s="71"/>
      <c r="B911" s="66"/>
      <c r="C911" s="66"/>
      <c r="D911" s="66"/>
      <c r="E911" s="66"/>
      <c r="F911" s="8"/>
      <c r="G911" s="9"/>
      <c r="H911" s="447"/>
      <c r="I911" s="9"/>
      <c r="J911" s="8"/>
      <c r="K911" s="66"/>
      <c r="L911" s="71"/>
      <c r="N911" s="2"/>
    </row>
    <row r="912" spans="1:14" ht="15" customHeight="1" x14ac:dyDescent="0.2">
      <c r="A912" s="77">
        <v>44</v>
      </c>
      <c r="B912" s="71" t="s">
        <v>6666</v>
      </c>
      <c r="C912" s="76"/>
      <c r="D912" s="76"/>
      <c r="E912" s="76"/>
      <c r="F912" s="89"/>
      <c r="G912" s="76"/>
      <c r="H912" s="76"/>
      <c r="I912" s="76"/>
      <c r="J912" s="89"/>
      <c r="K912" s="76"/>
      <c r="L912" s="76"/>
      <c r="M912" s="76"/>
    </row>
    <row r="913" spans="1:14" ht="15" customHeight="1" x14ac:dyDescent="0.2">
      <c r="A913" s="77"/>
      <c r="B913" s="71" t="s">
        <v>6941</v>
      </c>
      <c r="C913" s="76"/>
      <c r="D913" s="76"/>
      <c r="E913" s="76"/>
      <c r="F913" s="89"/>
      <c r="G913" s="76"/>
      <c r="H913" s="76"/>
      <c r="I913" s="76"/>
      <c r="J913" s="89"/>
      <c r="K913" s="76"/>
      <c r="L913" s="76"/>
      <c r="M913" s="76"/>
    </row>
    <row r="914" spans="1:14" ht="15" customHeight="1" x14ac:dyDescent="0.2">
      <c r="A914" s="78"/>
      <c r="B914" s="1212" t="s">
        <v>5401</v>
      </c>
      <c r="C914" s="992"/>
      <c r="D914" s="1212" t="s">
        <v>5194</v>
      </c>
      <c r="E914" s="992"/>
      <c r="F914" s="618" t="s">
        <v>5402</v>
      </c>
      <c r="G914" s="619"/>
      <c r="H914" s="619" t="s">
        <v>5196</v>
      </c>
      <c r="I914" s="619"/>
      <c r="J914" s="618" t="s">
        <v>17</v>
      </c>
      <c r="K914" s="66"/>
      <c r="L914" s="76"/>
      <c r="M914" s="76"/>
    </row>
    <row r="915" spans="1:14" ht="15" customHeight="1" x14ac:dyDescent="0.2">
      <c r="A915" s="78"/>
      <c r="B915" s="294"/>
      <c r="C915" s="289"/>
      <c r="D915" s="229"/>
      <c r="E915" s="286"/>
      <c r="F915" s="168"/>
      <c r="G915" s="143"/>
      <c r="H915" s="143"/>
      <c r="I915" s="143"/>
      <c r="J915" s="92" t="s">
        <v>5197</v>
      </c>
      <c r="K915" s="66"/>
      <c r="L915" s="76"/>
      <c r="M915" s="76"/>
    </row>
    <row r="916" spans="1:14" ht="15" customHeight="1" x14ac:dyDescent="0.2">
      <c r="A916" s="78"/>
      <c r="B916" s="620">
        <v>1</v>
      </c>
      <c r="C916" s="63" t="s">
        <v>5721</v>
      </c>
      <c r="D916" s="621" t="s">
        <v>5199</v>
      </c>
      <c r="E916" s="632" t="s">
        <v>5200</v>
      </c>
      <c r="F916" s="623">
        <f>IF(総括表!$B$4=総括表!$Q$4,基礎データ貼付用シート!E2354)</f>
        <v>0</v>
      </c>
      <c r="G916" s="624" t="s">
        <v>5201</v>
      </c>
      <c r="H916" s="625">
        <v>0.3</v>
      </c>
      <c r="I916" s="624" t="s">
        <v>5202</v>
      </c>
      <c r="J916" s="626">
        <f>ROUND(F916*H916,0)</f>
        <v>0</v>
      </c>
      <c r="K916" s="66" t="s">
        <v>5264</v>
      </c>
      <c r="L916" s="76"/>
      <c r="M916" s="76"/>
    </row>
    <row r="917" spans="1:14" ht="15" customHeight="1" x14ac:dyDescent="0.2">
      <c r="A917" s="78"/>
      <c r="B917" s="67"/>
      <c r="C917" s="286"/>
      <c r="D917" s="621" t="s">
        <v>5204</v>
      </c>
      <c r="E917" s="632" t="s">
        <v>5205</v>
      </c>
      <c r="F917" s="623" t="b">
        <f>IF(総括表!$B$4=総括表!$Q$5,基礎データ貼付用シート!E2354)</f>
        <v>0</v>
      </c>
      <c r="G917" s="624" t="s">
        <v>5201</v>
      </c>
      <c r="H917" s="625">
        <v>0.3</v>
      </c>
      <c r="I917" s="624" t="s">
        <v>5202</v>
      </c>
      <c r="J917" s="626">
        <f>ROUND(F917*H917,0)</f>
        <v>0</v>
      </c>
      <c r="K917" s="66" t="s">
        <v>5266</v>
      </c>
      <c r="L917" s="76"/>
      <c r="M917" s="76"/>
    </row>
    <row r="918" spans="1:14" s="3" customFormat="1" ht="15" customHeight="1" x14ac:dyDescent="0.2">
      <c r="A918" s="78"/>
      <c r="B918" s="620">
        <f>B916+1</f>
        <v>2</v>
      </c>
      <c r="C918" s="63" t="s">
        <v>5727</v>
      </c>
      <c r="D918" s="621" t="s">
        <v>5199</v>
      </c>
      <c r="E918" s="632" t="s">
        <v>5200</v>
      </c>
      <c r="F918" s="623">
        <f>IF(総括表!$B$4=総括表!$Q$4,基礎データ貼付用シート!E2358)</f>
        <v>0</v>
      </c>
      <c r="G918" s="624" t="s">
        <v>5201</v>
      </c>
      <c r="H918" s="625">
        <v>0.3</v>
      </c>
      <c r="I918" s="624" t="s">
        <v>5202</v>
      </c>
      <c r="J918" s="626">
        <f>ROUND(F918*H918,0)</f>
        <v>0</v>
      </c>
      <c r="K918" s="66" t="s">
        <v>5267</v>
      </c>
      <c r="L918" s="76"/>
      <c r="M918" s="76"/>
      <c r="N918" s="1"/>
    </row>
    <row r="919" spans="1:14" s="3" customFormat="1" ht="15" customHeight="1" x14ac:dyDescent="0.2">
      <c r="A919" s="78"/>
      <c r="B919" s="67"/>
      <c r="C919" s="286"/>
      <c r="D919" s="621" t="s">
        <v>5204</v>
      </c>
      <c r="E919" s="632" t="s">
        <v>5205</v>
      </c>
      <c r="F919" s="623" t="b">
        <f>IF(総括表!$B$4=総括表!$Q$5,基礎データ貼付用シート!E2358)</f>
        <v>0</v>
      </c>
      <c r="G919" s="624" t="s">
        <v>5201</v>
      </c>
      <c r="H919" s="625">
        <v>0.3</v>
      </c>
      <c r="I919" s="624" t="s">
        <v>5202</v>
      </c>
      <c r="J919" s="626">
        <f>ROUND(F919*H919,0)</f>
        <v>0</v>
      </c>
      <c r="K919" s="66" t="s">
        <v>5268</v>
      </c>
      <c r="L919" s="76"/>
      <c r="M919" s="76"/>
      <c r="N919" s="1"/>
    </row>
    <row r="920" spans="1:14" s="3" customFormat="1" ht="15" customHeight="1" thickBot="1" x14ac:dyDescent="0.25">
      <c r="A920" s="78"/>
      <c r="B920" s="1213" t="s">
        <v>5479</v>
      </c>
      <c r="C920" s="1214"/>
      <c r="D920" s="1010"/>
      <c r="E920" s="1011"/>
      <c r="F920" s="220"/>
      <c r="G920" s="231"/>
      <c r="H920" s="232"/>
      <c r="I920" s="231"/>
      <c r="J920" s="629">
        <f>SUM(J916:J919)</f>
        <v>0</v>
      </c>
      <c r="K920" s="66" t="s">
        <v>5562</v>
      </c>
      <c r="L920" s="76"/>
      <c r="M920" s="76"/>
      <c r="N920" s="1"/>
    </row>
    <row r="921" spans="1:14" s="3" customFormat="1" ht="15" customHeight="1" x14ac:dyDescent="0.2">
      <c r="A921" s="71"/>
      <c r="B921" s="1017"/>
      <c r="C921" s="1019"/>
      <c r="D921" s="1017"/>
      <c r="E921" s="1019"/>
      <c r="F921" s="697" t="s">
        <v>6660</v>
      </c>
      <c r="G921" s="619"/>
      <c r="H921" s="865" t="s">
        <v>6332</v>
      </c>
      <c r="I921" s="746"/>
      <c r="J921" s="657"/>
      <c r="K921" s="66"/>
      <c r="L921" s="71"/>
      <c r="M921" s="71"/>
      <c r="N921" s="2"/>
    </row>
    <row r="922" spans="1:14" ht="15" customHeight="1" x14ac:dyDescent="0.2">
      <c r="A922" s="71"/>
      <c r="B922" s="1056"/>
      <c r="C922" s="1057"/>
      <c r="D922" s="1056"/>
      <c r="E922" s="1057"/>
      <c r="F922" s="698">
        <f>SUM(J920)</f>
        <v>0</v>
      </c>
      <c r="G922" s="712" t="s">
        <v>5201</v>
      </c>
      <c r="H922" s="700" t="e">
        <f>'附表３（財政力指数）'!S28</f>
        <v>#DIV/0!</v>
      </c>
      <c r="I922" s="270" t="s">
        <v>5202</v>
      </c>
      <c r="J922" s="233">
        <f>IFERROR(ROUND(F922*H922,0),0)</f>
        <v>0</v>
      </c>
      <c r="K922" s="66" t="s">
        <v>6667</v>
      </c>
      <c r="L922" s="71"/>
      <c r="M922" s="3" t="s">
        <v>5201</v>
      </c>
      <c r="N922" s="2"/>
    </row>
    <row r="923" spans="1:14" ht="15" customHeight="1" thickBot="1" x14ac:dyDescent="0.25">
      <c r="A923" s="71"/>
      <c r="B923" s="1020"/>
      <c r="C923" s="1022"/>
      <c r="D923" s="1020"/>
      <c r="E923" s="1022"/>
      <c r="F923" s="227"/>
      <c r="G923" s="143"/>
      <c r="H923" s="228" t="s">
        <v>5716</v>
      </c>
      <c r="I923" s="229"/>
      <c r="J923" s="230"/>
      <c r="K923" s="66"/>
      <c r="L923" s="71"/>
      <c r="M923" s="71"/>
      <c r="N923" s="3"/>
    </row>
    <row r="924" spans="1:14" ht="15" customHeight="1" x14ac:dyDescent="0.2">
      <c r="A924" s="71"/>
      <c r="B924" s="68"/>
      <c r="C924" s="68"/>
      <c r="D924" s="68"/>
      <c r="E924" s="68"/>
      <c r="F924" s="29"/>
      <c r="G924" s="68"/>
      <c r="H924" s="281"/>
      <c r="I924" s="68"/>
      <c r="J924" s="29"/>
      <c r="K924" s="66"/>
      <c r="L924" s="71"/>
      <c r="M924" s="71"/>
      <c r="N924" s="3"/>
    </row>
    <row r="925" spans="1:14" ht="15" customHeight="1" x14ac:dyDescent="0.2">
      <c r="A925" s="77">
        <v>45</v>
      </c>
      <c r="B925" s="71" t="s">
        <v>6666</v>
      </c>
      <c r="C925" s="76"/>
      <c r="D925" s="76"/>
      <c r="E925" s="76"/>
      <c r="F925" s="89"/>
      <c r="G925" s="76"/>
      <c r="H925" s="76"/>
      <c r="I925" s="76"/>
      <c r="J925" s="89"/>
      <c r="K925" s="76"/>
      <c r="L925" s="76"/>
      <c r="M925" s="76"/>
    </row>
    <row r="926" spans="1:14" ht="15" customHeight="1" x14ac:dyDescent="0.2">
      <c r="A926" s="77"/>
      <c r="B926" s="71" t="s">
        <v>6942</v>
      </c>
      <c r="C926" s="76"/>
      <c r="D926" s="76"/>
      <c r="E926" s="76"/>
      <c r="F926" s="89"/>
      <c r="G926" s="76"/>
      <c r="H926" s="76"/>
      <c r="I926" s="76"/>
      <c r="J926" s="89"/>
      <c r="K926" s="76"/>
      <c r="L926" s="76"/>
      <c r="M926" s="76"/>
    </row>
    <row r="927" spans="1:14" ht="15" customHeight="1" x14ac:dyDescent="0.2">
      <c r="A927" s="78"/>
      <c r="B927" s="1212" t="s">
        <v>5401</v>
      </c>
      <c r="C927" s="992"/>
      <c r="D927" s="1212" t="s">
        <v>5194</v>
      </c>
      <c r="E927" s="992"/>
      <c r="F927" s="618" t="s">
        <v>5402</v>
      </c>
      <c r="G927" s="619"/>
      <c r="H927" s="619" t="s">
        <v>5196</v>
      </c>
      <c r="I927" s="619"/>
      <c r="J927" s="618" t="s">
        <v>17</v>
      </c>
      <c r="K927" s="66"/>
      <c r="L927" s="76"/>
      <c r="M927" s="76"/>
    </row>
    <row r="928" spans="1:14" s="3" customFormat="1" ht="15" customHeight="1" x14ac:dyDescent="0.2">
      <c r="A928" s="78"/>
      <c r="B928" s="294"/>
      <c r="C928" s="289"/>
      <c r="D928" s="229"/>
      <c r="E928" s="286"/>
      <c r="F928" s="168"/>
      <c r="G928" s="143"/>
      <c r="H928" s="143"/>
      <c r="I928" s="143"/>
      <c r="J928" s="92" t="s">
        <v>5197</v>
      </c>
      <c r="K928" s="66"/>
      <c r="L928" s="76"/>
      <c r="M928" s="76"/>
      <c r="N928" s="1"/>
    </row>
    <row r="929" spans="1:14" s="3" customFormat="1" ht="15" customHeight="1" x14ac:dyDescent="0.2">
      <c r="A929" s="78"/>
      <c r="B929" s="620">
        <v>1</v>
      </c>
      <c r="C929" s="63" t="s">
        <v>5721</v>
      </c>
      <c r="D929" s="621" t="s">
        <v>5199</v>
      </c>
      <c r="E929" s="632" t="s">
        <v>5200</v>
      </c>
      <c r="F929" s="623">
        <f>IF(総括表!$B$4=総括表!$Q$4,基礎データ貼付用シート!E2355)</f>
        <v>0</v>
      </c>
      <c r="G929" s="624" t="s">
        <v>5201</v>
      </c>
      <c r="H929" s="625">
        <v>0.3</v>
      </c>
      <c r="I929" s="624" t="s">
        <v>5202</v>
      </c>
      <c r="J929" s="626">
        <f>ROUND(F929*H929,0)</f>
        <v>0</v>
      </c>
      <c r="K929" s="66" t="s">
        <v>5264</v>
      </c>
      <c r="L929" s="76"/>
      <c r="M929" s="76"/>
      <c r="N929" s="1"/>
    </row>
    <row r="930" spans="1:14" ht="15" customHeight="1" x14ac:dyDescent="0.2">
      <c r="A930" s="78"/>
      <c r="B930" s="67"/>
      <c r="C930" s="286"/>
      <c r="D930" s="621" t="s">
        <v>5204</v>
      </c>
      <c r="E930" s="632" t="s">
        <v>5205</v>
      </c>
      <c r="F930" s="623" t="b">
        <f>IF(総括表!$B$4=総括表!$Q$5,基礎データ貼付用シート!E2355)</f>
        <v>0</v>
      </c>
      <c r="G930" s="624" t="s">
        <v>5201</v>
      </c>
      <c r="H930" s="625">
        <v>0.3</v>
      </c>
      <c r="I930" s="624" t="s">
        <v>5202</v>
      </c>
      <c r="J930" s="626">
        <f>ROUND(F930*H930,0)</f>
        <v>0</v>
      </c>
      <c r="K930" s="66" t="s">
        <v>5266</v>
      </c>
      <c r="L930" s="76"/>
      <c r="M930" s="76"/>
    </row>
    <row r="931" spans="1:14" s="3" customFormat="1" ht="15" customHeight="1" x14ac:dyDescent="0.2">
      <c r="A931" s="78"/>
      <c r="B931" s="620">
        <f>B929+1</f>
        <v>2</v>
      </c>
      <c r="C931" s="63" t="s">
        <v>5727</v>
      </c>
      <c r="D931" s="621" t="s">
        <v>5199</v>
      </c>
      <c r="E931" s="632" t="s">
        <v>5200</v>
      </c>
      <c r="F931" s="623">
        <f>IF(総括表!$B$4=総括表!$Q$4,基礎データ貼付用シート!E2359)</f>
        <v>0</v>
      </c>
      <c r="G931" s="624" t="s">
        <v>5201</v>
      </c>
      <c r="H931" s="625">
        <v>0.3</v>
      </c>
      <c r="I931" s="624" t="s">
        <v>5202</v>
      </c>
      <c r="J931" s="626">
        <f>ROUND(F931*H931,0)</f>
        <v>0</v>
      </c>
      <c r="K931" s="66" t="s">
        <v>5267</v>
      </c>
      <c r="L931" s="76"/>
      <c r="M931" s="76"/>
      <c r="N931" s="1"/>
    </row>
    <row r="932" spans="1:14" ht="15" customHeight="1" x14ac:dyDescent="0.2">
      <c r="A932" s="78"/>
      <c r="B932" s="67"/>
      <c r="C932" s="286"/>
      <c r="D932" s="621" t="s">
        <v>5204</v>
      </c>
      <c r="E932" s="632" t="s">
        <v>5205</v>
      </c>
      <c r="F932" s="623" t="b">
        <f>IF(総括表!$B$4=総括表!$Q$5,基礎データ貼付用シート!E2359)</f>
        <v>0</v>
      </c>
      <c r="G932" s="624" t="s">
        <v>5201</v>
      </c>
      <c r="H932" s="625">
        <v>0.3</v>
      </c>
      <c r="I932" s="624" t="s">
        <v>5202</v>
      </c>
      <c r="J932" s="626">
        <f>ROUND(F932*H932,0)</f>
        <v>0</v>
      </c>
      <c r="K932" s="66" t="s">
        <v>5268</v>
      </c>
      <c r="L932" s="76"/>
      <c r="M932" s="76"/>
    </row>
    <row r="933" spans="1:14" ht="15" customHeight="1" thickBot="1" x14ac:dyDescent="0.25">
      <c r="A933" s="78"/>
      <c r="B933" s="1213" t="s">
        <v>5479</v>
      </c>
      <c r="C933" s="1214"/>
      <c r="D933" s="1010"/>
      <c r="E933" s="1011"/>
      <c r="F933" s="220"/>
      <c r="G933" s="231"/>
      <c r="H933" s="232"/>
      <c r="I933" s="231"/>
      <c r="J933" s="629">
        <f>SUM(J929:J932)</f>
        <v>0</v>
      </c>
      <c r="K933" s="66" t="s">
        <v>5562</v>
      </c>
      <c r="L933" s="76"/>
      <c r="M933" s="76"/>
    </row>
    <row r="934" spans="1:14" ht="15" customHeight="1" x14ac:dyDescent="0.2">
      <c r="A934" s="71"/>
      <c r="B934" s="1017"/>
      <c r="C934" s="1019"/>
      <c r="D934" s="1017"/>
      <c r="E934" s="1019"/>
      <c r="F934" s="697" t="s">
        <v>6660</v>
      </c>
      <c r="G934" s="619"/>
      <c r="H934" s="865" t="s">
        <v>6332</v>
      </c>
      <c r="I934" s="746"/>
      <c r="J934" s="657"/>
      <c r="K934" s="66"/>
      <c r="L934" s="71"/>
      <c r="M934" s="71"/>
      <c r="N934" s="2"/>
    </row>
    <row r="935" spans="1:14" ht="15" customHeight="1" x14ac:dyDescent="0.2">
      <c r="A935" s="71"/>
      <c r="B935" s="1056"/>
      <c r="C935" s="1057"/>
      <c r="D935" s="1056"/>
      <c r="E935" s="1057"/>
      <c r="F935" s="698">
        <f>SUM(J933)</f>
        <v>0</v>
      </c>
      <c r="G935" s="712" t="s">
        <v>5201</v>
      </c>
      <c r="H935" s="700" t="e">
        <f>'附表３（財政力指数）'!S45</f>
        <v>#DIV/0!</v>
      </c>
      <c r="I935" s="270" t="s">
        <v>5202</v>
      </c>
      <c r="J935" s="233">
        <f>IFERROR(ROUND(F935*H935,0),0)</f>
        <v>0</v>
      </c>
      <c r="K935" s="66" t="s">
        <v>6943</v>
      </c>
      <c r="L935" s="71"/>
      <c r="M935" s="3" t="s">
        <v>5201</v>
      </c>
      <c r="N935" s="2"/>
    </row>
    <row r="936" spans="1:14" ht="15" customHeight="1" thickBot="1" x14ac:dyDescent="0.25">
      <c r="A936" s="71"/>
      <c r="B936" s="1020"/>
      <c r="C936" s="1022"/>
      <c r="D936" s="1020"/>
      <c r="E936" s="1022"/>
      <c r="F936" s="227"/>
      <c r="G936" s="143"/>
      <c r="H936" s="228" t="s">
        <v>6609</v>
      </c>
      <c r="I936" s="229"/>
      <c r="J936" s="230"/>
      <c r="K936" s="66"/>
      <c r="L936" s="71"/>
      <c r="M936" s="71"/>
      <c r="N936" s="3"/>
    </row>
    <row r="937" spans="1:14" ht="15" customHeight="1" x14ac:dyDescent="0.2">
      <c r="A937" s="71"/>
      <c r="B937" s="68"/>
      <c r="C937" s="68"/>
      <c r="D937" s="68"/>
      <c r="E937" s="68"/>
      <c r="F937" s="29"/>
      <c r="G937" s="68"/>
      <c r="H937" s="281"/>
      <c r="I937" s="68"/>
      <c r="J937" s="29"/>
      <c r="K937" s="66"/>
      <c r="L937" s="71"/>
      <c r="M937" s="71"/>
      <c r="N937" s="3"/>
    </row>
    <row r="938" spans="1:14" ht="15" customHeight="1" x14ac:dyDescent="0.2">
      <c r="A938" s="77">
        <v>46</v>
      </c>
      <c r="B938" s="71" t="s">
        <v>6668</v>
      </c>
      <c r="C938" s="76"/>
      <c r="D938" s="76"/>
      <c r="E938" s="76"/>
      <c r="F938" s="89"/>
      <c r="G938" s="76"/>
      <c r="H938" s="76"/>
      <c r="I938" s="76"/>
      <c r="J938" s="89"/>
      <c r="K938" s="76"/>
      <c r="L938" s="76"/>
      <c r="M938" s="76"/>
    </row>
    <row r="939" spans="1:14" ht="15" customHeight="1" x14ac:dyDescent="0.2">
      <c r="A939" s="78"/>
      <c r="B939" s="1212" t="s">
        <v>5401</v>
      </c>
      <c r="C939" s="992"/>
      <c r="D939" s="1212" t="s">
        <v>5194</v>
      </c>
      <c r="E939" s="992"/>
      <c r="F939" s="618" t="s">
        <v>5402</v>
      </c>
      <c r="G939" s="619"/>
      <c r="H939" s="619" t="s">
        <v>5196</v>
      </c>
      <c r="I939" s="619"/>
      <c r="J939" s="618" t="s">
        <v>17</v>
      </c>
      <c r="K939" s="66"/>
      <c r="L939" s="76"/>
      <c r="M939" s="76"/>
    </row>
    <row r="940" spans="1:14" ht="15" customHeight="1" x14ac:dyDescent="0.2">
      <c r="A940" s="78"/>
      <c r="B940" s="294"/>
      <c r="C940" s="289"/>
      <c r="D940" s="229"/>
      <c r="E940" s="286"/>
      <c r="F940" s="168"/>
      <c r="G940" s="143"/>
      <c r="H940" s="143"/>
      <c r="I940" s="143"/>
      <c r="J940" s="92" t="s">
        <v>5197</v>
      </c>
      <c r="K940" s="66"/>
      <c r="L940" s="76"/>
      <c r="M940" s="76"/>
    </row>
    <row r="941" spans="1:14" ht="15" customHeight="1" x14ac:dyDescent="0.2">
      <c r="A941" s="78"/>
      <c r="B941" s="620">
        <v>1</v>
      </c>
      <c r="C941" s="63" t="s">
        <v>5721</v>
      </c>
      <c r="D941" s="621" t="s">
        <v>5199</v>
      </c>
      <c r="E941" s="632" t="s">
        <v>5200</v>
      </c>
      <c r="F941" s="623">
        <f>IF(総括表!$B$4=総括表!$Q$4,基礎データ貼付用シート!E2356)</f>
        <v>0</v>
      </c>
      <c r="G941" s="624" t="s">
        <v>5201</v>
      </c>
      <c r="H941" s="625">
        <v>0.3</v>
      </c>
      <c r="I941" s="624" t="s">
        <v>5202</v>
      </c>
      <c r="J941" s="626">
        <f>ROUND(F941*H941,0)</f>
        <v>0</v>
      </c>
      <c r="K941" s="66" t="s">
        <v>5264</v>
      </c>
      <c r="L941" s="76"/>
      <c r="M941" s="76"/>
    </row>
    <row r="942" spans="1:14" ht="15" customHeight="1" x14ac:dyDescent="0.2">
      <c r="A942" s="78"/>
      <c r="B942" s="67"/>
      <c r="C942" s="286"/>
      <c r="D942" s="621" t="s">
        <v>5204</v>
      </c>
      <c r="E942" s="632" t="s">
        <v>5205</v>
      </c>
      <c r="F942" s="623" t="b">
        <f>IF(総括表!$B$4=総括表!$Q$5,基礎データ貼付用シート!E2356)</f>
        <v>0</v>
      </c>
      <c r="G942" s="624" t="s">
        <v>5201</v>
      </c>
      <c r="H942" s="625">
        <v>0.3</v>
      </c>
      <c r="I942" s="624" t="s">
        <v>5202</v>
      </c>
      <c r="J942" s="626">
        <f>ROUND(F942*H942,0)</f>
        <v>0</v>
      </c>
      <c r="K942" s="66" t="s">
        <v>5266</v>
      </c>
      <c r="L942" s="76"/>
      <c r="M942" s="76"/>
    </row>
    <row r="943" spans="1:14" ht="15" customHeight="1" x14ac:dyDescent="0.2">
      <c r="A943" s="78"/>
      <c r="B943" s="620">
        <f>B941+1</f>
        <v>2</v>
      </c>
      <c r="C943" s="63" t="s">
        <v>5727</v>
      </c>
      <c r="D943" s="621" t="s">
        <v>5199</v>
      </c>
      <c r="E943" s="632" t="s">
        <v>5200</v>
      </c>
      <c r="F943" s="623">
        <f>IF(総括表!$B$4=総括表!$Q$4,基礎データ貼付用シート!E2360)</f>
        <v>0</v>
      </c>
      <c r="G943" s="624" t="s">
        <v>5201</v>
      </c>
      <c r="H943" s="625">
        <v>0.3</v>
      </c>
      <c r="I943" s="624" t="s">
        <v>5202</v>
      </c>
      <c r="J943" s="626">
        <f>ROUND(F943*H943,0)</f>
        <v>0</v>
      </c>
      <c r="K943" s="66" t="s">
        <v>5267</v>
      </c>
      <c r="L943" s="76"/>
      <c r="M943" s="76"/>
    </row>
    <row r="944" spans="1:14" ht="15" customHeight="1" thickBot="1" x14ac:dyDescent="0.25">
      <c r="A944" s="78"/>
      <c r="B944" s="67"/>
      <c r="C944" s="286"/>
      <c r="D944" s="621" t="s">
        <v>5204</v>
      </c>
      <c r="E944" s="632" t="s">
        <v>5205</v>
      </c>
      <c r="F944" s="623" t="b">
        <f>IF(総括表!$B$4=総括表!$Q$5,基礎データ貼付用シート!E2360)</f>
        <v>0</v>
      </c>
      <c r="G944" s="624" t="s">
        <v>5201</v>
      </c>
      <c r="H944" s="625">
        <v>0.3</v>
      </c>
      <c r="I944" s="624" t="s">
        <v>5202</v>
      </c>
      <c r="J944" s="626">
        <f>ROUND(F944*H944,0)</f>
        <v>0</v>
      </c>
      <c r="K944" s="66" t="s">
        <v>5268</v>
      </c>
      <c r="L944" s="76"/>
      <c r="M944" s="76"/>
    </row>
    <row r="945" spans="1:14" ht="15" customHeight="1" x14ac:dyDescent="0.2">
      <c r="A945" s="78"/>
      <c r="B945" s="66"/>
      <c r="C945" s="68"/>
      <c r="D945" s="66"/>
      <c r="E945" s="66"/>
      <c r="F945" s="29"/>
      <c r="G945" s="68"/>
      <c r="H945" s="985" t="s">
        <v>5287</v>
      </c>
      <c r="I945" s="986"/>
      <c r="J945" s="662"/>
      <c r="K945" s="66"/>
      <c r="L945" s="76"/>
      <c r="M945" s="76"/>
    </row>
    <row r="946" spans="1:14" ht="15" customHeight="1" thickBot="1" x14ac:dyDescent="0.25">
      <c r="A946" s="78"/>
      <c r="B946" s="66"/>
      <c r="C946" s="68"/>
      <c r="D946" s="66"/>
      <c r="E946" s="66"/>
      <c r="F946" s="29"/>
      <c r="G946" s="68"/>
      <c r="H946" s="983" t="s">
        <v>5259</v>
      </c>
      <c r="I946" s="984"/>
      <c r="J946" s="7">
        <f>SUM(J941:J944)</f>
        <v>0</v>
      </c>
      <c r="K946" s="66" t="s">
        <v>6944</v>
      </c>
      <c r="L946" s="76"/>
      <c r="M946" s="3" t="s">
        <v>5201</v>
      </c>
      <c r="N946" s="2"/>
    </row>
    <row r="947" spans="1:14" ht="15" customHeight="1" x14ac:dyDescent="0.2">
      <c r="A947" s="71"/>
      <c r="B947" s="66"/>
      <c r="C947" s="66"/>
      <c r="D947" s="66"/>
      <c r="E947" s="66"/>
      <c r="F947" s="29"/>
      <c r="G947" s="68"/>
      <c r="H947" s="281"/>
      <c r="I947" s="68"/>
      <c r="J947" s="29"/>
      <c r="K947" s="66"/>
      <c r="L947" s="71"/>
      <c r="M947" s="71"/>
      <c r="N947" s="3"/>
    </row>
    <row r="948" spans="1:14" ht="15" customHeight="1" thickBot="1" x14ac:dyDescent="0.25">
      <c r="A948" s="66"/>
      <c r="B948" s="66"/>
      <c r="C948" s="68"/>
      <c r="D948" s="66"/>
      <c r="E948" s="66"/>
      <c r="F948" s="29"/>
      <c r="G948" s="68"/>
      <c r="H948" s="87"/>
      <c r="I948" s="68"/>
      <c r="J948" s="29"/>
      <c r="K948" s="66"/>
      <c r="L948" s="76"/>
      <c r="M948" s="76"/>
    </row>
    <row r="949" spans="1:14" ht="15" customHeight="1" x14ac:dyDescent="0.2">
      <c r="A949" s="71"/>
      <c r="B949" s="66"/>
      <c r="C949" s="66"/>
      <c r="D949" s="66"/>
      <c r="E949" s="66"/>
      <c r="F949" s="29"/>
      <c r="G949" s="66"/>
      <c r="H949" s="985" t="s">
        <v>6945</v>
      </c>
      <c r="I949" s="986"/>
      <c r="J949" s="657"/>
      <c r="K949" s="66"/>
      <c r="L949" s="71"/>
      <c r="M949" s="71"/>
      <c r="N949" s="3"/>
    </row>
    <row r="950" spans="1:14" ht="15" customHeight="1" thickBot="1" x14ac:dyDescent="0.25">
      <c r="A950" s="76"/>
      <c r="B950" s="76"/>
      <c r="C950" s="76"/>
      <c r="D950" s="76"/>
      <c r="E950" s="76"/>
      <c r="F950" s="89"/>
      <c r="G950" s="76"/>
      <c r="H950" s="1007" t="s">
        <v>6669</v>
      </c>
      <c r="I950" s="1008"/>
      <c r="J950" s="253">
        <f>SUMIF(M2:M946,"*",J2:J946)</f>
        <v>0</v>
      </c>
      <c r="K950" s="66" t="s">
        <v>6670</v>
      </c>
      <c r="L950" s="76"/>
      <c r="M950" s="76"/>
    </row>
    <row r="951" spans="1:14" ht="15" customHeight="1" thickBot="1" x14ac:dyDescent="0.25">
      <c r="A951" s="76"/>
      <c r="B951" s="76"/>
      <c r="C951" s="76"/>
      <c r="D951" s="76"/>
      <c r="E951" s="76"/>
      <c r="F951" s="89"/>
      <c r="G951" s="76"/>
      <c r="H951" s="76"/>
      <c r="I951" s="76"/>
      <c r="J951" s="89"/>
      <c r="K951" s="76"/>
      <c r="L951" s="76"/>
      <c r="M951" s="76"/>
    </row>
    <row r="952" spans="1:14" ht="15" customHeight="1" x14ac:dyDescent="0.2">
      <c r="A952" s="76"/>
      <c r="B952" s="76"/>
      <c r="C952" s="76"/>
      <c r="D952" s="76"/>
      <c r="E952" s="76"/>
      <c r="F952" s="89"/>
      <c r="G952" s="76"/>
      <c r="H952" s="680" t="s">
        <v>6671</v>
      </c>
      <c r="I952" s="681"/>
      <c r="J952" s="657"/>
      <c r="K952" s="76"/>
      <c r="L952" s="76"/>
      <c r="M952" s="76"/>
    </row>
    <row r="953" spans="1:14" ht="15" customHeight="1" thickBot="1" x14ac:dyDescent="0.25">
      <c r="A953" s="76"/>
      <c r="B953" s="76"/>
      <c r="C953" s="76"/>
      <c r="D953" s="76"/>
      <c r="E953" s="76"/>
      <c r="F953" s="89"/>
      <c r="G953" s="76"/>
      <c r="H953" s="1007" t="s">
        <v>6672</v>
      </c>
      <c r="I953" s="1008"/>
      <c r="J953" s="7">
        <f>'地域振興費・市（人口）その１'!J332+'地域振興費（人口）その２'!J950</f>
        <v>0</v>
      </c>
      <c r="K953" s="138" t="s">
        <v>80</v>
      </c>
      <c r="L953" s="76"/>
      <c r="M953" s="76"/>
    </row>
  </sheetData>
  <sheetProtection autoFilter="0"/>
  <customSheetViews>
    <customSheetView guid="{0FF53720-42B0-4B1A-A491-0089CDA29CCF}" showPageBreaks="1" showGridLines="0" printArea="1" view="pageBreakPreview">
      <pane ySplit="3" topLeftCell="A4"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1"/>
      <headerFooter alignWithMargins="0"/>
    </customSheetView>
    <customSheetView guid="{1F81339A-CB4E-4CB3-ABCA-C25ADEC8B9AC}"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2"/>
      <headerFooter alignWithMargins="0"/>
    </customSheetView>
    <customSheetView guid="{87FB8462-6403-4F20-8080-1AF11B55B90C}"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3"/>
      <headerFooter alignWithMargins="0"/>
    </customSheetView>
    <customSheetView guid="{3B4A68D1-1B68-46E4-B8BF-4F65CEA2EB4B}"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4"/>
      <headerFooter alignWithMargins="0"/>
    </customSheetView>
    <customSheetView guid="{3DDC5261-2F80-4A3C-AB53-F803DE8B7615}"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5"/>
      <headerFooter alignWithMargins="0"/>
    </customSheetView>
    <customSheetView guid="{44914D11-FA26-4FFB-9D64-353FA38F5634}"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6"/>
      <headerFooter alignWithMargins="0"/>
    </customSheetView>
    <customSheetView guid="{6580A8AE-FA6B-4B5A-83A0-1CF78E68E0A6}"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 right="0" top="0" bottom="0" header="0" footer="0"/>
      <pageSetup paperSize="9" scale="83" fitToWidth="0" fitToHeight="0" orientation="portrait" r:id="rId7"/>
      <headerFooter alignWithMargins="0"/>
    </customSheetView>
    <customSheetView guid="{33BE930D-9EAB-4AFB-BDCD-43112CB50749}"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8"/>
      <headerFooter alignWithMargins="0"/>
    </customSheetView>
    <customSheetView guid="{0B613FCD-ABCC-41BB-9177-F54C998CD9E2}"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9"/>
      <headerFooter alignWithMargins="0"/>
    </customSheetView>
    <customSheetView guid="{B71A276C-C16D-4248-B875-8414D93978D3}"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0"/>
      <headerFooter alignWithMargins="0"/>
    </customSheetView>
    <customSheetView guid="{EE5E2BC8-B1EB-4466-BA38-D89D5EC0095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1"/>
      <headerFooter alignWithMargins="0"/>
    </customSheetView>
    <customSheetView guid="{60A3B263-4602-4F01-9F3F-2B992FCD2F0D}"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2"/>
      <headerFooter alignWithMargins="0"/>
    </customSheetView>
    <customSheetView guid="{4501AAA6-52C2-4DE0-8371-DF05BC835EB0}"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3"/>
      <headerFooter alignWithMargins="0"/>
    </customSheetView>
    <customSheetView guid="{994C6250-FA50-4C22-9B36-67FD48252EA7}" scale="145" showPageBreaks="1" showGridLines="0" printArea="1" view="pageBreakPreview">
      <pane ySplit="2" topLeftCell="A453" activePane="bottomLeft" state="frozen"/>
      <selection pane="bottomLeft" activeCell="H493" sqref="H49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4"/>
      <headerFooter alignWithMargins="0"/>
    </customSheetView>
    <customSheetView guid="{589CC1DC-63E7-447D-98B0-3ACFA594E418}"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5"/>
      <headerFooter alignWithMargins="0"/>
    </customSheetView>
    <customSheetView guid="{C992E83C-24A9-4447-9C08-4F6D58B78F8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6"/>
      <headerFooter alignWithMargins="0"/>
    </customSheetView>
    <customSheetView guid="{3C9FE015-CE13-4E3B-ACAB-8D7E22E34744}" scale="110" showPageBreaks="1" showGridLines="0" printArea="1" view="pageBreakPreview">
      <pane ySplit="2" topLeftCell="A561" activePane="bottomLeft" state="frozen"/>
      <selection pane="bottomLeft" activeCell="J565" sqref="J565"/>
      <rowBreaks count="13" manualBreakCount="13">
        <brk id="50" max="11" man="1"/>
        <brk id="88" max="11" man="1"/>
        <brk id="149" max="11" man="1"/>
        <brk id="183" max="11" man="1"/>
        <brk id="214" max="11" man="1"/>
        <brk id="254" max="11" man="1"/>
        <brk id="309" max="11" man="1"/>
        <brk id="344" max="11" man="1"/>
        <brk id="377" max="11" man="1"/>
        <brk id="427" max="11" man="1"/>
        <brk id="480" max="11" man="1"/>
        <brk id="519" max="11" man="1"/>
        <brk id="573" max="11" man="1"/>
      </rowBreaks>
      <pageMargins left="0" right="0" top="0" bottom="0" header="0" footer="0"/>
      <pageSetup paperSize="9" scale="83" fitToWidth="0" fitToHeight="0" orientation="portrait" r:id="rId17"/>
      <headerFooter alignWithMargins="0"/>
    </customSheetView>
    <customSheetView guid="{7EEBD42C-6D62-4B33-B7C1-B904E6629538}"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 right="0" top="0" bottom="0" header="0" footer="0"/>
      <pageSetup paperSize="9" scale="83" fitToWidth="0" fitToHeight="0" orientation="portrait" r:id="rId18"/>
      <headerFooter alignWithMargins="0"/>
    </customSheetView>
    <customSheetView guid="{C8B40DBF-EDE0-406A-8960-74B2A681CE9F}"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19"/>
      <headerFooter alignWithMargins="0"/>
    </customSheetView>
    <customSheetView guid="{A0BA9017-E5F3-4B91-9F5C-F0F36F625BCB}"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20"/>
      <headerFooter alignWithMargins="0"/>
    </customSheetView>
  </customSheetViews>
  <mergeCells count="305">
    <mergeCell ref="H102:I102"/>
    <mergeCell ref="H103:I103"/>
    <mergeCell ref="B107:C107"/>
    <mergeCell ref="D107:E107"/>
    <mergeCell ref="I1:K1"/>
    <mergeCell ref="H53:I53"/>
    <mergeCell ref="B60:C60"/>
    <mergeCell ref="D60:E60"/>
    <mergeCell ref="B10:C10"/>
    <mergeCell ref="D10:E10"/>
    <mergeCell ref="A1:B1"/>
    <mergeCell ref="C1:E1"/>
    <mergeCell ref="H52:I52"/>
    <mergeCell ref="H181:I181"/>
    <mergeCell ref="H182:I182"/>
    <mergeCell ref="B118:C118"/>
    <mergeCell ref="B120:C120"/>
    <mergeCell ref="B122:C122"/>
    <mergeCell ref="B124:C124"/>
    <mergeCell ref="B126:C126"/>
    <mergeCell ref="B128:C128"/>
    <mergeCell ref="B130:C130"/>
    <mergeCell ref="B132:C132"/>
    <mergeCell ref="B134:C134"/>
    <mergeCell ref="B136:C136"/>
    <mergeCell ref="B138:C138"/>
    <mergeCell ref="B140:C140"/>
    <mergeCell ref="B142:C142"/>
    <mergeCell ref="B144:C144"/>
    <mergeCell ref="B146:C146"/>
    <mergeCell ref="B148:C148"/>
    <mergeCell ref="B150:C150"/>
    <mergeCell ref="B152:C152"/>
    <mergeCell ref="B154:C154"/>
    <mergeCell ref="B156:C156"/>
    <mergeCell ref="B186:C186"/>
    <mergeCell ref="D186:E186"/>
    <mergeCell ref="B195:C195"/>
    <mergeCell ref="D195:E195"/>
    <mergeCell ref="D197:E197"/>
    <mergeCell ref="D198:E198"/>
    <mergeCell ref="B158:C158"/>
    <mergeCell ref="B160:C160"/>
    <mergeCell ref="B162:C162"/>
    <mergeCell ref="B180:C180"/>
    <mergeCell ref="B164:C164"/>
    <mergeCell ref="B166:C166"/>
    <mergeCell ref="B168:C168"/>
    <mergeCell ref="B170:C170"/>
    <mergeCell ref="B172:C172"/>
    <mergeCell ref="B174:C174"/>
    <mergeCell ref="B176:C176"/>
    <mergeCell ref="B178:C178"/>
    <mergeCell ref="B235:E236"/>
    <mergeCell ref="B229:E230"/>
    <mergeCell ref="B223:E224"/>
    <mergeCell ref="H212:I212"/>
    <mergeCell ref="H213:I213"/>
    <mergeCell ref="B217:E218"/>
    <mergeCell ref="H320:I320"/>
    <mergeCell ref="H191:I191"/>
    <mergeCell ref="B208:C208"/>
    <mergeCell ref="D208:E208"/>
    <mergeCell ref="D210:E210"/>
    <mergeCell ref="D211:E211"/>
    <mergeCell ref="H203:I203"/>
    <mergeCell ref="H204:I204"/>
    <mergeCell ref="D199:E199"/>
    <mergeCell ref="D200:E200"/>
    <mergeCell ref="D201:E201"/>
    <mergeCell ref="D202:E202"/>
    <mergeCell ref="H321:I321"/>
    <mergeCell ref="B325:C325"/>
    <mergeCell ref="D325:E325"/>
    <mergeCell ref="B241:C242"/>
    <mergeCell ref="D241:E241"/>
    <mergeCell ref="F241:F242"/>
    <mergeCell ref="B363:C363"/>
    <mergeCell ref="D363:E363"/>
    <mergeCell ref="B308:C308"/>
    <mergeCell ref="D308:E308"/>
    <mergeCell ref="H371:I371"/>
    <mergeCell ref="H372:I372"/>
    <mergeCell ref="B376:C376"/>
    <mergeCell ref="D376:E376"/>
    <mergeCell ref="H339:I339"/>
    <mergeCell ref="H340:I340"/>
    <mergeCell ref="B344:C344"/>
    <mergeCell ref="D344:E344"/>
    <mergeCell ref="H358:I358"/>
    <mergeCell ref="H359:I359"/>
    <mergeCell ref="D378:E378"/>
    <mergeCell ref="D379:E379"/>
    <mergeCell ref="D380:E380"/>
    <mergeCell ref="D381:E381"/>
    <mergeCell ref="D382:E382"/>
    <mergeCell ref="D383:E383"/>
    <mergeCell ref="H391:I391"/>
    <mergeCell ref="H424:I424"/>
    <mergeCell ref="D384:E384"/>
    <mergeCell ref="D385:E385"/>
    <mergeCell ref="D387:E387"/>
    <mergeCell ref="D386:E386"/>
    <mergeCell ref="B396:C396"/>
    <mergeCell ref="D396:E396"/>
    <mergeCell ref="B476:C476"/>
    <mergeCell ref="D388:E388"/>
    <mergeCell ref="D439:E439"/>
    <mergeCell ref="B487:C487"/>
    <mergeCell ref="D487:E487"/>
    <mergeCell ref="D476:E476"/>
    <mergeCell ref="D389:E389"/>
    <mergeCell ref="B447:C447"/>
    <mergeCell ref="D447:E447"/>
    <mergeCell ref="D435:E435"/>
    <mergeCell ref="D438:E438"/>
    <mergeCell ref="D440:E440"/>
    <mergeCell ref="D436:E436"/>
    <mergeCell ref="D437:E437"/>
    <mergeCell ref="D431:E431"/>
    <mergeCell ref="D432:E432"/>
    <mergeCell ref="D433:E433"/>
    <mergeCell ref="D434:E434"/>
    <mergeCell ref="D510:E510"/>
    <mergeCell ref="H514:I514"/>
    <mergeCell ref="H515:I515"/>
    <mergeCell ref="B563:C563"/>
    <mergeCell ref="D563:E563"/>
    <mergeCell ref="B564:C566"/>
    <mergeCell ref="D564:E566"/>
    <mergeCell ref="B537:C539"/>
    <mergeCell ref="D537:E539"/>
    <mergeCell ref="B547:C547"/>
    <mergeCell ref="D547:E547"/>
    <mergeCell ref="B591:C591"/>
    <mergeCell ref="D591:E591"/>
    <mergeCell ref="D616:E616"/>
    <mergeCell ref="F655:F656"/>
    <mergeCell ref="D657:E657"/>
    <mergeCell ref="B651:C651"/>
    <mergeCell ref="D651:E651"/>
    <mergeCell ref="H844:I844"/>
    <mergeCell ref="H655:H656"/>
    <mergeCell ref="A674:B674"/>
    <mergeCell ref="B631:C631"/>
    <mergeCell ref="D631:E631"/>
    <mergeCell ref="H671:I671"/>
    <mergeCell ref="H672:I672"/>
    <mergeCell ref="D633:E633"/>
    <mergeCell ref="F631:F632"/>
    <mergeCell ref="F636:F637"/>
    <mergeCell ref="H631:H632"/>
    <mergeCell ref="B636:C636"/>
    <mergeCell ref="D636:E636"/>
    <mergeCell ref="B667:C667"/>
    <mergeCell ref="D667:E667"/>
    <mergeCell ref="F667:F668"/>
    <mergeCell ref="B646:C646"/>
    <mergeCell ref="H845:I845"/>
    <mergeCell ref="H714:I714"/>
    <mergeCell ref="H715:I715"/>
    <mergeCell ref="B834:C834"/>
    <mergeCell ref="D834:E834"/>
    <mergeCell ref="B816:C816"/>
    <mergeCell ref="H831:I831"/>
    <mergeCell ref="B719:C719"/>
    <mergeCell ref="D719:E719"/>
    <mergeCell ref="H812:I812"/>
    <mergeCell ref="H756:I756"/>
    <mergeCell ref="H757:I757"/>
    <mergeCell ref="H735:I735"/>
    <mergeCell ref="B761:C761"/>
    <mergeCell ref="D761:E761"/>
    <mergeCell ref="B887:C889"/>
    <mergeCell ref="D887:E889"/>
    <mergeCell ref="B848:C848"/>
    <mergeCell ref="D848:E848"/>
    <mergeCell ref="H856:I856"/>
    <mergeCell ref="H857:I857"/>
    <mergeCell ref="B878:C878"/>
    <mergeCell ref="D878:E878"/>
    <mergeCell ref="B886:C886"/>
    <mergeCell ref="D886:E886"/>
    <mergeCell ref="H586:I586"/>
    <mergeCell ref="H587:I587"/>
    <mergeCell ref="H611:I611"/>
    <mergeCell ref="H612:I612"/>
    <mergeCell ref="D619:E619"/>
    <mergeCell ref="D621:E621"/>
    <mergeCell ref="F670:H670"/>
    <mergeCell ref="D646:E646"/>
    <mergeCell ref="F646:F647"/>
    <mergeCell ref="D661:E661"/>
    <mergeCell ref="H651:H652"/>
    <mergeCell ref="D641:E641"/>
    <mergeCell ref="D624:E624"/>
    <mergeCell ref="D659:E659"/>
    <mergeCell ref="D665:E665"/>
    <mergeCell ref="D655:E655"/>
    <mergeCell ref="D625:E625"/>
    <mergeCell ref="D653:E653"/>
    <mergeCell ref="H646:H647"/>
    <mergeCell ref="F651:F652"/>
    <mergeCell ref="D648:E648"/>
    <mergeCell ref="A689:B689"/>
    <mergeCell ref="D669:E669"/>
    <mergeCell ref="B659:C659"/>
    <mergeCell ref="B655:C655"/>
    <mergeCell ref="C674:J677"/>
    <mergeCell ref="A678:B678"/>
    <mergeCell ref="C678:J680"/>
    <mergeCell ref="A681:B681"/>
    <mergeCell ref="C681:J684"/>
    <mergeCell ref="B687:E688"/>
    <mergeCell ref="B663:C663"/>
    <mergeCell ref="D663:E663"/>
    <mergeCell ref="F663:F664"/>
    <mergeCell ref="H663:H664"/>
    <mergeCell ref="F659:F660"/>
    <mergeCell ref="H659:H660"/>
    <mergeCell ref="B570:C570"/>
    <mergeCell ref="D570:E570"/>
    <mergeCell ref="B536:C536"/>
    <mergeCell ref="D536:E536"/>
    <mergeCell ref="H190:I190"/>
    <mergeCell ref="H298:I298"/>
    <mergeCell ref="H299:I299"/>
    <mergeCell ref="D390:E390"/>
    <mergeCell ref="H392:I392"/>
    <mergeCell ref="D441:E441"/>
    <mergeCell ref="H505:I505"/>
    <mergeCell ref="H506:I506"/>
    <mergeCell ref="H425:I425"/>
    <mergeCell ref="B520:C520"/>
    <mergeCell ref="D520:E520"/>
    <mergeCell ref="B429:C429"/>
    <mergeCell ref="D429:E429"/>
    <mergeCell ref="H482:I482"/>
    <mergeCell ref="H483:I483"/>
    <mergeCell ref="H442:I442"/>
    <mergeCell ref="H443:I443"/>
    <mergeCell ref="H471:I471"/>
    <mergeCell ref="H472:I472"/>
    <mergeCell ref="B510:C510"/>
    <mergeCell ref="B616:C616"/>
    <mergeCell ref="B641:C641"/>
    <mergeCell ref="F641:F642"/>
    <mergeCell ref="H641:H642"/>
    <mergeCell ref="D643:E643"/>
    <mergeCell ref="D618:E618"/>
    <mergeCell ref="H626:I626"/>
    <mergeCell ref="H627:I627"/>
    <mergeCell ref="D623:E623"/>
    <mergeCell ref="H636:H637"/>
    <mergeCell ref="D620:E620"/>
    <mergeCell ref="D638:E638"/>
    <mergeCell ref="D622:E622"/>
    <mergeCell ref="B914:C914"/>
    <mergeCell ref="D914:E914"/>
    <mergeCell ref="B920:C920"/>
    <mergeCell ref="D920:E920"/>
    <mergeCell ref="B698:C698"/>
    <mergeCell ref="D698:E698"/>
    <mergeCell ref="B867:C867"/>
    <mergeCell ref="D867:E867"/>
    <mergeCell ref="H873:I873"/>
    <mergeCell ref="H874:I874"/>
    <mergeCell ref="B893:C893"/>
    <mergeCell ref="D893:E893"/>
    <mergeCell ref="H899:I899"/>
    <mergeCell ref="H900:I900"/>
    <mergeCell ref="B903:C903"/>
    <mergeCell ref="D903:E903"/>
    <mergeCell ref="H909:I909"/>
    <mergeCell ref="H910:I910"/>
    <mergeCell ref="H736:I736"/>
    <mergeCell ref="D816:E816"/>
    <mergeCell ref="B780:C780"/>
    <mergeCell ref="D780:E780"/>
    <mergeCell ref="B798:C798"/>
    <mergeCell ref="D798:E798"/>
    <mergeCell ref="H945:I945"/>
    <mergeCell ref="H946:I946"/>
    <mergeCell ref="H949:I949"/>
    <mergeCell ref="H950:I950"/>
    <mergeCell ref="H953:I953"/>
    <mergeCell ref="C689:J694"/>
    <mergeCell ref="B921:C923"/>
    <mergeCell ref="D921:E923"/>
    <mergeCell ref="B927:C927"/>
    <mergeCell ref="D927:E927"/>
    <mergeCell ref="B933:C933"/>
    <mergeCell ref="D933:E933"/>
    <mergeCell ref="B934:C936"/>
    <mergeCell ref="D934:E936"/>
    <mergeCell ref="B939:C939"/>
    <mergeCell ref="D939:E939"/>
    <mergeCell ref="B740:C740"/>
    <mergeCell ref="D740:E740"/>
    <mergeCell ref="H813:I813"/>
    <mergeCell ref="H830:I830"/>
    <mergeCell ref="H775:I775"/>
    <mergeCell ref="H776:I776"/>
    <mergeCell ref="H794:I794"/>
    <mergeCell ref="H795:I795"/>
  </mergeCells>
  <phoneticPr fontId="3"/>
  <pageMargins left="0.98425196850393704" right="0.59055118110236227" top="0.98425196850393704" bottom="0.59055118110236227" header="0.51181102362204722" footer="0.51181102362204722"/>
  <pageSetup paperSize="9" fitToHeight="0" orientation="portrait" r:id="rId21"/>
  <headerFooter alignWithMargins="0"/>
  <rowBreaks count="22" manualBreakCount="22">
    <brk id="54" max="11" man="1"/>
    <brk id="104" max="11" man="1"/>
    <brk id="142" max="11" man="1"/>
    <brk id="183" max="11" man="1"/>
    <brk id="214" max="11" man="1"/>
    <brk id="238" max="11" man="1"/>
    <brk id="266" max="11" man="1"/>
    <brk id="305" max="11" man="1"/>
    <brk id="341" max="11" man="1"/>
    <brk id="373" max="11" man="1"/>
    <brk id="426" max="11" man="1"/>
    <brk id="473" max="11" man="1"/>
    <brk id="516" max="11" man="1"/>
    <brk id="567" max="11" man="1"/>
    <brk id="613" max="11" man="1"/>
    <brk id="665" max="11" man="1"/>
    <brk id="716" max="11" man="1"/>
    <brk id="759" max="11" man="1"/>
    <brk id="796" max="11" man="1"/>
    <brk id="832" max="11" man="1"/>
    <brk id="858" max="11" man="1"/>
    <brk id="90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Q53"/>
  <sheetViews>
    <sheetView topLeftCell="A28" workbookViewId="0">
      <selection activeCell="V55" sqref="V55"/>
    </sheetView>
  </sheetViews>
  <sheetFormatPr defaultColWidth="5.90625" defaultRowHeight="18.75" customHeight="1" x14ac:dyDescent="0.2"/>
  <cols>
    <col min="1" max="10" width="5.90625" style="439" customWidth="1"/>
    <col min="11" max="14" width="5.90625" style="445" customWidth="1"/>
    <col min="15" max="16384" width="5.90625" style="439"/>
  </cols>
  <sheetData>
    <row r="1" spans="1:17" ht="18.75" customHeight="1" x14ac:dyDescent="0.2">
      <c r="A1" s="437"/>
      <c r="B1" s="437"/>
      <c r="C1" s="437"/>
      <c r="D1" s="437"/>
      <c r="E1" s="437"/>
      <c r="F1" s="437"/>
      <c r="G1" s="437"/>
      <c r="H1" s="437"/>
      <c r="I1" s="437"/>
      <c r="J1" s="437"/>
      <c r="K1" s="437"/>
      <c r="L1" s="437"/>
      <c r="M1" s="437"/>
      <c r="N1" s="437"/>
      <c r="O1" s="437"/>
      <c r="P1" s="438"/>
    </row>
    <row r="2" spans="1:17" ht="18.75" customHeight="1" thickBot="1" x14ac:dyDescent="0.25">
      <c r="A2" s="438"/>
      <c r="B2" s="438"/>
      <c r="C2" s="438"/>
      <c r="D2" s="438"/>
      <c r="E2" s="438"/>
      <c r="F2" s="438"/>
      <c r="G2" s="438"/>
      <c r="H2" s="438"/>
      <c r="I2" s="438"/>
      <c r="J2" s="438"/>
      <c r="K2" s="440"/>
      <c r="L2" s="440"/>
      <c r="M2" s="440"/>
      <c r="N2" s="440"/>
      <c r="O2" s="438"/>
      <c r="P2" s="438"/>
    </row>
    <row r="3" spans="1:17" ht="18.75" customHeight="1" x14ac:dyDescent="0.2">
      <c r="A3" s="438"/>
      <c r="B3" s="934" t="s">
        <v>5</v>
      </c>
      <c r="C3" s="935"/>
      <c r="D3" s="944" t="s">
        <v>6</v>
      </c>
      <c r="E3" s="941"/>
      <c r="F3" s="940" t="s">
        <v>7</v>
      </c>
      <c r="G3" s="941"/>
      <c r="H3" s="940" t="s">
        <v>8</v>
      </c>
      <c r="I3" s="941"/>
      <c r="J3" s="940" t="s">
        <v>9</v>
      </c>
      <c r="K3" s="941"/>
      <c r="L3" s="940" t="s">
        <v>10</v>
      </c>
      <c r="M3" s="941"/>
      <c r="N3" s="940" t="s">
        <v>11</v>
      </c>
      <c r="O3" s="941"/>
      <c r="P3" s="438"/>
    </row>
    <row r="4" spans="1:17" ht="18.75" customHeight="1" x14ac:dyDescent="0.2">
      <c r="A4" s="438"/>
      <c r="B4" s="936" t="s">
        <v>12</v>
      </c>
      <c r="C4" s="937"/>
      <c r="D4" s="942"/>
      <c r="E4" s="924"/>
      <c r="F4" s="923"/>
      <c r="G4" s="924"/>
      <c r="H4" s="923"/>
      <c r="I4" s="924"/>
      <c r="J4" s="923"/>
      <c r="K4" s="924"/>
      <c r="L4" s="923"/>
      <c r="M4" s="924"/>
      <c r="N4" s="927"/>
      <c r="O4" s="928"/>
      <c r="P4" s="438"/>
      <c r="Q4" s="439" t="s">
        <v>12</v>
      </c>
    </row>
    <row r="5" spans="1:17" ht="18.75" customHeight="1" thickBot="1" x14ac:dyDescent="0.25">
      <c r="A5" s="438"/>
      <c r="B5" s="938"/>
      <c r="C5" s="939"/>
      <c r="D5" s="943"/>
      <c r="E5" s="926"/>
      <c r="F5" s="925"/>
      <c r="G5" s="926"/>
      <c r="H5" s="925"/>
      <c r="I5" s="926"/>
      <c r="J5" s="925"/>
      <c r="K5" s="926"/>
      <c r="L5" s="925"/>
      <c r="M5" s="926"/>
      <c r="N5" s="929"/>
      <c r="O5" s="930"/>
      <c r="P5" s="438"/>
      <c r="Q5" s="439" t="s">
        <v>13</v>
      </c>
    </row>
    <row r="6" spans="1:17" ht="18.75" customHeight="1" x14ac:dyDescent="0.2">
      <c r="A6" s="438"/>
      <c r="B6" s="438"/>
      <c r="C6" s="438"/>
      <c r="D6" s="438"/>
      <c r="E6" s="438"/>
      <c r="F6" s="438"/>
      <c r="G6" s="438"/>
      <c r="H6" s="438"/>
      <c r="I6" s="438"/>
      <c r="J6" s="438"/>
      <c r="K6" s="440"/>
      <c r="L6" s="440"/>
      <c r="M6" s="440"/>
      <c r="N6" s="440"/>
      <c r="O6" s="438"/>
      <c r="P6" s="438"/>
    </row>
    <row r="7" spans="1:17" ht="18.75" customHeight="1" x14ac:dyDescent="0.2">
      <c r="A7" s="438"/>
      <c r="B7" s="438"/>
      <c r="C7" s="438"/>
      <c r="D7" s="438"/>
      <c r="E7" s="438"/>
      <c r="F7" s="438"/>
      <c r="G7" s="438"/>
      <c r="H7" s="438"/>
      <c r="I7" s="438"/>
      <c r="J7" s="438"/>
      <c r="K7" s="441"/>
      <c r="L7" s="441"/>
      <c r="M7" s="441"/>
      <c r="N7" s="441" t="s">
        <v>14</v>
      </c>
      <c r="O7" s="438"/>
      <c r="P7" s="438"/>
    </row>
    <row r="8" spans="1:17" ht="18.75" customHeight="1" x14ac:dyDescent="0.2">
      <c r="A8" s="888" t="s">
        <v>15</v>
      </c>
      <c r="B8" s="889"/>
      <c r="C8" s="889"/>
      <c r="D8" s="889"/>
      <c r="E8" s="889"/>
      <c r="F8" s="919"/>
      <c r="G8" s="888" t="s">
        <v>16</v>
      </c>
      <c r="H8" s="889"/>
      <c r="I8" s="889"/>
      <c r="J8" s="919"/>
      <c r="K8" s="920" t="s">
        <v>17</v>
      </c>
      <c r="L8" s="921"/>
      <c r="M8" s="921"/>
      <c r="N8" s="922"/>
      <c r="O8" s="442"/>
      <c r="P8" s="438"/>
    </row>
    <row r="9" spans="1:17" ht="18.75" customHeight="1" x14ac:dyDescent="0.2">
      <c r="A9" s="539" t="s">
        <v>18</v>
      </c>
      <c r="B9" s="444"/>
      <c r="C9" s="905" t="s">
        <v>19</v>
      </c>
      <c r="D9" s="905"/>
      <c r="E9" s="905"/>
      <c r="F9" s="906"/>
      <c r="G9" s="907" t="s">
        <v>20</v>
      </c>
      <c r="H9" s="905"/>
      <c r="I9" s="905"/>
      <c r="J9" s="906"/>
      <c r="K9" s="931">
        <f>消防費!J49</f>
        <v>0</v>
      </c>
      <c r="L9" s="932"/>
      <c r="M9" s="932"/>
      <c r="N9" s="933"/>
      <c r="O9" s="442" t="s">
        <v>21</v>
      </c>
      <c r="P9" s="438"/>
    </row>
    <row r="10" spans="1:17" ht="18.75" customHeight="1" x14ac:dyDescent="0.2">
      <c r="A10" s="539" t="s">
        <v>22</v>
      </c>
      <c r="B10" s="444"/>
      <c r="C10" s="905" t="s">
        <v>23</v>
      </c>
      <c r="D10" s="905"/>
      <c r="E10" s="905"/>
      <c r="F10" s="906"/>
      <c r="G10" s="907" t="s">
        <v>24</v>
      </c>
      <c r="H10" s="905"/>
      <c r="I10" s="905"/>
      <c r="J10" s="906"/>
      <c r="K10" s="897">
        <f>道路橋りょう費!J235</f>
        <v>0</v>
      </c>
      <c r="L10" s="898"/>
      <c r="M10" s="898"/>
      <c r="N10" s="899"/>
      <c r="O10" s="442" t="s">
        <v>25</v>
      </c>
      <c r="P10" s="438"/>
    </row>
    <row r="11" spans="1:17" ht="18.75" customHeight="1" x14ac:dyDescent="0.2">
      <c r="A11" s="566" t="s">
        <v>26</v>
      </c>
      <c r="B11" s="444">
        <v>1</v>
      </c>
      <c r="C11" s="905" t="s">
        <v>27</v>
      </c>
      <c r="D11" s="905"/>
      <c r="E11" s="905"/>
      <c r="F11" s="906"/>
      <c r="G11" s="907" t="s">
        <v>28</v>
      </c>
      <c r="H11" s="905"/>
      <c r="I11" s="905"/>
      <c r="J11" s="906"/>
      <c r="K11" s="897">
        <f>+'港湾費（港湾）'!J59</f>
        <v>0</v>
      </c>
      <c r="L11" s="898"/>
      <c r="M11" s="898"/>
      <c r="N11" s="899"/>
      <c r="O11" s="442" t="s">
        <v>29</v>
      </c>
      <c r="P11" s="438"/>
    </row>
    <row r="12" spans="1:17" ht="18.75" customHeight="1" x14ac:dyDescent="0.2">
      <c r="A12" s="443"/>
      <c r="B12" s="444">
        <v>2</v>
      </c>
      <c r="C12" s="905" t="s">
        <v>30</v>
      </c>
      <c r="D12" s="905"/>
      <c r="E12" s="905"/>
      <c r="F12" s="906"/>
      <c r="G12" s="907" t="s">
        <v>28</v>
      </c>
      <c r="H12" s="905"/>
      <c r="I12" s="905"/>
      <c r="J12" s="906"/>
      <c r="K12" s="897">
        <f>+'港湾費（漁港）'!J59</f>
        <v>0</v>
      </c>
      <c r="L12" s="898"/>
      <c r="M12" s="898"/>
      <c r="N12" s="899"/>
      <c r="O12" s="442" t="s">
        <v>31</v>
      </c>
      <c r="P12" s="438"/>
    </row>
    <row r="13" spans="1:17" ht="18.75" customHeight="1" x14ac:dyDescent="0.2">
      <c r="A13" s="539" t="s">
        <v>32</v>
      </c>
      <c r="B13" s="444"/>
      <c r="C13" s="905" t="s">
        <v>33</v>
      </c>
      <c r="D13" s="905"/>
      <c r="E13" s="905"/>
      <c r="F13" s="906"/>
      <c r="G13" s="907" t="s">
        <v>34</v>
      </c>
      <c r="H13" s="905"/>
      <c r="I13" s="905"/>
      <c r="J13" s="906"/>
      <c r="K13" s="897">
        <f>都市計画費!J560</f>
        <v>0</v>
      </c>
      <c r="L13" s="898"/>
      <c r="M13" s="898"/>
      <c r="N13" s="899"/>
      <c r="O13" s="442" t="s">
        <v>35</v>
      </c>
      <c r="P13" s="438"/>
    </row>
    <row r="14" spans="1:17" ht="18.75" customHeight="1" x14ac:dyDescent="0.2">
      <c r="A14" s="539" t="s">
        <v>36</v>
      </c>
      <c r="B14" s="444"/>
      <c r="C14" s="905" t="s">
        <v>37</v>
      </c>
      <c r="D14" s="905"/>
      <c r="E14" s="905"/>
      <c r="F14" s="906"/>
      <c r="G14" s="907" t="s">
        <v>20</v>
      </c>
      <c r="H14" s="905"/>
      <c r="I14" s="905"/>
      <c r="J14" s="906"/>
      <c r="K14" s="897">
        <f>公園費!J11</f>
        <v>0</v>
      </c>
      <c r="L14" s="898"/>
      <c r="M14" s="898"/>
      <c r="N14" s="899"/>
      <c r="O14" s="442" t="s">
        <v>38</v>
      </c>
      <c r="P14" s="438"/>
    </row>
    <row r="15" spans="1:17" ht="18.75" customHeight="1" x14ac:dyDescent="0.2">
      <c r="A15" s="539" t="s">
        <v>39</v>
      </c>
      <c r="B15" s="444"/>
      <c r="C15" s="905" t="s">
        <v>40</v>
      </c>
      <c r="D15" s="905"/>
      <c r="E15" s="905"/>
      <c r="F15" s="906"/>
      <c r="G15" s="907" t="s">
        <v>20</v>
      </c>
      <c r="H15" s="905"/>
      <c r="I15" s="905"/>
      <c r="J15" s="906"/>
      <c r="K15" s="897">
        <f>下水道費２!J344</f>
        <v>0</v>
      </c>
      <c r="L15" s="898"/>
      <c r="M15" s="898"/>
      <c r="N15" s="899"/>
      <c r="O15" s="442" t="s">
        <v>41</v>
      </c>
      <c r="P15" s="438"/>
    </row>
    <row r="16" spans="1:17" ht="18.75" customHeight="1" x14ac:dyDescent="0.2">
      <c r="A16" s="539" t="s">
        <v>42</v>
      </c>
      <c r="B16" s="444"/>
      <c r="C16" s="905" t="s">
        <v>43</v>
      </c>
      <c r="D16" s="905"/>
      <c r="E16" s="905"/>
      <c r="F16" s="906"/>
      <c r="G16" s="907" t="s">
        <v>20</v>
      </c>
      <c r="H16" s="905"/>
      <c r="I16" s="905"/>
      <c r="J16" s="906"/>
      <c r="K16" s="897">
        <f>その他の土木費!J597</f>
        <v>0</v>
      </c>
      <c r="L16" s="917"/>
      <c r="M16" s="917"/>
      <c r="N16" s="918"/>
      <c r="O16" s="442" t="s">
        <v>44</v>
      </c>
      <c r="P16" s="438"/>
    </row>
    <row r="17" spans="1:16" ht="18.75" customHeight="1" x14ac:dyDescent="0.2">
      <c r="A17" s="539" t="s">
        <v>45</v>
      </c>
      <c r="B17" s="444"/>
      <c r="C17" s="905" t="s">
        <v>46</v>
      </c>
      <c r="D17" s="905"/>
      <c r="E17" s="905"/>
      <c r="F17" s="906"/>
      <c r="G17" s="907" t="s">
        <v>47</v>
      </c>
      <c r="H17" s="905"/>
      <c r="I17" s="905"/>
      <c r="J17" s="906"/>
      <c r="K17" s="897">
        <f>+小学校費!J365</f>
        <v>0</v>
      </c>
      <c r="L17" s="898"/>
      <c r="M17" s="898"/>
      <c r="N17" s="899"/>
      <c r="O17" s="442" t="s">
        <v>48</v>
      </c>
      <c r="P17" s="438"/>
    </row>
    <row r="18" spans="1:16" ht="18.75" customHeight="1" x14ac:dyDescent="0.2">
      <c r="A18" s="539" t="s">
        <v>49</v>
      </c>
      <c r="B18" s="444"/>
      <c r="C18" s="905" t="s">
        <v>50</v>
      </c>
      <c r="D18" s="905"/>
      <c r="E18" s="905"/>
      <c r="F18" s="906"/>
      <c r="G18" s="907" t="s">
        <v>47</v>
      </c>
      <c r="H18" s="905"/>
      <c r="I18" s="905"/>
      <c r="J18" s="906"/>
      <c r="K18" s="897">
        <f>+中学校費!J381</f>
        <v>0</v>
      </c>
      <c r="L18" s="898"/>
      <c r="M18" s="898"/>
      <c r="N18" s="899"/>
      <c r="O18" s="442" t="s">
        <v>51</v>
      </c>
      <c r="P18" s="438"/>
    </row>
    <row r="19" spans="1:16" ht="18.75" customHeight="1" x14ac:dyDescent="0.2">
      <c r="A19" s="539" t="s">
        <v>52</v>
      </c>
      <c r="B19" s="444"/>
      <c r="C19" s="905" t="s">
        <v>53</v>
      </c>
      <c r="D19" s="905"/>
      <c r="E19" s="905"/>
      <c r="F19" s="906"/>
      <c r="G19" s="907" t="s">
        <v>54</v>
      </c>
      <c r="H19" s="905"/>
      <c r="I19" s="905"/>
      <c r="J19" s="906"/>
      <c r="K19" s="894">
        <f>+高等学校費!J44</f>
        <v>0</v>
      </c>
      <c r="L19" s="895"/>
      <c r="M19" s="895"/>
      <c r="N19" s="896"/>
      <c r="O19" s="442" t="s">
        <v>55</v>
      </c>
      <c r="P19" s="438"/>
    </row>
    <row r="20" spans="1:16" ht="18.75" customHeight="1" x14ac:dyDescent="0.2">
      <c r="A20" s="539" t="s">
        <v>56</v>
      </c>
      <c r="B20" s="444"/>
      <c r="C20" s="905" t="s">
        <v>57</v>
      </c>
      <c r="D20" s="905"/>
      <c r="E20" s="905"/>
      <c r="F20" s="906"/>
      <c r="G20" s="907" t="s">
        <v>20</v>
      </c>
      <c r="H20" s="905"/>
      <c r="I20" s="905"/>
      <c r="J20" s="906"/>
      <c r="K20" s="894">
        <f>社会福祉費!J45</f>
        <v>0</v>
      </c>
      <c r="L20" s="895"/>
      <c r="M20" s="895"/>
      <c r="N20" s="896"/>
      <c r="O20" s="442" t="s">
        <v>58</v>
      </c>
      <c r="P20" s="438"/>
    </row>
    <row r="21" spans="1:16" ht="18.75" customHeight="1" x14ac:dyDescent="0.2">
      <c r="A21" s="539" t="s">
        <v>59</v>
      </c>
      <c r="B21" s="444"/>
      <c r="C21" s="905" t="s">
        <v>60</v>
      </c>
      <c r="D21" s="905"/>
      <c r="E21" s="905"/>
      <c r="F21" s="906"/>
      <c r="G21" s="907" t="s">
        <v>20</v>
      </c>
      <c r="H21" s="905"/>
      <c r="I21" s="905"/>
      <c r="J21" s="906"/>
      <c r="K21" s="897">
        <f>保健衛生費!K686</f>
        <v>0</v>
      </c>
      <c r="L21" s="898"/>
      <c r="M21" s="898"/>
      <c r="N21" s="899"/>
      <c r="O21" s="442" t="s">
        <v>61</v>
      </c>
      <c r="P21" s="438"/>
    </row>
    <row r="22" spans="1:16" ht="18.75" customHeight="1" x14ac:dyDescent="0.2">
      <c r="A22" s="539" t="s">
        <v>62</v>
      </c>
      <c r="B22" s="444"/>
      <c r="C22" s="905" t="s">
        <v>63</v>
      </c>
      <c r="D22" s="905"/>
      <c r="E22" s="905"/>
      <c r="F22" s="906"/>
      <c r="G22" s="907" t="s">
        <v>64</v>
      </c>
      <c r="H22" s="905"/>
      <c r="I22" s="905"/>
      <c r="J22" s="906"/>
      <c r="K22" s="897">
        <f>こども子育て費!J115</f>
        <v>0</v>
      </c>
      <c r="L22" s="898"/>
      <c r="M22" s="898"/>
      <c r="N22" s="899"/>
      <c r="O22" s="442" t="s">
        <v>65</v>
      </c>
      <c r="P22" s="438"/>
    </row>
    <row r="23" spans="1:16" ht="18.75" customHeight="1" x14ac:dyDescent="0.2">
      <c r="A23" s="539" t="s">
        <v>66</v>
      </c>
      <c r="B23" s="444"/>
      <c r="C23" s="905" t="s">
        <v>67</v>
      </c>
      <c r="D23" s="905"/>
      <c r="E23" s="905"/>
      <c r="F23" s="906"/>
      <c r="G23" s="907" t="s">
        <v>68</v>
      </c>
      <c r="H23" s="905"/>
      <c r="I23" s="905"/>
      <c r="J23" s="906"/>
      <c r="K23" s="894">
        <f>高齢者保健福祉費!J48</f>
        <v>0</v>
      </c>
      <c r="L23" s="895"/>
      <c r="M23" s="895"/>
      <c r="N23" s="896"/>
      <c r="O23" s="442" t="s">
        <v>69</v>
      </c>
      <c r="P23" s="438"/>
    </row>
    <row r="24" spans="1:16" ht="18.75" customHeight="1" x14ac:dyDescent="0.2">
      <c r="A24" s="539" t="s">
        <v>70</v>
      </c>
      <c r="B24" s="444"/>
      <c r="C24" s="905" t="s">
        <v>71</v>
      </c>
      <c r="D24" s="905"/>
      <c r="E24" s="905"/>
      <c r="F24" s="906"/>
      <c r="G24" s="907" t="s">
        <v>20</v>
      </c>
      <c r="H24" s="905"/>
      <c r="I24" s="905"/>
      <c r="J24" s="906"/>
      <c r="K24" s="897">
        <f>清掃費!J122</f>
        <v>0</v>
      </c>
      <c r="L24" s="898"/>
      <c r="M24" s="898"/>
      <c r="N24" s="899"/>
      <c r="O24" s="442" t="s">
        <v>72</v>
      </c>
      <c r="P24" s="438"/>
    </row>
    <row r="25" spans="1:16" ht="18.75" customHeight="1" x14ac:dyDescent="0.2">
      <c r="A25" s="539" t="s">
        <v>73</v>
      </c>
      <c r="B25" s="444"/>
      <c r="C25" s="905" t="s">
        <v>74</v>
      </c>
      <c r="D25" s="905"/>
      <c r="E25" s="905"/>
      <c r="F25" s="906"/>
      <c r="G25" s="907" t="s">
        <v>75</v>
      </c>
      <c r="H25" s="905"/>
      <c r="I25" s="905"/>
      <c r="J25" s="906"/>
      <c r="K25" s="897">
        <f>'農業行政費(2)'!J218</f>
        <v>0</v>
      </c>
      <c r="L25" s="898"/>
      <c r="M25" s="898"/>
      <c r="N25" s="899"/>
      <c r="O25" s="442" t="s">
        <v>76</v>
      </c>
      <c r="P25" s="438"/>
    </row>
    <row r="26" spans="1:16" ht="18.75" customHeight="1" x14ac:dyDescent="0.2">
      <c r="A26" s="539" t="s">
        <v>77</v>
      </c>
      <c r="B26" s="444"/>
      <c r="C26" s="905" t="s">
        <v>78</v>
      </c>
      <c r="D26" s="905"/>
      <c r="E26" s="905"/>
      <c r="F26" s="906"/>
      <c r="G26" s="907" t="s">
        <v>79</v>
      </c>
      <c r="H26" s="905"/>
      <c r="I26" s="905"/>
      <c r="J26" s="906"/>
      <c r="K26" s="897">
        <f>林野水産行政費!J64</f>
        <v>0</v>
      </c>
      <c r="L26" s="898"/>
      <c r="M26" s="898"/>
      <c r="N26" s="899"/>
      <c r="O26" s="442" t="s">
        <v>80</v>
      </c>
      <c r="P26" s="438"/>
    </row>
    <row r="27" spans="1:16" ht="18.75" customHeight="1" x14ac:dyDescent="0.2">
      <c r="A27" s="567" t="s">
        <v>81</v>
      </c>
      <c r="B27" s="444">
        <v>1</v>
      </c>
      <c r="C27" s="905" t="s">
        <v>82</v>
      </c>
      <c r="D27" s="905"/>
      <c r="E27" s="905"/>
      <c r="F27" s="906"/>
      <c r="G27" s="907" t="s">
        <v>20</v>
      </c>
      <c r="H27" s="905"/>
      <c r="I27" s="905"/>
      <c r="J27" s="906"/>
      <c r="K27" s="897">
        <f>'地域振興費（人口）その２'!J953</f>
        <v>0</v>
      </c>
      <c r="L27" s="898"/>
      <c r="M27" s="898"/>
      <c r="N27" s="899"/>
      <c r="O27" s="442" t="s">
        <v>83</v>
      </c>
      <c r="P27" s="438"/>
    </row>
    <row r="28" spans="1:16" ht="18.75" customHeight="1" x14ac:dyDescent="0.2">
      <c r="A28" s="443"/>
      <c r="B28" s="444">
        <v>2</v>
      </c>
      <c r="C28" s="905" t="s">
        <v>82</v>
      </c>
      <c r="D28" s="905"/>
      <c r="E28" s="905"/>
      <c r="F28" s="906"/>
      <c r="G28" s="907" t="s">
        <v>84</v>
      </c>
      <c r="H28" s="905"/>
      <c r="I28" s="905"/>
      <c r="J28" s="906"/>
      <c r="K28" s="894">
        <f>地域振興費・面積!J66</f>
        <v>0</v>
      </c>
      <c r="L28" s="895"/>
      <c r="M28" s="895"/>
      <c r="N28" s="896"/>
      <c r="O28" s="442" t="s">
        <v>85</v>
      </c>
      <c r="P28" s="438"/>
    </row>
    <row r="29" spans="1:16" ht="18.75" customHeight="1" thickBot="1" x14ac:dyDescent="0.25">
      <c r="A29" s="539" t="s">
        <v>86</v>
      </c>
      <c r="B29" s="444"/>
      <c r="C29" s="905" t="s">
        <v>87</v>
      </c>
      <c r="D29" s="905"/>
      <c r="E29" s="905"/>
      <c r="F29" s="906"/>
      <c r="G29" s="908"/>
      <c r="H29" s="909"/>
      <c r="I29" s="909"/>
      <c r="J29" s="910"/>
      <c r="K29" s="911" t="e">
        <f>K52</f>
        <v>#DIV/0!</v>
      </c>
      <c r="L29" s="912"/>
      <c r="M29" s="912"/>
      <c r="N29" s="913"/>
      <c r="O29" s="439" t="s">
        <v>88</v>
      </c>
      <c r="P29" s="438"/>
    </row>
    <row r="30" spans="1:16" ht="18.75" customHeight="1" thickBot="1" x14ac:dyDescent="0.25">
      <c r="A30" s="442"/>
      <c r="B30" s="442"/>
      <c r="C30" s="442"/>
      <c r="D30" s="442"/>
      <c r="E30" s="442"/>
      <c r="F30" s="442"/>
      <c r="G30" s="914" t="s">
        <v>89</v>
      </c>
      <c r="H30" s="915"/>
      <c r="I30" s="915"/>
      <c r="J30" s="916"/>
      <c r="K30" s="891" t="e">
        <f>SUM(K9:N29)</f>
        <v>#DIV/0!</v>
      </c>
      <c r="L30" s="892"/>
      <c r="M30" s="892"/>
      <c r="N30" s="893"/>
      <c r="O30" s="442"/>
      <c r="P30" s="438"/>
    </row>
    <row r="31" spans="1:16" ht="18.75" customHeight="1" x14ac:dyDescent="0.2">
      <c r="A31" s="438"/>
      <c r="B31" s="438"/>
      <c r="C31" s="438"/>
      <c r="D31" s="438"/>
      <c r="E31" s="438"/>
      <c r="F31" s="438"/>
      <c r="G31" s="438"/>
      <c r="H31" s="438"/>
      <c r="I31" s="438"/>
      <c r="J31" s="438"/>
      <c r="K31" s="440"/>
      <c r="L31" s="440"/>
      <c r="M31" s="440"/>
      <c r="N31" s="440"/>
      <c r="O31" s="438"/>
      <c r="P31" s="438"/>
    </row>
    <row r="32" spans="1:16" ht="18.75" customHeight="1" x14ac:dyDescent="0.2">
      <c r="A32" s="438"/>
      <c r="B32" s="438"/>
      <c r="C32" s="438"/>
      <c r="D32" s="438"/>
      <c r="E32" s="438"/>
      <c r="F32" s="438"/>
      <c r="G32" s="438"/>
      <c r="H32" s="438"/>
      <c r="I32" s="438"/>
      <c r="J32" s="438"/>
      <c r="K32" s="440"/>
      <c r="L32" s="440"/>
      <c r="M32" s="440"/>
      <c r="N32" s="440"/>
      <c r="O32" s="438"/>
      <c r="P32" s="438"/>
    </row>
    <row r="33" spans="1:16" ht="18.75" customHeight="1" x14ac:dyDescent="0.2">
      <c r="A33" s="438" t="s">
        <v>90</v>
      </c>
      <c r="B33" s="438"/>
      <c r="C33" s="438"/>
      <c r="D33" s="438"/>
      <c r="E33" s="438"/>
      <c r="F33" s="438"/>
      <c r="G33" s="438"/>
      <c r="H33" s="438"/>
      <c r="I33" s="438"/>
      <c r="J33" s="438"/>
      <c r="K33" s="440"/>
      <c r="L33" s="440"/>
      <c r="M33" s="440"/>
      <c r="N33" s="440"/>
      <c r="O33" s="438"/>
      <c r="P33" s="438"/>
    </row>
    <row r="34" spans="1:16" ht="18.75" customHeight="1" x14ac:dyDescent="0.2">
      <c r="A34" s="568">
        <v>20</v>
      </c>
      <c r="B34" s="444">
        <v>1</v>
      </c>
      <c r="C34" s="883" t="s">
        <v>91</v>
      </c>
      <c r="D34" s="883"/>
      <c r="E34" s="883"/>
      <c r="F34" s="883"/>
      <c r="G34" s="883"/>
      <c r="H34" s="883"/>
      <c r="I34" s="883"/>
      <c r="J34" s="884"/>
      <c r="K34" s="894" t="e">
        <f>災害復旧費!AC16</f>
        <v>#DIV/0!</v>
      </c>
      <c r="L34" s="903"/>
      <c r="M34" s="903"/>
      <c r="N34" s="904"/>
      <c r="O34" s="442" t="s">
        <v>92</v>
      </c>
      <c r="P34" s="438"/>
    </row>
    <row r="35" spans="1:16" ht="18.75" customHeight="1" x14ac:dyDescent="0.2">
      <c r="A35" s="653"/>
      <c r="B35" s="444">
        <v>2</v>
      </c>
      <c r="C35" s="883" t="s">
        <v>93</v>
      </c>
      <c r="D35" s="883"/>
      <c r="E35" s="883"/>
      <c r="F35" s="883"/>
      <c r="G35" s="883"/>
      <c r="H35" s="883"/>
      <c r="I35" s="883"/>
      <c r="J35" s="884"/>
      <c r="K35" s="894">
        <f>その他公債費!J5</f>
        <v>0</v>
      </c>
      <c r="L35" s="895"/>
      <c r="M35" s="895"/>
      <c r="N35" s="896"/>
      <c r="O35" s="442" t="s">
        <v>94</v>
      </c>
      <c r="P35" s="438"/>
    </row>
    <row r="36" spans="1:16" ht="18.75" customHeight="1" x14ac:dyDescent="0.2">
      <c r="A36" s="653"/>
      <c r="B36" s="444">
        <v>3</v>
      </c>
      <c r="C36" s="883" t="s">
        <v>95</v>
      </c>
      <c r="D36" s="883"/>
      <c r="E36" s="883"/>
      <c r="F36" s="883"/>
      <c r="G36" s="883"/>
      <c r="H36" s="883"/>
      <c r="I36" s="883"/>
      <c r="J36" s="884"/>
      <c r="K36" s="894">
        <f>'補正（10以前）'!J15</f>
        <v>0</v>
      </c>
      <c r="L36" s="895"/>
      <c r="M36" s="895"/>
      <c r="N36" s="896"/>
      <c r="O36" s="442" t="s">
        <v>96</v>
      </c>
      <c r="P36" s="438"/>
    </row>
    <row r="37" spans="1:16" ht="18.75" customHeight="1" x14ac:dyDescent="0.2">
      <c r="A37" s="653"/>
      <c r="B37" s="444">
        <v>4</v>
      </c>
      <c r="C37" s="883" t="s">
        <v>97</v>
      </c>
      <c r="D37" s="883"/>
      <c r="E37" s="883"/>
      <c r="F37" s="883"/>
      <c r="G37" s="883"/>
      <c r="H37" s="883"/>
      <c r="I37" s="883"/>
      <c r="J37" s="884"/>
      <c r="K37" s="897">
        <f>'補正（11以降）'!J116</f>
        <v>0</v>
      </c>
      <c r="L37" s="898"/>
      <c r="M37" s="898"/>
      <c r="N37" s="899"/>
      <c r="O37" s="442" t="s">
        <v>98</v>
      </c>
      <c r="P37" s="438"/>
    </row>
    <row r="38" spans="1:16" ht="18.75" customHeight="1" x14ac:dyDescent="0.2">
      <c r="A38" s="653"/>
      <c r="B38" s="444">
        <v>5</v>
      </c>
      <c r="C38" s="883" t="s">
        <v>99</v>
      </c>
      <c r="D38" s="883"/>
      <c r="E38" s="883"/>
      <c r="F38" s="883"/>
      <c r="G38" s="883"/>
      <c r="H38" s="883"/>
      <c r="I38" s="883"/>
      <c r="J38" s="884"/>
      <c r="K38" s="897">
        <f>減収補填債!J55</f>
        <v>0</v>
      </c>
      <c r="L38" s="898"/>
      <c r="M38" s="898"/>
      <c r="N38" s="899"/>
      <c r="O38" s="442" t="s">
        <v>100</v>
      </c>
      <c r="P38" s="438"/>
    </row>
    <row r="39" spans="1:16" ht="18.75" hidden="1" customHeight="1" x14ac:dyDescent="0.2">
      <c r="A39" s="653"/>
      <c r="B39" s="444"/>
      <c r="C39" s="883" t="s">
        <v>101</v>
      </c>
      <c r="D39" s="883"/>
      <c r="E39" s="883"/>
      <c r="F39" s="883"/>
      <c r="G39" s="883"/>
      <c r="H39" s="883"/>
      <c r="I39" s="883"/>
      <c r="J39" s="884"/>
      <c r="K39" s="900"/>
      <c r="L39" s="901"/>
      <c r="M39" s="901"/>
      <c r="N39" s="902"/>
      <c r="O39" s="442"/>
      <c r="P39" s="438"/>
    </row>
    <row r="40" spans="1:16" ht="18.75" customHeight="1" x14ac:dyDescent="0.2">
      <c r="A40" s="653"/>
      <c r="B40" s="444">
        <v>6</v>
      </c>
      <c r="C40" s="883" t="s">
        <v>102</v>
      </c>
      <c r="D40" s="883"/>
      <c r="E40" s="883"/>
      <c r="F40" s="883"/>
      <c r="G40" s="883"/>
      <c r="H40" s="883"/>
      <c r="I40" s="883"/>
      <c r="J40" s="884"/>
      <c r="K40" s="897">
        <f>財源対策債!J132</f>
        <v>0</v>
      </c>
      <c r="L40" s="898"/>
      <c r="M40" s="898"/>
      <c r="N40" s="899"/>
      <c r="O40" s="442" t="s">
        <v>103</v>
      </c>
      <c r="P40" s="438"/>
    </row>
    <row r="41" spans="1:16" ht="18.75" customHeight="1" x14ac:dyDescent="0.2">
      <c r="A41" s="653"/>
      <c r="B41" s="444">
        <v>7</v>
      </c>
      <c r="C41" s="883" t="s">
        <v>104</v>
      </c>
      <c r="D41" s="883"/>
      <c r="E41" s="883"/>
      <c r="F41" s="883"/>
      <c r="G41" s="883"/>
      <c r="H41" s="883"/>
      <c r="I41" s="883"/>
      <c r="J41" s="884"/>
      <c r="K41" s="897">
        <f>減税補填債!J12</f>
        <v>0</v>
      </c>
      <c r="L41" s="898"/>
      <c r="M41" s="898"/>
      <c r="N41" s="899"/>
      <c r="O41" s="442" t="s">
        <v>105</v>
      </c>
      <c r="P41" s="438"/>
    </row>
    <row r="42" spans="1:16" ht="18.75" customHeight="1" x14ac:dyDescent="0.2">
      <c r="A42" s="653"/>
      <c r="B42" s="444">
        <v>8</v>
      </c>
      <c r="C42" s="883" t="s">
        <v>106</v>
      </c>
      <c r="D42" s="883"/>
      <c r="E42" s="883"/>
      <c r="F42" s="883"/>
      <c r="G42" s="883"/>
      <c r="H42" s="883"/>
      <c r="I42" s="883"/>
      <c r="J42" s="884"/>
      <c r="K42" s="897">
        <f>臨時財政対策!J54</f>
        <v>0</v>
      </c>
      <c r="L42" s="898"/>
      <c r="M42" s="898"/>
      <c r="N42" s="899"/>
      <c r="O42" s="442" t="s">
        <v>107</v>
      </c>
      <c r="P42" s="438"/>
    </row>
    <row r="43" spans="1:16" ht="18.75" customHeight="1" x14ac:dyDescent="0.2">
      <c r="A43" s="653"/>
      <c r="B43" s="444">
        <v>9</v>
      </c>
      <c r="C43" s="883" t="s">
        <v>108</v>
      </c>
      <c r="D43" s="883"/>
      <c r="E43" s="883"/>
      <c r="F43" s="883"/>
      <c r="G43" s="883"/>
      <c r="H43" s="883"/>
      <c r="I43" s="883"/>
      <c r="J43" s="884"/>
      <c r="K43" s="897">
        <f>緊防債!K38</f>
        <v>0</v>
      </c>
      <c r="L43" s="898"/>
      <c r="M43" s="898"/>
      <c r="N43" s="899"/>
      <c r="O43" s="442" t="s">
        <v>109</v>
      </c>
      <c r="P43" s="438"/>
    </row>
    <row r="44" spans="1:16" ht="18.75" customHeight="1" x14ac:dyDescent="0.2">
      <c r="A44" s="653"/>
      <c r="B44" s="444">
        <v>10</v>
      </c>
      <c r="C44" s="883" t="s">
        <v>110</v>
      </c>
      <c r="D44" s="883"/>
      <c r="E44" s="883"/>
      <c r="F44" s="883"/>
      <c r="G44" s="883"/>
      <c r="H44" s="883"/>
      <c r="I44" s="883"/>
      <c r="J44" s="884"/>
      <c r="K44" s="897">
        <f>国土強靭化!K44</f>
        <v>0</v>
      </c>
      <c r="L44" s="898"/>
      <c r="M44" s="898"/>
      <c r="N44" s="899"/>
      <c r="O44" s="442" t="s">
        <v>111</v>
      </c>
      <c r="P44" s="438"/>
    </row>
    <row r="45" spans="1:16" ht="18.75" customHeight="1" x14ac:dyDescent="0.2">
      <c r="A45" s="653"/>
      <c r="B45" s="444">
        <v>11</v>
      </c>
      <c r="C45" s="883" t="s">
        <v>112</v>
      </c>
      <c r="D45" s="883"/>
      <c r="E45" s="883"/>
      <c r="F45" s="883"/>
      <c r="G45" s="883"/>
      <c r="H45" s="883"/>
      <c r="I45" s="883"/>
      <c r="J45" s="884"/>
      <c r="K45" s="894">
        <f>その他公債費!J11</f>
        <v>0</v>
      </c>
      <c r="L45" s="895"/>
      <c r="M45" s="895"/>
      <c r="N45" s="896"/>
      <c r="O45" s="442" t="s">
        <v>113</v>
      </c>
      <c r="P45" s="438"/>
    </row>
    <row r="46" spans="1:16" ht="18.75" customHeight="1" x14ac:dyDescent="0.2">
      <c r="A46" s="653"/>
      <c r="B46" s="444">
        <v>12</v>
      </c>
      <c r="C46" s="883" t="s">
        <v>114</v>
      </c>
      <c r="D46" s="883"/>
      <c r="E46" s="883"/>
      <c r="F46" s="883"/>
      <c r="G46" s="883"/>
      <c r="H46" s="883"/>
      <c r="I46" s="883"/>
      <c r="J46" s="884"/>
      <c r="K46" s="894">
        <f>その他公債費!J17</f>
        <v>0</v>
      </c>
      <c r="L46" s="895"/>
      <c r="M46" s="895"/>
      <c r="N46" s="896"/>
      <c r="O46" s="442" t="s">
        <v>115</v>
      </c>
      <c r="P46" s="438"/>
    </row>
    <row r="47" spans="1:16" ht="18.75" customHeight="1" x14ac:dyDescent="0.2">
      <c r="A47" s="653"/>
      <c r="B47" s="444">
        <v>13</v>
      </c>
      <c r="C47" s="883" t="s">
        <v>116</v>
      </c>
      <c r="D47" s="883"/>
      <c r="E47" s="883"/>
      <c r="F47" s="883"/>
      <c r="G47" s="883"/>
      <c r="H47" s="883"/>
      <c r="I47" s="883"/>
      <c r="J47" s="884"/>
      <c r="K47" s="894">
        <f>その他公債費!J23</f>
        <v>0</v>
      </c>
      <c r="L47" s="895"/>
      <c r="M47" s="895"/>
      <c r="N47" s="896"/>
      <c r="O47" s="442" t="s">
        <v>117</v>
      </c>
      <c r="P47" s="438"/>
    </row>
    <row r="48" spans="1:16" ht="18.75" customHeight="1" x14ac:dyDescent="0.2">
      <c r="A48" s="653"/>
      <c r="B48" s="444">
        <v>14</v>
      </c>
      <c r="C48" s="883" t="s">
        <v>118</v>
      </c>
      <c r="D48" s="883"/>
      <c r="E48" s="883"/>
      <c r="F48" s="883"/>
      <c r="G48" s="883"/>
      <c r="H48" s="883"/>
      <c r="I48" s="883"/>
      <c r="J48" s="884"/>
      <c r="K48" s="894">
        <f>その他公債費!J29</f>
        <v>0</v>
      </c>
      <c r="L48" s="895"/>
      <c r="M48" s="895"/>
      <c r="N48" s="896"/>
      <c r="O48" s="442" t="s">
        <v>119</v>
      </c>
      <c r="P48" s="438"/>
    </row>
    <row r="49" spans="1:16" ht="18.75" customHeight="1" x14ac:dyDescent="0.2">
      <c r="A49" s="653"/>
      <c r="B49" s="444">
        <v>15</v>
      </c>
      <c r="C49" s="883" t="s">
        <v>120</v>
      </c>
      <c r="D49" s="883"/>
      <c r="E49" s="883"/>
      <c r="F49" s="883"/>
      <c r="G49" s="883"/>
      <c r="H49" s="883"/>
      <c r="I49" s="883"/>
      <c r="J49" s="884"/>
      <c r="K49" s="894">
        <f>その他公債費!J35</f>
        <v>0</v>
      </c>
      <c r="L49" s="895"/>
      <c r="M49" s="895"/>
      <c r="N49" s="896"/>
      <c r="O49" s="442" t="s">
        <v>121</v>
      </c>
      <c r="P49" s="438"/>
    </row>
    <row r="50" spans="1:16" ht="18.75" customHeight="1" x14ac:dyDescent="0.2">
      <c r="A50" s="653"/>
      <c r="B50" s="444">
        <v>16</v>
      </c>
      <c r="C50" s="883" t="s">
        <v>122</v>
      </c>
      <c r="D50" s="883"/>
      <c r="E50" s="883"/>
      <c r="F50" s="883"/>
      <c r="G50" s="883"/>
      <c r="H50" s="883"/>
      <c r="I50" s="883"/>
      <c r="J50" s="884"/>
      <c r="K50" s="894">
        <f>その他公債費!J41</f>
        <v>0</v>
      </c>
      <c r="L50" s="895"/>
      <c r="M50" s="895"/>
      <c r="N50" s="896"/>
      <c r="O50" s="442" t="s">
        <v>123</v>
      </c>
      <c r="P50" s="438"/>
    </row>
    <row r="51" spans="1:16" ht="18.75" customHeight="1" thickBot="1" x14ac:dyDescent="0.25">
      <c r="A51" s="653"/>
      <c r="B51" s="444">
        <v>17</v>
      </c>
      <c r="C51" s="883" t="s">
        <v>124</v>
      </c>
      <c r="D51" s="883"/>
      <c r="E51" s="883"/>
      <c r="F51" s="883"/>
      <c r="G51" s="883"/>
      <c r="H51" s="883"/>
      <c r="I51" s="883"/>
      <c r="J51" s="884"/>
      <c r="K51" s="885">
        <f>その他公債費!J47</f>
        <v>0</v>
      </c>
      <c r="L51" s="886"/>
      <c r="M51" s="886"/>
      <c r="N51" s="887"/>
      <c r="O51" s="442" t="s">
        <v>125</v>
      </c>
      <c r="P51" s="438"/>
    </row>
    <row r="52" spans="1:16" ht="18.75" customHeight="1" thickBot="1" x14ac:dyDescent="0.25">
      <c r="A52" s="888" t="s">
        <v>126</v>
      </c>
      <c r="B52" s="889"/>
      <c r="C52" s="889"/>
      <c r="D52" s="889"/>
      <c r="E52" s="889"/>
      <c r="F52" s="889"/>
      <c r="G52" s="889"/>
      <c r="H52" s="889"/>
      <c r="I52" s="889"/>
      <c r="J52" s="890"/>
      <c r="K52" s="891" t="e">
        <f>SUM(K34:N51)</f>
        <v>#DIV/0!</v>
      </c>
      <c r="L52" s="892"/>
      <c r="M52" s="892"/>
      <c r="N52" s="893"/>
      <c r="O52" s="442" t="s">
        <v>127</v>
      </c>
      <c r="P52" s="438"/>
    </row>
    <row r="53" spans="1:16" ht="18.75" customHeight="1" x14ac:dyDescent="0.2">
      <c r="A53" s="438"/>
      <c r="B53" s="438"/>
      <c r="C53" s="438"/>
      <c r="D53" s="438"/>
      <c r="E53" s="438"/>
      <c r="F53" s="438"/>
      <c r="G53" s="438"/>
      <c r="H53" s="438"/>
      <c r="I53" s="438"/>
      <c r="J53" s="438"/>
      <c r="K53" s="440"/>
      <c r="L53" s="440"/>
      <c r="M53" s="440"/>
      <c r="N53" s="440"/>
      <c r="O53" s="438"/>
      <c r="P53" s="438"/>
    </row>
  </sheetData>
  <sheetProtection autoFilter="0"/>
  <customSheetViews>
    <customSheetView guid="{0FF53720-42B0-4B1A-A491-0089CDA29CCF}" showPageBreaks="1" fitToPage="1" printArea="1" hiddenRows="1" view="pageBreakPreview">
      <selection activeCell="D4" sqref="D4:E5"/>
      <rowBreaks count="1" manualBreakCount="1">
        <brk id="31" max="16383" man="1"/>
      </rowBreaks>
      <pageMargins left="0" right="0" top="0" bottom="0" header="0" footer="0"/>
      <pageSetup paperSize="9" scale="79" orientation="portrait" r:id="rId1"/>
      <headerFooter alignWithMargins="0"/>
    </customSheetView>
    <customSheetView guid="{1F81339A-CB4E-4CB3-ABCA-C25ADEC8B9AC}" showPageBreaks="1" fitToPage="1" printArea="1" hiddenRows="1" view="pageBreakPreview">
      <selection activeCell="D4" sqref="D4:E5"/>
      <rowBreaks count="1" manualBreakCount="1">
        <brk id="31" max="16383" man="1"/>
      </rowBreaks>
      <pageMargins left="0" right="0" top="0" bottom="0" header="0" footer="0"/>
      <pageSetup paperSize="9" scale="79" orientation="portrait" r:id="rId2"/>
      <headerFooter alignWithMargins="0"/>
    </customSheetView>
    <customSheetView guid="{87FB8462-6403-4F20-8080-1AF11B55B90C}" showPageBreaks="1" fitToPage="1" printArea="1" hiddenRows="1" view="pageBreakPreview">
      <selection activeCell="D4" sqref="D4:E5"/>
      <rowBreaks count="1" manualBreakCount="1">
        <brk id="31" max="16383" man="1"/>
      </rowBreaks>
      <pageMargins left="0" right="0" top="0" bottom="0" header="0" footer="0"/>
      <pageSetup paperSize="9" scale="79" orientation="portrait" r:id="rId3"/>
      <headerFooter alignWithMargins="0"/>
    </customSheetView>
    <customSheetView guid="{3B4A68D1-1B68-46E4-B8BF-4F65CEA2EB4B}" showPageBreaks="1" fitToPage="1" printArea="1" hiddenRows="1" view="pageBreakPreview">
      <selection activeCell="D4" sqref="D4:E5"/>
      <rowBreaks count="1" manualBreakCount="1">
        <brk id="31" max="16383" man="1"/>
      </rowBreaks>
      <pageMargins left="0" right="0" top="0" bottom="0" header="0" footer="0"/>
      <pageSetup paperSize="9" scale="79" orientation="portrait" r:id="rId4"/>
      <headerFooter alignWithMargins="0"/>
    </customSheetView>
    <customSheetView guid="{3DDC5261-2F80-4A3C-AB53-F803DE8B7615}" showPageBreaks="1" fitToPage="1" printArea="1" hiddenRows="1" view="pageBreakPreview">
      <selection activeCell="K20" sqref="K20:N20"/>
      <rowBreaks count="1" manualBreakCount="1">
        <brk id="31" max="16383" man="1"/>
      </rowBreaks>
      <pageMargins left="0" right="0" top="0" bottom="0" header="0" footer="0"/>
      <pageSetup paperSize="9" scale="83" orientation="portrait" r:id="rId5"/>
      <headerFooter alignWithMargins="0"/>
    </customSheetView>
    <customSheetView guid="{44914D11-FA26-4FFB-9D64-353FA38F5634}" showPageBreaks="1" fitToPage="1" printArea="1" hiddenRows="1" view="pageBreakPreview">
      <selection activeCell="B6" sqref="B6"/>
      <rowBreaks count="1" manualBreakCount="1">
        <brk id="31" max="16383" man="1"/>
      </rowBreaks>
      <pageMargins left="0" right="0" top="0" bottom="0" header="0" footer="0"/>
      <pageSetup paperSize="9" scale="83" orientation="portrait" r:id="rId6"/>
      <headerFooter alignWithMargins="0"/>
    </customSheetView>
    <customSheetView guid="{6580A8AE-FA6B-4B5A-83A0-1CF78E68E0A6}" showPageBreaks="1" fitToPage="1" printArea="1" hiddenRows="1" view="pageBreakPreview" topLeftCell="A16">
      <selection activeCell="B4" sqref="B4:C5"/>
      <rowBreaks count="1" manualBreakCount="1">
        <brk id="31" max="16383" man="1"/>
      </rowBreaks>
      <pageMargins left="0" right="0" top="0" bottom="0" header="0" footer="0"/>
      <pageSetup paperSize="9" scale="82" orientation="portrait" r:id="rId7"/>
      <headerFooter alignWithMargins="0"/>
    </customSheetView>
    <customSheetView guid="{33BE930D-9EAB-4AFB-BDCD-43112CB50749}" showPageBreaks="1" fitToPage="1" printArea="1" hiddenRows="1" view="pageBreakPreview" topLeftCell="A16">
      <selection activeCell="B4" sqref="B4:C5"/>
      <rowBreaks count="1" manualBreakCount="1">
        <brk id="31" max="16383" man="1"/>
      </rowBreaks>
      <pageMargins left="0" right="0" top="0" bottom="0" header="0" footer="0"/>
      <pageSetup paperSize="9" scale="81" orientation="portrait" r:id="rId8"/>
      <headerFooter alignWithMargins="0"/>
    </customSheetView>
    <customSheetView guid="{0B613FCD-ABCC-41BB-9177-F54C998CD9E2}" showPageBreaks="1" fitToPage="1" printArea="1" hiddenRows="1" view="pageBreakPreview" topLeftCell="A16">
      <selection activeCell="B4" sqref="B4:C5"/>
      <rowBreaks count="1" manualBreakCount="1">
        <brk id="31" max="16383" man="1"/>
      </rowBreaks>
      <pageMargins left="0" right="0" top="0" bottom="0" header="0" footer="0"/>
      <pageSetup paperSize="9" scale="83" orientation="portrait" r:id="rId9"/>
      <headerFooter alignWithMargins="0"/>
    </customSheetView>
    <customSheetView guid="{B71A276C-C16D-4248-B875-8414D93978D3}" showPageBreaks="1" fitToPage="1" printArea="1" hiddenRows="1" view="pageBreakPreview">
      <selection activeCell="B4" sqref="B4:C5"/>
      <rowBreaks count="1" manualBreakCount="1">
        <brk id="31" max="16383" man="1"/>
      </rowBreaks>
      <pageMargins left="0" right="0" top="0" bottom="0" header="0" footer="0"/>
      <pageSetup paperSize="9" scale="81" orientation="portrait" r:id="rId10"/>
      <headerFooter alignWithMargins="0"/>
    </customSheetView>
    <customSheetView guid="{EE5E2BC8-B1EB-4466-BA38-D89D5EC0095B}" showPageBreaks="1" fitToPage="1" printArea="1" hiddenRows="1" view="pageBreakPreview" topLeftCell="A16">
      <selection activeCell="B4" sqref="B4:C5"/>
      <rowBreaks count="1" manualBreakCount="1">
        <brk id="31" max="16383" man="1"/>
      </rowBreaks>
      <pageMargins left="0" right="0" top="0" bottom="0" header="0" footer="0"/>
      <pageSetup paperSize="9" scale="81" orientation="portrait" r:id="rId11"/>
      <headerFooter alignWithMargins="0"/>
    </customSheetView>
    <customSheetView guid="{60A3B263-4602-4F01-9F3F-2B992FCD2F0D}" showPageBreaks="1" fitToPage="1" printArea="1" hiddenRows="1" view="pageBreakPreview">
      <selection activeCell="G15" sqref="G15:J15"/>
      <rowBreaks count="1" manualBreakCount="1">
        <brk id="31" max="16383" man="1"/>
      </rowBreaks>
      <pageMargins left="0" right="0" top="0" bottom="0" header="0" footer="0"/>
      <pageSetup paperSize="9" scale="81" orientation="portrait" r:id="rId12"/>
      <headerFooter alignWithMargins="0"/>
    </customSheetView>
    <customSheetView guid="{4501AAA6-52C2-4DE0-8371-DF05BC835EB0}" showPageBreaks="1" fitToPage="1" printArea="1" hiddenRows="1" view="pageBreakPreview">
      <selection activeCell="G15" sqref="G15:J15"/>
      <rowBreaks count="1" manualBreakCount="1">
        <brk id="31" max="16383" man="1"/>
      </rowBreaks>
      <pageMargins left="0" right="0" top="0" bottom="0" header="0" footer="0"/>
      <pageSetup paperSize="9" scale="84" orientation="portrait" r:id="rId13"/>
      <headerFooter alignWithMargins="0"/>
    </customSheetView>
    <customSheetView guid="{994C6250-FA50-4C22-9B36-67FD48252EA7}" showPageBreaks="1" fitToPage="1" printArea="1" hiddenRows="1" view="pageBreakPreview">
      <selection activeCell="B4" sqref="B4:C5"/>
      <rowBreaks count="1" manualBreakCount="1">
        <brk id="31" max="16383" man="1"/>
      </rowBreaks>
      <pageMargins left="0" right="0" top="0" bottom="0" header="0" footer="0"/>
      <pageSetup paperSize="9" scale="80" orientation="portrait" r:id="rId14"/>
      <headerFooter alignWithMargins="0"/>
    </customSheetView>
    <customSheetView guid="{EC46CD94-62E4-4462-A1B3-5E8509EFFCDA}" scale="130" showPageBreaks="1" hiddenRows="1" view="pageBreakPreview" topLeftCell="A10">
      <selection activeCell="H6" sqref="H6"/>
      <rowBreaks count="1" manualBreakCount="1">
        <brk id="32" max="16383" man="1"/>
      </rowBreaks>
      <pageMargins left="0" right="0" top="0" bottom="0" header="0" footer="0"/>
      <pageSetup paperSize="9" orientation="portrait" r:id="rId15"/>
      <headerFooter alignWithMargins="0"/>
    </customSheetView>
    <customSheetView guid="{BF35C5C6-A3C6-42F7-8627-51C970A332A1}" scale="130" showPageBreaks="1" hiddenRows="1" view="pageBreakPreview">
      <selection activeCell="H6" sqref="H6"/>
      <rowBreaks count="1" manualBreakCount="1">
        <brk id="32" max="16383" man="1"/>
      </rowBreaks>
      <pageMargins left="0" right="0" top="0" bottom="0" header="0" footer="0"/>
      <pageSetup paperSize="9" orientation="portrait" r:id="rId16"/>
      <headerFooter alignWithMargins="0"/>
    </customSheetView>
    <customSheetView guid="{7ECC69F7-CC97-4F9B-B486-7318BE064811}" scale="130" showPageBreaks="1" hiddenRows="1" view="pageBreakPreview">
      <selection activeCell="D7" sqref="D7"/>
      <rowBreaks count="1" manualBreakCount="1">
        <brk id="32" max="16383" man="1"/>
      </rowBreaks>
      <pageMargins left="0" right="0" top="0" bottom="0" header="0" footer="0"/>
      <pageSetup paperSize="9" orientation="portrait" r:id="rId17"/>
      <headerFooter alignWithMargins="0"/>
    </customSheetView>
    <customSheetView guid="{1947FFE7-8D82-4F09-9510-9A27BB54E34B}" scale="130" showPageBreaks="1" hiddenRows="1" view="pageBreakPreview">
      <selection activeCell="K20" sqref="K20:N20"/>
      <rowBreaks count="1" manualBreakCount="1">
        <brk id="32" max="16383" man="1"/>
      </rowBreaks>
      <pageMargins left="0" right="0" top="0" bottom="0" header="0" footer="0"/>
      <pageSetup paperSize="9" orientation="portrait" r:id="rId18"/>
      <headerFooter alignWithMargins="0"/>
    </customSheetView>
    <customSheetView guid="{C30AA9B7-41F3-42AD-9B8E-7396EE9C2375}" scale="130" showPageBreaks="1" hiddenRows="1" view="pageBreakPreview">
      <selection activeCell="K20" sqref="K20:N20"/>
      <rowBreaks count="1" manualBreakCount="1">
        <brk id="32" max="16383" man="1"/>
      </rowBreaks>
      <pageMargins left="0" right="0" top="0" bottom="0" header="0" footer="0"/>
      <pageSetup paperSize="9" orientation="portrait" r:id="rId19"/>
      <headerFooter alignWithMargins="0"/>
    </customSheetView>
    <customSheetView guid="{B277AE7E-1032-4305-910D-1C8A935181B3}" scale="130" showPageBreaks="1" hiddenRows="1" view="pageBreakPreview" topLeftCell="A43">
      <selection activeCell="K20" sqref="K20:N20"/>
      <rowBreaks count="1" manualBreakCount="1">
        <brk id="32" max="16383" man="1"/>
      </rowBreaks>
      <pageMargins left="0" right="0" top="0" bottom="0" header="0" footer="0"/>
      <pageSetup paperSize="9" orientation="portrait" r:id="rId20"/>
      <headerFooter alignWithMargins="0"/>
    </customSheetView>
    <customSheetView guid="{C21E437E-A9AE-4D92-B0B3-1AE7931C1507}" scale="130" showPageBreaks="1" hiddenRows="1" view="pageBreakPreview" topLeftCell="A22">
      <selection sqref="A1:IV65536"/>
      <rowBreaks count="1" manualBreakCount="1">
        <brk id="32" max="16383" man="1"/>
      </rowBreaks>
      <pageMargins left="0" right="0" top="0" bottom="0" header="0" footer="0"/>
      <pageSetup paperSize="9" orientation="portrait" r:id="rId21"/>
      <headerFooter alignWithMargins="0"/>
    </customSheetView>
    <customSheetView guid="{60164960-A02C-4B81-A042-4F7F421EC2AD}" scale="130" showPageBreaks="1" hiddenRows="1" view="pageBreakPreview" topLeftCell="A43">
      <selection activeCell="K20" sqref="K20:N20"/>
      <rowBreaks count="1" manualBreakCount="1">
        <brk id="32" max="16383" man="1"/>
      </rowBreaks>
      <pageMargins left="0" right="0" top="0" bottom="0" header="0" footer="0"/>
      <pageSetup paperSize="9" orientation="portrait" r:id="rId22"/>
      <headerFooter alignWithMargins="0"/>
    </customSheetView>
    <customSheetView guid="{A5A20B3D-D424-4261-8AB6-D1F1115C976B}" scale="130" showPageBreaks="1" hiddenRows="1" view="pageBreakPreview" topLeftCell="A43">
      <selection activeCell="K20" sqref="K20:N20"/>
      <rowBreaks count="1" manualBreakCount="1">
        <brk id="32" max="16383" man="1"/>
      </rowBreaks>
      <pageMargins left="0" right="0" top="0" bottom="0" header="0" footer="0"/>
      <pageSetup paperSize="9" orientation="portrait" r:id="rId23"/>
      <headerFooter alignWithMargins="0"/>
    </customSheetView>
    <customSheetView guid="{3440C0F6-9CA9-4EA5-9903-1F2301F788AC}" scale="130" showPageBreaks="1" hiddenRows="1" view="pageBreakPreview">
      <selection activeCell="H4" sqref="H4:I5"/>
      <rowBreaks count="1" manualBreakCount="1">
        <brk id="32" max="16383" man="1"/>
      </rowBreaks>
      <pageMargins left="0" right="0" top="0" bottom="0" header="0" footer="0"/>
      <pageSetup paperSize="9" orientation="portrait" r:id="rId24"/>
      <headerFooter alignWithMargins="0"/>
    </customSheetView>
    <customSheetView guid="{6BA8A50B-56F5-4A82-A2F9-F3001B2C1B67}" scale="130" showPageBreaks="1" hiddenRows="1" view="pageBreakPreview">
      <selection activeCell="H6" sqref="H6"/>
      <rowBreaks count="1" manualBreakCount="1">
        <brk id="32" max="16383" man="1"/>
      </rowBreaks>
      <pageMargins left="0" right="0" top="0" bottom="0" header="0" footer="0"/>
      <pageSetup paperSize="9" orientation="portrait" r:id="rId25"/>
      <headerFooter alignWithMargins="0"/>
    </customSheetView>
    <customSheetView guid="{589CC1DC-63E7-447D-98B0-3ACFA594E418}" showPageBreaks="1" fitToPage="1" printArea="1" hiddenRows="1" view="pageBreakPreview">
      <selection activeCell="G15" sqref="G15:J15"/>
      <rowBreaks count="1" manualBreakCount="1">
        <brk id="31" max="16383" man="1"/>
      </rowBreaks>
      <pageMargins left="0" right="0" top="0" bottom="0" header="0" footer="0"/>
      <pageSetup paperSize="9" scale="81" orientation="portrait" r:id="rId26"/>
      <headerFooter alignWithMargins="0"/>
    </customSheetView>
    <customSheetView guid="{C992E83C-24A9-4447-9C08-4F6D58B78F8B}" showPageBreaks="1" fitToPage="1" printArea="1" hiddenRows="1" view="pageBreakPreview">
      <selection activeCell="G15" sqref="G15:J15"/>
      <rowBreaks count="1" manualBreakCount="1">
        <brk id="31" max="16383" man="1"/>
      </rowBreaks>
      <pageMargins left="0" right="0" top="0" bottom="0" header="0" footer="0"/>
      <pageSetup paperSize="9" scale="80" orientation="portrait" r:id="rId27"/>
      <headerFooter alignWithMargins="0"/>
    </customSheetView>
    <customSheetView guid="{3C9FE015-CE13-4E3B-ACAB-8D7E22E34744}" showPageBreaks="1" fitToPage="1" printArea="1" hiddenRows="1" view="pageBreakPreview" topLeftCell="A16">
      <selection activeCell="B4" sqref="B4:C5"/>
      <rowBreaks count="1" manualBreakCount="1">
        <brk id="31" max="16383" man="1"/>
      </rowBreaks>
      <pageMargins left="0" right="0" top="0" bottom="0" header="0" footer="0"/>
      <pageSetup paperSize="9" scale="81" orientation="portrait" r:id="rId28"/>
      <headerFooter alignWithMargins="0"/>
    </customSheetView>
    <customSheetView guid="{7EEBD42C-6D62-4B33-B7C1-B904E6629538}" showPageBreaks="1" fitToPage="1" printArea="1" hiddenRows="1" view="pageBreakPreview" topLeftCell="A16">
      <selection activeCell="B4" sqref="B4:C5"/>
      <rowBreaks count="1" manualBreakCount="1">
        <brk id="31" max="16383" man="1"/>
      </rowBreaks>
      <pageMargins left="0" right="0" top="0" bottom="0" header="0" footer="0"/>
      <pageSetup paperSize="9" scale="84" orientation="portrait" r:id="rId29"/>
      <headerFooter alignWithMargins="0"/>
    </customSheetView>
    <customSheetView guid="{C8B40DBF-EDE0-406A-8960-74B2A681CE9F}" showPageBreaks="1" fitToPage="1" printArea="1" hiddenRows="1" view="pageBreakPreview">
      <selection activeCell="B6" sqref="B6"/>
      <rowBreaks count="1" manualBreakCount="1">
        <brk id="31" max="16383" man="1"/>
      </rowBreaks>
      <pageMargins left="0" right="0" top="0" bottom="0" header="0" footer="0"/>
      <pageSetup paperSize="9" scale="79" orientation="portrait" r:id="rId30"/>
      <headerFooter alignWithMargins="0"/>
    </customSheetView>
    <customSheetView guid="{A0BA9017-E5F3-4B91-9F5C-F0F36F625BCB}" showPageBreaks="1" fitToPage="1" printArea="1" hiddenRows="1" view="pageBreakPreview">
      <selection activeCell="B6" sqref="B6"/>
      <rowBreaks count="1" manualBreakCount="1">
        <brk id="31" max="16383" man="1"/>
      </rowBreaks>
      <pageMargins left="0" right="0" top="0" bottom="0" header="0" footer="0"/>
      <pageSetup paperSize="9" scale="83" orientation="portrait" r:id="rId31"/>
      <headerFooter alignWithMargins="0"/>
    </customSheetView>
  </customSheetViews>
  <mergeCells count="120">
    <mergeCell ref="B3:C3"/>
    <mergeCell ref="B4:C5"/>
    <mergeCell ref="L3:M3"/>
    <mergeCell ref="N3:O3"/>
    <mergeCell ref="D4:E5"/>
    <mergeCell ref="F4:G5"/>
    <mergeCell ref="D3:E3"/>
    <mergeCell ref="F3:G3"/>
    <mergeCell ref="H3:I3"/>
    <mergeCell ref="J3:K3"/>
    <mergeCell ref="H4:I5"/>
    <mergeCell ref="J4:K5"/>
    <mergeCell ref="A8:F8"/>
    <mergeCell ref="G8:J8"/>
    <mergeCell ref="K8:N8"/>
    <mergeCell ref="L4:M5"/>
    <mergeCell ref="N4:O5"/>
    <mergeCell ref="C9:F9"/>
    <mergeCell ref="G9:J9"/>
    <mergeCell ref="K9:N9"/>
    <mergeCell ref="C10:F10"/>
    <mergeCell ref="G10:J10"/>
    <mergeCell ref="K10:N10"/>
    <mergeCell ref="C11:F11"/>
    <mergeCell ref="G11:J11"/>
    <mergeCell ref="K11:N11"/>
    <mergeCell ref="C12:F12"/>
    <mergeCell ref="G12:J12"/>
    <mergeCell ref="K12:N12"/>
    <mergeCell ref="C13:F13"/>
    <mergeCell ref="G13:J13"/>
    <mergeCell ref="K13:N13"/>
    <mergeCell ref="C14:F14"/>
    <mergeCell ref="G14:J14"/>
    <mergeCell ref="K14:N14"/>
    <mergeCell ref="C15:F15"/>
    <mergeCell ref="G15:J15"/>
    <mergeCell ref="K15:N15"/>
    <mergeCell ref="C16:F16"/>
    <mergeCell ref="G16:J16"/>
    <mergeCell ref="K16:N16"/>
    <mergeCell ref="C17:F17"/>
    <mergeCell ref="G17:J17"/>
    <mergeCell ref="K17:N17"/>
    <mergeCell ref="C18:F18"/>
    <mergeCell ref="G18:J18"/>
    <mergeCell ref="K18:N18"/>
    <mergeCell ref="C19:F19"/>
    <mergeCell ref="G19:J19"/>
    <mergeCell ref="K19:N19"/>
    <mergeCell ref="C20:F20"/>
    <mergeCell ref="G20:J20"/>
    <mergeCell ref="K20:N20"/>
    <mergeCell ref="C21:F21"/>
    <mergeCell ref="G21:J21"/>
    <mergeCell ref="K21:N21"/>
    <mergeCell ref="C23:F23"/>
    <mergeCell ref="G23:J23"/>
    <mergeCell ref="K23:N23"/>
    <mergeCell ref="C22:F22"/>
    <mergeCell ref="G22:J22"/>
    <mergeCell ref="K22:N22"/>
    <mergeCell ref="C24:F24"/>
    <mergeCell ref="G24:J24"/>
    <mergeCell ref="K24:N24"/>
    <mergeCell ref="C25:F25"/>
    <mergeCell ref="G25:J25"/>
    <mergeCell ref="K25:N25"/>
    <mergeCell ref="C26:F26"/>
    <mergeCell ref="G26:J26"/>
    <mergeCell ref="K26:N26"/>
    <mergeCell ref="C27:F27"/>
    <mergeCell ref="G27:J27"/>
    <mergeCell ref="K27:N27"/>
    <mergeCell ref="C36:J36"/>
    <mergeCell ref="K36:N36"/>
    <mergeCell ref="C28:F28"/>
    <mergeCell ref="G28:J28"/>
    <mergeCell ref="K28:N28"/>
    <mergeCell ref="C29:F29"/>
    <mergeCell ref="G29:J29"/>
    <mergeCell ref="K29:N29"/>
    <mergeCell ref="G30:J30"/>
    <mergeCell ref="K30:N30"/>
    <mergeCell ref="C39:J39"/>
    <mergeCell ref="K39:N39"/>
    <mergeCell ref="C40:J40"/>
    <mergeCell ref="K40:N40"/>
    <mergeCell ref="C34:J34"/>
    <mergeCell ref="K34:N34"/>
    <mergeCell ref="C35:J35"/>
    <mergeCell ref="K35:N35"/>
    <mergeCell ref="C37:J37"/>
    <mergeCell ref="K37:N37"/>
    <mergeCell ref="C38:J38"/>
    <mergeCell ref="K38:N38"/>
    <mergeCell ref="C45:J45"/>
    <mergeCell ref="K45:N45"/>
    <mergeCell ref="C46:J46"/>
    <mergeCell ref="K46:N46"/>
    <mergeCell ref="K48:N48"/>
    <mergeCell ref="C49:J49"/>
    <mergeCell ref="C41:J41"/>
    <mergeCell ref="K41:N41"/>
    <mergeCell ref="C42:J42"/>
    <mergeCell ref="C43:J43"/>
    <mergeCell ref="K43:N43"/>
    <mergeCell ref="K42:N42"/>
    <mergeCell ref="C44:J44"/>
    <mergeCell ref="K44:N44"/>
    <mergeCell ref="C51:J51"/>
    <mergeCell ref="K51:N51"/>
    <mergeCell ref="A52:J52"/>
    <mergeCell ref="K52:N52"/>
    <mergeCell ref="C47:J47"/>
    <mergeCell ref="K47:N47"/>
    <mergeCell ref="C48:J48"/>
    <mergeCell ref="K49:N49"/>
    <mergeCell ref="C50:J50"/>
    <mergeCell ref="K50:N50"/>
  </mergeCells>
  <phoneticPr fontId="3"/>
  <dataValidations count="1">
    <dataValidation type="list" allowBlank="1" showInputMessage="1" showErrorMessage="1" sqref="B4:C5" xr:uid="{00000000-0002-0000-0100-000000000000}">
      <formula1>$Q$4:$Q$5</formula1>
    </dataValidation>
  </dataValidations>
  <pageMargins left="0.78700000000000003" right="0.78700000000000003" top="0.98399999999999999" bottom="0.98399999999999999" header="0.51200000000000001" footer="0.51200000000000001"/>
  <pageSetup paperSize="9" scale="77" orientation="portrait" r:id="rId32"/>
  <headerFooter alignWithMargins="0"/>
  <rowBreaks count="1" manualBreakCount="1">
    <brk id="32" max="16383" man="1"/>
  </rowBreaks>
  <drawing r:id="rId3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68"/>
  <sheetViews>
    <sheetView view="pageBreakPreview" topLeftCell="A64" zoomScaleNormal="100" zoomScaleSheetLayoutView="100" workbookViewId="0">
      <selection activeCell="J66" sqref="J66"/>
    </sheetView>
  </sheetViews>
  <sheetFormatPr defaultColWidth="9" defaultRowHeight="15" customHeight="1" x14ac:dyDescent="0.2"/>
  <cols>
    <col min="1" max="1" width="3.90625" style="1" customWidth="1"/>
    <col min="2" max="2" width="4.90625" style="1" customWidth="1"/>
    <col min="3" max="3" width="7.453125" style="1" bestFit="1" customWidth="1"/>
    <col min="4" max="4" width="3" style="1" bestFit="1" customWidth="1"/>
    <col min="5" max="5" width="12" style="1" customWidth="1"/>
    <col min="6" max="6" width="25.6328125" style="6" customWidth="1"/>
    <col min="7" max="7" width="2" style="1" bestFit="1" customWidth="1"/>
    <col min="8" max="8" width="11.90625" style="1" customWidth="1"/>
    <col min="9" max="9" width="2" style="1" bestFit="1" customWidth="1"/>
    <col min="10" max="10" width="11.90625" style="6" customWidth="1"/>
    <col min="11" max="11" width="3.90625" style="1" bestFit="1" customWidth="1"/>
    <col min="12" max="16384" width="9" style="1"/>
  </cols>
  <sheetData>
    <row r="1" spans="1:12" ht="15" customHeight="1" x14ac:dyDescent="0.2">
      <c r="A1" s="1252" t="s">
        <v>5189</v>
      </c>
      <c r="B1" s="1253"/>
      <c r="C1" s="1252" t="s">
        <v>6746</v>
      </c>
      <c r="D1" s="1254"/>
      <c r="E1" s="1253"/>
      <c r="F1" s="89"/>
      <c r="G1" s="76"/>
      <c r="H1" s="136" t="s">
        <v>5191</v>
      </c>
      <c r="I1" s="990">
        <f>総括表!H4</f>
        <v>0</v>
      </c>
      <c r="J1" s="990"/>
      <c r="K1" s="990"/>
      <c r="L1" s="76"/>
    </row>
    <row r="2" spans="1:12" ht="15" customHeight="1" x14ac:dyDescent="0.2">
      <c r="A2" s="76"/>
      <c r="B2" s="76"/>
      <c r="C2" s="76"/>
      <c r="D2" s="76"/>
      <c r="E2" s="76"/>
      <c r="F2" s="89"/>
      <c r="G2" s="76"/>
      <c r="H2" s="76"/>
      <c r="I2" s="76"/>
      <c r="J2" s="137"/>
      <c r="K2" s="76"/>
      <c r="L2" s="76"/>
    </row>
    <row r="3" spans="1:12" s="3" customFormat="1" ht="15" customHeight="1" x14ac:dyDescent="0.2">
      <c r="A3" s="71"/>
      <c r="B3" s="71"/>
      <c r="C3" s="71"/>
      <c r="D3" s="71"/>
      <c r="E3" s="71"/>
      <c r="F3" s="90"/>
      <c r="G3" s="71"/>
      <c r="H3" s="71"/>
      <c r="I3" s="71"/>
      <c r="J3" s="90"/>
      <c r="K3" s="71"/>
      <c r="L3" s="71"/>
    </row>
    <row r="4" spans="1:12" ht="15" customHeight="1" x14ac:dyDescent="0.2">
      <c r="A4" s="77" t="s">
        <v>6747</v>
      </c>
      <c r="B4" s="71" t="s">
        <v>6748</v>
      </c>
      <c r="C4" s="76"/>
      <c r="D4" s="76"/>
      <c r="E4" s="76"/>
      <c r="F4" s="89"/>
      <c r="G4" s="76"/>
      <c r="H4" s="76"/>
      <c r="I4" s="76"/>
      <c r="J4" s="89"/>
      <c r="K4" s="76"/>
      <c r="L4" s="76"/>
    </row>
    <row r="5" spans="1:12" ht="15" customHeight="1" x14ac:dyDescent="0.2">
      <c r="A5" s="78"/>
      <c r="B5" s="76"/>
      <c r="C5" s="76"/>
      <c r="D5" s="76"/>
      <c r="E5" s="76"/>
      <c r="F5" s="89"/>
      <c r="G5" s="76"/>
      <c r="H5" s="76"/>
      <c r="I5" s="76"/>
      <c r="J5" s="89"/>
      <c r="K5" s="76"/>
      <c r="L5" s="76"/>
    </row>
    <row r="6" spans="1:12" ht="15" customHeight="1" x14ac:dyDescent="0.2">
      <c r="A6" s="78"/>
      <c r="B6" s="1212" t="s">
        <v>5396</v>
      </c>
      <c r="C6" s="992"/>
      <c r="D6" s="1212" t="s">
        <v>5194</v>
      </c>
      <c r="E6" s="992"/>
      <c r="F6" s="618" t="s">
        <v>5397</v>
      </c>
      <c r="G6" s="619"/>
      <c r="H6" s="619" t="s">
        <v>5196</v>
      </c>
      <c r="I6" s="619"/>
      <c r="J6" s="618" t="s">
        <v>17</v>
      </c>
      <c r="K6" s="66"/>
      <c r="L6" s="76"/>
    </row>
    <row r="7" spans="1:12" ht="15" customHeight="1" x14ac:dyDescent="0.2">
      <c r="A7" s="78"/>
      <c r="B7" s="294"/>
      <c r="C7" s="289"/>
      <c r="D7" s="229"/>
      <c r="E7" s="286"/>
      <c r="F7" s="168"/>
      <c r="G7" s="143"/>
      <c r="H7" s="143"/>
      <c r="I7" s="143"/>
      <c r="J7" s="92" t="s">
        <v>5197</v>
      </c>
      <c r="K7" s="66"/>
      <c r="L7" s="76"/>
    </row>
    <row r="8" spans="1:12" s="3" customFormat="1" ht="15" customHeight="1" x14ac:dyDescent="0.2">
      <c r="A8" s="71"/>
      <c r="B8" s="620">
        <v>1</v>
      </c>
      <c r="C8" s="63" t="s">
        <v>5265</v>
      </c>
      <c r="D8" s="621" t="s">
        <v>5199</v>
      </c>
      <c r="E8" s="622" t="s">
        <v>5200</v>
      </c>
      <c r="F8" s="623">
        <f>IF(総括表!$B$4=総括表!$Q$4,基礎データ貼付用シート!E2543)</f>
        <v>0</v>
      </c>
      <c r="G8" s="624" t="s">
        <v>5201</v>
      </c>
      <c r="H8" s="625">
        <v>0.122</v>
      </c>
      <c r="I8" s="624" t="s">
        <v>5202</v>
      </c>
      <c r="J8" s="626">
        <f t="shared" ref="J8:J9" si="0">ROUND(F8*H8,0)</f>
        <v>0</v>
      </c>
      <c r="K8" s="66" t="s">
        <v>5203</v>
      </c>
      <c r="L8" s="71"/>
    </row>
    <row r="9" spans="1:12" s="3" customFormat="1" ht="15" customHeight="1" thickBot="1" x14ac:dyDescent="0.25">
      <c r="A9" s="71"/>
      <c r="B9" s="67"/>
      <c r="C9" s="286"/>
      <c r="D9" s="621" t="s">
        <v>5204</v>
      </c>
      <c r="E9" s="622" t="s">
        <v>5205</v>
      </c>
      <c r="F9" s="623" t="b">
        <f>IF(総括表!$B$4=総括表!$Q$5,基礎データ貼付用シート!E2543)</f>
        <v>0</v>
      </c>
      <c r="G9" s="624" t="s">
        <v>5201</v>
      </c>
      <c r="H9" s="627">
        <v>0</v>
      </c>
      <c r="I9" s="628" t="s">
        <v>5202</v>
      </c>
      <c r="J9" s="629">
        <f t="shared" si="0"/>
        <v>0</v>
      </c>
      <c r="K9" s="66" t="s">
        <v>5206</v>
      </c>
      <c r="L9" s="71"/>
    </row>
    <row r="10" spans="1:12" s="3" customFormat="1" ht="15" customHeight="1" x14ac:dyDescent="0.2">
      <c r="A10" s="71"/>
      <c r="B10" s="66"/>
      <c r="C10" s="68"/>
      <c r="D10" s="66"/>
      <c r="E10" s="66"/>
      <c r="F10" s="29"/>
      <c r="G10" s="68"/>
      <c r="H10" s="985" t="s">
        <v>5284</v>
      </c>
      <c r="I10" s="986"/>
      <c r="J10" s="657"/>
      <c r="K10" s="66"/>
      <c r="L10" s="71"/>
    </row>
    <row r="11" spans="1:12" s="3" customFormat="1" ht="15" customHeight="1" thickBot="1" x14ac:dyDescent="0.25">
      <c r="A11" s="71"/>
      <c r="B11" s="66"/>
      <c r="C11" s="66"/>
      <c r="D11" s="66"/>
      <c r="E11" s="66"/>
      <c r="F11" s="29"/>
      <c r="G11" s="66"/>
      <c r="H11" s="983" t="s">
        <v>5259</v>
      </c>
      <c r="I11" s="984"/>
      <c r="J11" s="7">
        <f>SUM(J8:J9)</f>
        <v>0</v>
      </c>
      <c r="K11" s="66" t="s">
        <v>5260</v>
      </c>
      <c r="L11" s="3" t="s">
        <v>5201</v>
      </c>
    </row>
    <row r="12" spans="1:12" s="3" customFormat="1" ht="15" customHeight="1" x14ac:dyDescent="0.2">
      <c r="A12" s="71"/>
      <c r="B12" s="71"/>
      <c r="C12" s="71"/>
      <c r="D12" s="71"/>
      <c r="E12" s="71"/>
      <c r="F12" s="90"/>
      <c r="G12" s="71"/>
      <c r="H12" s="71"/>
      <c r="I12" s="71"/>
      <c r="J12" s="90"/>
      <c r="K12" s="71"/>
      <c r="L12" s="71"/>
    </row>
    <row r="13" spans="1:12" s="3" customFormat="1" ht="15" customHeight="1" x14ac:dyDescent="0.2">
      <c r="A13" s="77" t="s">
        <v>6749</v>
      </c>
      <c r="B13" s="71" t="s">
        <v>6750</v>
      </c>
      <c r="C13" s="76"/>
      <c r="D13" s="76"/>
      <c r="E13" s="76"/>
      <c r="F13" s="89"/>
      <c r="G13" s="76"/>
      <c r="H13" s="76"/>
      <c r="I13" s="76"/>
      <c r="J13" s="89"/>
      <c r="K13" s="76"/>
      <c r="L13" s="76"/>
    </row>
    <row r="14" spans="1:12" s="3" customFormat="1" ht="15" customHeight="1" x14ac:dyDescent="0.2">
      <c r="A14" s="78"/>
      <c r="B14" s="76"/>
      <c r="C14" s="76"/>
      <c r="D14" s="76"/>
      <c r="E14" s="76"/>
      <c r="F14" s="89"/>
      <c r="G14" s="76"/>
      <c r="H14" s="76"/>
      <c r="I14" s="76"/>
      <c r="J14" s="89"/>
      <c r="K14" s="76"/>
      <c r="L14" s="76"/>
    </row>
    <row r="15" spans="1:12" ht="15" customHeight="1" x14ac:dyDescent="0.2">
      <c r="A15" s="78"/>
      <c r="B15" s="1212" t="s">
        <v>5396</v>
      </c>
      <c r="C15" s="992"/>
      <c r="D15" s="1212" t="s">
        <v>5194</v>
      </c>
      <c r="E15" s="992"/>
      <c r="F15" s="618" t="s">
        <v>5397</v>
      </c>
      <c r="G15" s="619"/>
      <c r="H15" s="619" t="s">
        <v>5196</v>
      </c>
      <c r="I15" s="619"/>
      <c r="J15" s="618" t="s">
        <v>17</v>
      </c>
      <c r="K15" s="66"/>
      <c r="L15" s="76"/>
    </row>
    <row r="16" spans="1:12" ht="15" customHeight="1" x14ac:dyDescent="0.2">
      <c r="A16" s="78"/>
      <c r="B16" s="294"/>
      <c r="C16" s="289"/>
      <c r="D16" s="229"/>
      <c r="E16" s="286"/>
      <c r="F16" s="168"/>
      <c r="G16" s="143"/>
      <c r="H16" s="143"/>
      <c r="I16" s="143"/>
      <c r="J16" s="92" t="s">
        <v>5197</v>
      </c>
      <c r="K16" s="66"/>
      <c r="L16" s="76"/>
    </row>
    <row r="17" spans="1:12" ht="15" customHeight="1" x14ac:dyDescent="0.2">
      <c r="A17" s="71"/>
      <c r="B17" s="620">
        <v>1</v>
      </c>
      <c r="C17" s="63" t="s">
        <v>5265</v>
      </c>
      <c r="D17" s="621" t="s">
        <v>5199</v>
      </c>
      <c r="E17" s="622" t="s">
        <v>5200</v>
      </c>
      <c r="F17" s="623">
        <f>IF(総括表!$B$4=総括表!$Q$4,基礎データ貼付用シート!E2548)</f>
        <v>0</v>
      </c>
      <c r="G17" s="624" t="s">
        <v>5201</v>
      </c>
      <c r="H17" s="625">
        <v>0.20399999999999999</v>
      </c>
      <c r="I17" s="624" t="s">
        <v>5202</v>
      </c>
      <c r="J17" s="626">
        <f t="shared" ref="J17:J18" si="1">ROUND(F17*H17,0)</f>
        <v>0</v>
      </c>
      <c r="K17" s="66" t="s">
        <v>5203</v>
      </c>
      <c r="L17" s="71"/>
    </row>
    <row r="18" spans="1:12" ht="15" customHeight="1" thickBot="1" x14ac:dyDescent="0.25">
      <c r="A18" s="71"/>
      <c r="B18" s="67"/>
      <c r="C18" s="286"/>
      <c r="D18" s="621" t="s">
        <v>5204</v>
      </c>
      <c r="E18" s="622" t="s">
        <v>5205</v>
      </c>
      <c r="F18" s="623" t="b">
        <f>IF(総括表!$B$4=総括表!$Q$5,基礎データ貼付用シート!E2548)</f>
        <v>0</v>
      </c>
      <c r="G18" s="624" t="s">
        <v>5201</v>
      </c>
      <c r="H18" s="627">
        <v>0</v>
      </c>
      <c r="I18" s="628" t="s">
        <v>5202</v>
      </c>
      <c r="J18" s="629">
        <f t="shared" si="1"/>
        <v>0</v>
      </c>
      <c r="K18" s="66" t="s">
        <v>5206</v>
      </c>
      <c r="L18" s="71"/>
    </row>
    <row r="19" spans="1:12" s="3" customFormat="1" ht="15" customHeight="1" x14ac:dyDescent="0.2">
      <c r="A19" s="71"/>
      <c r="B19" s="66"/>
      <c r="C19" s="68"/>
      <c r="D19" s="66"/>
      <c r="E19" s="66"/>
      <c r="F19" s="29"/>
      <c r="G19" s="68"/>
      <c r="H19" s="985" t="s">
        <v>5284</v>
      </c>
      <c r="I19" s="986"/>
      <c r="J19" s="657"/>
      <c r="K19" s="66"/>
      <c r="L19" s="71"/>
    </row>
    <row r="20" spans="1:12" s="3" customFormat="1" ht="15" customHeight="1" thickBot="1" x14ac:dyDescent="0.25">
      <c r="A20" s="71"/>
      <c r="B20" s="66"/>
      <c r="C20" s="66"/>
      <c r="D20" s="66"/>
      <c r="E20" s="66"/>
      <c r="F20" s="29"/>
      <c r="G20" s="66"/>
      <c r="H20" s="983" t="s">
        <v>5259</v>
      </c>
      <c r="I20" s="984"/>
      <c r="J20" s="7">
        <f>SUM(J17:J18)</f>
        <v>0</v>
      </c>
      <c r="K20" s="66" t="s">
        <v>5275</v>
      </c>
      <c r="L20" s="3" t="s">
        <v>5201</v>
      </c>
    </row>
    <row r="21" spans="1:12" s="3" customFormat="1" ht="15" customHeight="1" x14ac:dyDescent="0.2">
      <c r="A21" s="71"/>
      <c r="B21" s="71"/>
      <c r="C21" s="71"/>
      <c r="D21" s="71"/>
      <c r="E21" s="71"/>
      <c r="F21" s="90"/>
      <c r="G21" s="71"/>
      <c r="H21" s="71"/>
      <c r="I21" s="71"/>
      <c r="J21" s="90"/>
      <c r="K21" s="71"/>
      <c r="L21" s="71"/>
    </row>
    <row r="22" spans="1:12" s="3" customFormat="1" ht="15" customHeight="1" x14ac:dyDescent="0.2">
      <c r="A22" s="77" t="s">
        <v>26</v>
      </c>
      <c r="B22" s="71" t="s">
        <v>6751</v>
      </c>
      <c r="C22" s="76"/>
      <c r="D22" s="76"/>
      <c r="E22" s="76"/>
      <c r="F22" s="89"/>
      <c r="G22" s="76"/>
      <c r="H22" s="76"/>
      <c r="I22" s="76"/>
      <c r="J22" s="89"/>
      <c r="K22" s="76"/>
      <c r="L22" s="76"/>
    </row>
    <row r="23" spans="1:12" s="3" customFormat="1" ht="15" customHeight="1" x14ac:dyDescent="0.2">
      <c r="A23" s="78"/>
      <c r="B23" s="76"/>
      <c r="C23" s="76"/>
      <c r="D23" s="76"/>
      <c r="E23" s="76"/>
      <c r="F23" s="89"/>
      <c r="G23" s="76"/>
      <c r="H23" s="76"/>
      <c r="I23" s="76"/>
      <c r="J23" s="89"/>
      <c r="K23" s="76"/>
      <c r="L23" s="76"/>
    </row>
    <row r="24" spans="1:12" s="3" customFormat="1" ht="15" customHeight="1" x14ac:dyDescent="0.2">
      <c r="A24" s="78"/>
      <c r="B24" s="1212" t="s">
        <v>5401</v>
      </c>
      <c r="C24" s="992"/>
      <c r="D24" s="1212" t="s">
        <v>5194</v>
      </c>
      <c r="E24" s="992"/>
      <c r="F24" s="618" t="s">
        <v>5402</v>
      </c>
      <c r="G24" s="619"/>
      <c r="H24" s="619" t="s">
        <v>5196</v>
      </c>
      <c r="I24" s="619"/>
      <c r="J24" s="618" t="s">
        <v>17</v>
      </c>
      <c r="K24" s="66"/>
      <c r="L24" s="76"/>
    </row>
    <row r="25" spans="1:12" s="3" customFormat="1" ht="15" customHeight="1" x14ac:dyDescent="0.2">
      <c r="A25" s="78"/>
      <c r="B25" s="294"/>
      <c r="C25" s="289"/>
      <c r="D25" s="229"/>
      <c r="E25" s="286"/>
      <c r="F25" s="168"/>
      <c r="G25" s="143"/>
      <c r="H25" s="143"/>
      <c r="I25" s="143"/>
      <c r="J25" s="92" t="s">
        <v>5197</v>
      </c>
      <c r="K25" s="66"/>
      <c r="L25" s="76"/>
    </row>
    <row r="26" spans="1:12" ht="15" customHeight="1" x14ac:dyDescent="0.2">
      <c r="A26" s="71"/>
      <c r="B26" s="620">
        <v>1</v>
      </c>
      <c r="C26" s="63" t="s">
        <v>5198</v>
      </c>
      <c r="D26" s="1250"/>
      <c r="E26" s="1251"/>
      <c r="F26" s="630">
        <f>+基礎データ貼付用シート!E2553</f>
        <v>0</v>
      </c>
      <c r="G26" s="624" t="s">
        <v>5201</v>
      </c>
      <c r="H26" s="625">
        <v>0.16</v>
      </c>
      <c r="I26" s="624" t="s">
        <v>5202</v>
      </c>
      <c r="J26" s="626">
        <f t="shared" ref="J26:J40" si="2">ROUND(F26*H26,0)</f>
        <v>0</v>
      </c>
      <c r="K26" s="66" t="s">
        <v>5203</v>
      </c>
      <c r="L26" s="71"/>
    </row>
    <row r="27" spans="1:12" ht="15" customHeight="1" x14ac:dyDescent="0.2">
      <c r="A27" s="71"/>
      <c r="B27" s="631">
        <f t="shared" ref="B27:B44" si="3">B26+1</f>
        <v>2</v>
      </c>
      <c r="C27" s="63" t="s">
        <v>5207</v>
      </c>
      <c r="D27" s="1250"/>
      <c r="E27" s="1251"/>
      <c r="F27" s="630">
        <f>+基礎データ貼付用シート!E2554</f>
        <v>0</v>
      </c>
      <c r="G27" s="624" t="s">
        <v>5201</v>
      </c>
      <c r="H27" s="625">
        <v>0.183</v>
      </c>
      <c r="I27" s="624" t="s">
        <v>5202</v>
      </c>
      <c r="J27" s="626">
        <f t="shared" si="2"/>
        <v>0</v>
      </c>
      <c r="K27" s="66" t="s">
        <v>5206</v>
      </c>
      <c r="L27" s="71"/>
    </row>
    <row r="28" spans="1:12" ht="15" customHeight="1" x14ac:dyDescent="0.2">
      <c r="A28" s="71"/>
      <c r="B28" s="631">
        <f t="shared" si="3"/>
        <v>3</v>
      </c>
      <c r="C28" s="632" t="s">
        <v>5210</v>
      </c>
      <c r="D28" s="1250"/>
      <c r="E28" s="1251"/>
      <c r="F28" s="630">
        <f>+基礎データ貼付用シート!E2555</f>
        <v>0</v>
      </c>
      <c r="G28" s="624" t="s">
        <v>5201</v>
      </c>
      <c r="H28" s="625">
        <v>0.191</v>
      </c>
      <c r="I28" s="624" t="s">
        <v>5202</v>
      </c>
      <c r="J28" s="626">
        <f t="shared" si="2"/>
        <v>0</v>
      </c>
      <c r="K28" s="66" t="s">
        <v>5208</v>
      </c>
      <c r="L28" s="71"/>
    </row>
    <row r="29" spans="1:12" ht="15" customHeight="1" x14ac:dyDescent="0.2">
      <c r="A29" s="71"/>
      <c r="B29" s="631">
        <f t="shared" si="3"/>
        <v>4</v>
      </c>
      <c r="C29" s="632" t="s">
        <v>5213</v>
      </c>
      <c r="D29" s="1250"/>
      <c r="E29" s="1251"/>
      <c r="F29" s="630">
        <f>+基礎データ貼付用シート!E2556</f>
        <v>0</v>
      </c>
      <c r="G29" s="624" t="s">
        <v>5201</v>
      </c>
      <c r="H29" s="625">
        <v>0.21099999999999999</v>
      </c>
      <c r="I29" s="624" t="s">
        <v>5202</v>
      </c>
      <c r="J29" s="626">
        <f t="shared" si="2"/>
        <v>0</v>
      </c>
      <c r="K29" s="66" t="s">
        <v>5209</v>
      </c>
      <c r="L29" s="71"/>
    </row>
    <row r="30" spans="1:12" s="3" customFormat="1" ht="15" customHeight="1" x14ac:dyDescent="0.2">
      <c r="A30" s="71"/>
      <c r="B30" s="631">
        <f t="shared" si="3"/>
        <v>5</v>
      </c>
      <c r="C30" s="632" t="s">
        <v>5216</v>
      </c>
      <c r="D30" s="1250"/>
      <c r="E30" s="1251"/>
      <c r="F30" s="630">
        <f>+基礎データ貼付用シート!E2557</f>
        <v>0</v>
      </c>
      <c r="G30" s="624" t="s">
        <v>5201</v>
      </c>
      <c r="H30" s="625">
        <v>0.23400000000000001</v>
      </c>
      <c r="I30" s="624" t="s">
        <v>5202</v>
      </c>
      <c r="J30" s="626">
        <f t="shared" si="2"/>
        <v>0</v>
      </c>
      <c r="K30" s="66" t="s">
        <v>5211</v>
      </c>
      <c r="L30" s="71"/>
    </row>
    <row r="31" spans="1:12" s="3" customFormat="1" ht="15" customHeight="1" x14ac:dyDescent="0.2">
      <c r="A31" s="71"/>
      <c r="B31" s="631">
        <f t="shared" si="3"/>
        <v>6</v>
      </c>
      <c r="C31" s="632" t="s">
        <v>5219</v>
      </c>
      <c r="D31" s="1250"/>
      <c r="E31" s="1251"/>
      <c r="F31" s="630">
        <f>+基礎データ貼付用シート!E2558</f>
        <v>0</v>
      </c>
      <c r="G31" s="624" t="s">
        <v>5201</v>
      </c>
      <c r="H31" s="625">
        <v>0.26600000000000001</v>
      </c>
      <c r="I31" s="624" t="s">
        <v>5202</v>
      </c>
      <c r="J31" s="626">
        <f t="shared" si="2"/>
        <v>0</v>
      </c>
      <c r="K31" s="66" t="s">
        <v>5212</v>
      </c>
      <c r="L31" s="71"/>
    </row>
    <row r="32" spans="1:12" s="3" customFormat="1" ht="15" customHeight="1" x14ac:dyDescent="0.2">
      <c r="A32" s="71"/>
      <c r="B32" s="631">
        <f t="shared" si="3"/>
        <v>7</v>
      </c>
      <c r="C32" s="632" t="s">
        <v>5222</v>
      </c>
      <c r="D32" s="1250"/>
      <c r="E32" s="1251"/>
      <c r="F32" s="630">
        <f>+基礎データ貼付用シート!E2559</f>
        <v>0</v>
      </c>
      <c r="G32" s="624" t="s">
        <v>5201</v>
      </c>
      <c r="H32" s="625">
        <v>0.29099999999999998</v>
      </c>
      <c r="I32" s="624" t="s">
        <v>5202</v>
      </c>
      <c r="J32" s="626">
        <f t="shared" si="2"/>
        <v>0</v>
      </c>
      <c r="K32" s="66" t="s">
        <v>5214</v>
      </c>
      <c r="L32" s="71"/>
    </row>
    <row r="33" spans="1:12" s="3" customFormat="1" ht="15" customHeight="1" x14ac:dyDescent="0.2">
      <c r="A33" s="71"/>
      <c r="B33" s="631">
        <f t="shared" si="3"/>
        <v>8</v>
      </c>
      <c r="C33" s="632" t="s">
        <v>5225</v>
      </c>
      <c r="D33" s="1250"/>
      <c r="E33" s="1251"/>
      <c r="F33" s="630">
        <f>+基礎データ貼付用シート!E2560</f>
        <v>0</v>
      </c>
      <c r="G33" s="624" t="s">
        <v>5201</v>
      </c>
      <c r="H33" s="625">
        <v>0.314</v>
      </c>
      <c r="I33" s="624" t="s">
        <v>5202</v>
      </c>
      <c r="J33" s="626">
        <f t="shared" si="2"/>
        <v>0</v>
      </c>
      <c r="K33" s="66" t="s">
        <v>5215</v>
      </c>
      <c r="L33" s="71"/>
    </row>
    <row r="34" spans="1:12" s="3" customFormat="1" ht="15" customHeight="1" x14ac:dyDescent="0.2">
      <c r="A34" s="71"/>
      <c r="B34" s="631">
        <f t="shared" si="3"/>
        <v>9</v>
      </c>
      <c r="C34" s="632" t="s">
        <v>5228</v>
      </c>
      <c r="D34" s="1250"/>
      <c r="E34" s="1251"/>
      <c r="F34" s="630">
        <f>+基礎データ貼付用シート!E2561</f>
        <v>0</v>
      </c>
      <c r="G34" s="624" t="s">
        <v>5201</v>
      </c>
      <c r="H34" s="625">
        <v>0.33700000000000002</v>
      </c>
      <c r="I34" s="624" t="s">
        <v>5202</v>
      </c>
      <c r="J34" s="626">
        <f t="shared" si="2"/>
        <v>0</v>
      </c>
      <c r="K34" s="66" t="s">
        <v>5217</v>
      </c>
      <c r="L34" s="71"/>
    </row>
    <row r="35" spans="1:12" s="3" customFormat="1" ht="15" customHeight="1" x14ac:dyDescent="0.2">
      <c r="A35" s="71"/>
      <c r="B35" s="631">
        <f t="shared" si="3"/>
        <v>10</v>
      </c>
      <c r="C35" s="632" t="s">
        <v>5231</v>
      </c>
      <c r="D35" s="1250"/>
      <c r="E35" s="1251"/>
      <c r="F35" s="630">
        <f>+基礎データ貼付用シート!E2562</f>
        <v>0</v>
      </c>
      <c r="G35" s="624" t="s">
        <v>5201</v>
      </c>
      <c r="H35" s="625">
        <v>0.35899999999999999</v>
      </c>
      <c r="I35" s="624" t="s">
        <v>5202</v>
      </c>
      <c r="J35" s="626">
        <f t="shared" si="2"/>
        <v>0</v>
      </c>
      <c r="K35" s="66" t="s">
        <v>5218</v>
      </c>
      <c r="L35" s="71"/>
    </row>
    <row r="36" spans="1:12" s="3" customFormat="1" ht="15" customHeight="1" x14ac:dyDescent="0.2">
      <c r="A36" s="71"/>
      <c r="B36" s="631">
        <f t="shared" si="3"/>
        <v>11</v>
      </c>
      <c r="C36" s="632" t="s">
        <v>5234</v>
      </c>
      <c r="D36" s="1250"/>
      <c r="E36" s="1251"/>
      <c r="F36" s="630">
        <f>+基礎データ貼付用シート!E2563</f>
        <v>0</v>
      </c>
      <c r="G36" s="624" t="s">
        <v>5201</v>
      </c>
      <c r="H36" s="625">
        <v>0.38400000000000001</v>
      </c>
      <c r="I36" s="624" t="s">
        <v>5202</v>
      </c>
      <c r="J36" s="626">
        <f t="shared" si="2"/>
        <v>0</v>
      </c>
      <c r="K36" s="66" t="s">
        <v>5220</v>
      </c>
      <c r="L36" s="71"/>
    </row>
    <row r="37" spans="1:12" s="3" customFormat="1" ht="15" customHeight="1" x14ac:dyDescent="0.2">
      <c r="A37" s="71"/>
      <c r="B37" s="631">
        <f t="shared" si="3"/>
        <v>12</v>
      </c>
      <c r="C37" s="632" t="s">
        <v>5237</v>
      </c>
      <c r="D37" s="1250"/>
      <c r="E37" s="1251"/>
      <c r="F37" s="630">
        <f>+基礎データ貼付用シート!E2564</f>
        <v>0</v>
      </c>
      <c r="G37" s="624" t="s">
        <v>5201</v>
      </c>
      <c r="H37" s="625">
        <v>0.40799999999999997</v>
      </c>
      <c r="I37" s="624" t="s">
        <v>5202</v>
      </c>
      <c r="J37" s="626">
        <f t="shared" si="2"/>
        <v>0</v>
      </c>
      <c r="K37" s="66" t="s">
        <v>5221</v>
      </c>
      <c r="L37" s="71"/>
    </row>
    <row r="38" spans="1:12" s="3" customFormat="1" ht="15" customHeight="1" x14ac:dyDescent="0.2">
      <c r="A38" s="71"/>
      <c r="B38" s="631">
        <f t="shared" si="3"/>
        <v>13</v>
      </c>
      <c r="C38" s="632" t="s">
        <v>5240</v>
      </c>
      <c r="D38" s="1250"/>
      <c r="E38" s="1251"/>
      <c r="F38" s="630">
        <f>+基礎データ貼付用シート!E2565</f>
        <v>0</v>
      </c>
      <c r="G38" s="624" t="s">
        <v>5201</v>
      </c>
      <c r="H38" s="625">
        <v>0.43099999999999999</v>
      </c>
      <c r="I38" s="624" t="s">
        <v>5202</v>
      </c>
      <c r="J38" s="626">
        <f t="shared" si="2"/>
        <v>0</v>
      </c>
      <c r="K38" s="66" t="s">
        <v>5223</v>
      </c>
      <c r="L38" s="71"/>
    </row>
    <row r="39" spans="1:12" s="3" customFormat="1" ht="15" customHeight="1" x14ac:dyDescent="0.2">
      <c r="A39" s="71"/>
      <c r="B39" s="631">
        <f t="shared" si="3"/>
        <v>14</v>
      </c>
      <c r="C39" s="632" t="s">
        <v>5735</v>
      </c>
      <c r="D39" s="1250"/>
      <c r="E39" s="1251"/>
      <c r="F39" s="630">
        <f>+基礎データ貼付用シート!E2566</f>
        <v>0</v>
      </c>
      <c r="G39" s="624" t="s">
        <v>5201</v>
      </c>
      <c r="H39" s="625">
        <v>0.45400000000000001</v>
      </c>
      <c r="I39" s="624" t="s">
        <v>5202</v>
      </c>
      <c r="J39" s="626">
        <f t="shared" si="2"/>
        <v>0</v>
      </c>
      <c r="K39" s="66" t="s">
        <v>5224</v>
      </c>
      <c r="L39" s="71"/>
    </row>
    <row r="40" spans="1:12" s="3" customFormat="1" ht="15" customHeight="1" x14ac:dyDescent="0.2">
      <c r="A40" s="71"/>
      <c r="B40" s="631">
        <f t="shared" si="3"/>
        <v>15</v>
      </c>
      <c r="C40" s="632" t="s">
        <v>5307</v>
      </c>
      <c r="D40" s="1250"/>
      <c r="E40" s="1251"/>
      <c r="F40" s="630">
        <f>+基礎データ貼付用シート!E2567</f>
        <v>0</v>
      </c>
      <c r="G40" s="624" t="s">
        <v>5201</v>
      </c>
      <c r="H40" s="625">
        <v>0.47699999999999998</v>
      </c>
      <c r="I40" s="624" t="s">
        <v>5202</v>
      </c>
      <c r="J40" s="626">
        <f t="shared" si="2"/>
        <v>0</v>
      </c>
      <c r="K40" s="66" t="s">
        <v>5226</v>
      </c>
      <c r="L40" s="71"/>
    </row>
    <row r="41" spans="1:12" s="3" customFormat="1" ht="15" customHeight="1" x14ac:dyDescent="0.2">
      <c r="A41" s="71"/>
      <c r="B41" s="631">
        <f t="shared" si="3"/>
        <v>16</v>
      </c>
      <c r="C41" s="632" t="s">
        <v>5308</v>
      </c>
      <c r="D41" s="1250"/>
      <c r="E41" s="1251"/>
      <c r="F41" s="630">
        <f>+基礎データ貼付用シート!E2568</f>
        <v>0</v>
      </c>
      <c r="G41" s="624" t="s">
        <v>5201</v>
      </c>
      <c r="H41" s="625">
        <v>0.5</v>
      </c>
      <c r="I41" s="624" t="s">
        <v>5202</v>
      </c>
      <c r="J41" s="626">
        <f>ROUND(F41*H41,0)</f>
        <v>0</v>
      </c>
      <c r="K41" s="66" t="s">
        <v>5227</v>
      </c>
      <c r="L41" s="71"/>
    </row>
    <row r="42" spans="1:12" s="3" customFormat="1" ht="15" customHeight="1" x14ac:dyDescent="0.2">
      <c r="A42" s="71"/>
      <c r="B42" s="631">
        <f t="shared" si="3"/>
        <v>17</v>
      </c>
      <c r="C42" s="632" t="s">
        <v>5309</v>
      </c>
      <c r="D42" s="1250"/>
      <c r="E42" s="1251"/>
      <c r="F42" s="630">
        <f>+基礎データ貼付用シート!E2569</f>
        <v>0</v>
      </c>
      <c r="G42" s="624" t="s">
        <v>5201</v>
      </c>
      <c r="H42" s="625">
        <v>0.5</v>
      </c>
      <c r="I42" s="624" t="s">
        <v>5202</v>
      </c>
      <c r="J42" s="626">
        <f>ROUND(F42*H42,0)</f>
        <v>0</v>
      </c>
      <c r="K42" s="66" t="s">
        <v>5229</v>
      </c>
      <c r="L42" s="71"/>
    </row>
    <row r="43" spans="1:12" s="3" customFormat="1" ht="15" customHeight="1" x14ac:dyDescent="0.2">
      <c r="A43" s="71"/>
      <c r="B43" s="631">
        <f t="shared" si="3"/>
        <v>18</v>
      </c>
      <c r="C43" s="632" t="s">
        <v>5310</v>
      </c>
      <c r="D43" s="1250"/>
      <c r="E43" s="1251"/>
      <c r="F43" s="630">
        <f>+基礎データ貼付用シート!E2570</f>
        <v>0</v>
      </c>
      <c r="G43" s="624" t="s">
        <v>5201</v>
      </c>
      <c r="H43" s="625">
        <v>0.5</v>
      </c>
      <c r="I43" s="624" t="s">
        <v>5202</v>
      </c>
      <c r="J43" s="626">
        <f>ROUND(F43*H43,0)</f>
        <v>0</v>
      </c>
      <c r="K43" s="66" t="s">
        <v>5230</v>
      </c>
      <c r="L43" s="71"/>
    </row>
    <row r="44" spans="1:12" s="3" customFormat="1" ht="15" customHeight="1" thickBot="1" x14ac:dyDescent="0.25">
      <c r="A44" s="71"/>
      <c r="B44" s="631">
        <f t="shared" si="3"/>
        <v>19</v>
      </c>
      <c r="C44" s="632" t="s">
        <v>5476</v>
      </c>
      <c r="D44" s="1250"/>
      <c r="E44" s="1251"/>
      <c r="F44" s="630">
        <f>+基礎データ貼付用シート!E2571</f>
        <v>0</v>
      </c>
      <c r="G44" s="624" t="s">
        <v>5201</v>
      </c>
      <c r="H44" s="625">
        <v>0.5</v>
      </c>
      <c r="I44" s="624" t="s">
        <v>5202</v>
      </c>
      <c r="J44" s="626">
        <f>ROUND(F44*H44,0)</f>
        <v>0</v>
      </c>
      <c r="K44" s="66" t="s">
        <v>5232</v>
      </c>
      <c r="L44" s="71"/>
    </row>
    <row r="45" spans="1:12" s="3" customFormat="1" ht="15" customHeight="1" x14ac:dyDescent="0.2">
      <c r="A45" s="71"/>
      <c r="B45" s="66"/>
      <c r="C45" s="68"/>
      <c r="D45" s="66"/>
      <c r="E45" s="66"/>
      <c r="F45" s="29"/>
      <c r="G45" s="68"/>
      <c r="H45" s="985" t="s">
        <v>6948</v>
      </c>
      <c r="I45" s="986"/>
      <c r="J45" s="657"/>
      <c r="K45" s="66"/>
      <c r="L45" s="71"/>
    </row>
    <row r="46" spans="1:12" s="3" customFormat="1" ht="15" customHeight="1" thickBot="1" x14ac:dyDescent="0.25">
      <c r="A46" s="71"/>
      <c r="B46" s="66"/>
      <c r="C46" s="66"/>
      <c r="D46" s="66"/>
      <c r="E46" s="66"/>
      <c r="F46" s="29"/>
      <c r="G46" s="66"/>
      <c r="H46" s="983" t="s">
        <v>5259</v>
      </c>
      <c r="I46" s="984"/>
      <c r="J46" s="7">
        <f>SUM(J26:J44)</f>
        <v>0</v>
      </c>
      <c r="K46" s="66" t="s">
        <v>5277</v>
      </c>
      <c r="L46" s="3" t="s">
        <v>5201</v>
      </c>
    </row>
    <row r="47" spans="1:12" s="3" customFormat="1" ht="15" customHeight="1" x14ac:dyDescent="0.2">
      <c r="A47" s="71"/>
      <c r="B47" s="71"/>
      <c r="C47" s="71"/>
      <c r="D47" s="71"/>
      <c r="E47" s="71"/>
      <c r="F47" s="90"/>
      <c r="G47" s="71"/>
      <c r="H47" s="71"/>
      <c r="I47" s="71"/>
      <c r="J47" s="90"/>
      <c r="K47" s="71"/>
      <c r="L47" s="71"/>
    </row>
    <row r="48" spans="1:12" s="3" customFormat="1" ht="15" customHeight="1" x14ac:dyDescent="0.2">
      <c r="A48" s="77" t="s">
        <v>32</v>
      </c>
      <c r="B48" s="71" t="s">
        <v>6753</v>
      </c>
      <c r="C48" s="76"/>
      <c r="D48" s="76"/>
      <c r="E48" s="76"/>
      <c r="F48" s="89"/>
      <c r="G48" s="76"/>
      <c r="H48" s="76"/>
      <c r="I48" s="76"/>
      <c r="J48" s="89"/>
      <c r="K48" s="76"/>
      <c r="L48" s="76"/>
    </row>
    <row r="49" spans="1:12" s="3" customFormat="1" ht="15" customHeight="1" x14ac:dyDescent="0.2">
      <c r="A49" s="78"/>
      <c r="B49" s="76"/>
      <c r="C49" s="76"/>
      <c r="D49" s="76"/>
      <c r="E49" s="76"/>
      <c r="F49" s="89"/>
      <c r="G49" s="76"/>
      <c r="H49" s="76"/>
      <c r="I49" s="76"/>
      <c r="J49" s="89"/>
      <c r="K49" s="76"/>
      <c r="L49" s="76"/>
    </row>
    <row r="50" spans="1:12" s="3" customFormat="1" ht="15" customHeight="1" x14ac:dyDescent="0.2">
      <c r="A50" s="78"/>
      <c r="B50" s="1212" t="s">
        <v>5396</v>
      </c>
      <c r="C50" s="992"/>
      <c r="D50" s="1212" t="s">
        <v>5194</v>
      </c>
      <c r="E50" s="992"/>
      <c r="F50" s="618" t="s">
        <v>5397</v>
      </c>
      <c r="G50" s="619"/>
      <c r="H50" s="619" t="s">
        <v>5196</v>
      </c>
      <c r="I50" s="619"/>
      <c r="J50" s="618" t="s">
        <v>17</v>
      </c>
      <c r="K50" s="66"/>
      <c r="L50" s="76"/>
    </row>
    <row r="51" spans="1:12" ht="15" customHeight="1" x14ac:dyDescent="0.2">
      <c r="A51" s="78"/>
      <c r="B51" s="294"/>
      <c r="C51" s="289"/>
      <c r="D51" s="229"/>
      <c r="E51" s="286"/>
      <c r="F51" s="168"/>
      <c r="G51" s="143"/>
      <c r="H51" s="143"/>
      <c r="I51" s="143"/>
      <c r="J51" s="92" t="s">
        <v>5197</v>
      </c>
      <c r="K51" s="66"/>
      <c r="L51" s="76"/>
    </row>
    <row r="52" spans="1:12" ht="15" customHeight="1" x14ac:dyDescent="0.2">
      <c r="A52" s="71"/>
      <c r="B52" s="620">
        <v>1</v>
      </c>
      <c r="C52" s="63" t="s">
        <v>5307</v>
      </c>
      <c r="D52" s="621" t="s">
        <v>5199</v>
      </c>
      <c r="E52" s="622" t="s">
        <v>5200</v>
      </c>
      <c r="F52" s="630">
        <f>IF(総括表!$B$4=総括表!$Q$4,基礎データ貼付用シート!E2572)</f>
        <v>0</v>
      </c>
      <c r="G52" s="624" t="s">
        <v>5201</v>
      </c>
      <c r="H52" s="625">
        <v>0.42</v>
      </c>
      <c r="I52" s="624" t="s">
        <v>5202</v>
      </c>
      <c r="J52" s="626">
        <f t="shared" ref="J52:J61" si="4">ROUND(F52*H52,0)</f>
        <v>0</v>
      </c>
      <c r="K52" s="66" t="s">
        <v>5264</v>
      </c>
      <c r="L52" s="71"/>
    </row>
    <row r="53" spans="1:12" ht="15" customHeight="1" x14ac:dyDescent="0.2">
      <c r="A53" s="71"/>
      <c r="B53" s="67"/>
      <c r="C53" s="286"/>
      <c r="D53" s="621" t="s">
        <v>5204</v>
      </c>
      <c r="E53" s="622" t="s">
        <v>5205</v>
      </c>
      <c r="F53" s="630" t="b">
        <f>IF(総括表!$B$4=総括表!$Q$5,基礎データ貼付用シート!E2572)</f>
        <v>0</v>
      </c>
      <c r="G53" s="624" t="s">
        <v>5201</v>
      </c>
      <c r="H53" s="627">
        <v>0.42</v>
      </c>
      <c r="I53" s="628" t="s">
        <v>5202</v>
      </c>
      <c r="J53" s="629">
        <f t="shared" si="4"/>
        <v>0</v>
      </c>
      <c r="K53" s="66" t="s">
        <v>5266</v>
      </c>
      <c r="L53" s="71"/>
    </row>
    <row r="54" spans="1:12" ht="15" customHeight="1" x14ac:dyDescent="0.2">
      <c r="A54" s="71"/>
      <c r="B54" s="620">
        <f>B52+1</f>
        <v>2</v>
      </c>
      <c r="C54" s="63" t="s">
        <v>5308</v>
      </c>
      <c r="D54" s="621" t="s">
        <v>5199</v>
      </c>
      <c r="E54" s="622" t="s">
        <v>5200</v>
      </c>
      <c r="F54" s="630">
        <f>IF(総括表!$B$4=総括表!$Q$4,基礎データ貼付用シート!E2573)</f>
        <v>0</v>
      </c>
      <c r="G54" s="624" t="s">
        <v>5201</v>
      </c>
      <c r="H54" s="625">
        <v>0.49</v>
      </c>
      <c r="I54" s="624" t="s">
        <v>5202</v>
      </c>
      <c r="J54" s="626">
        <f t="shared" si="4"/>
        <v>0</v>
      </c>
      <c r="K54" s="66" t="s">
        <v>5715</v>
      </c>
      <c r="L54" s="71"/>
    </row>
    <row r="55" spans="1:12" s="3" customFormat="1" ht="15" customHeight="1" x14ac:dyDescent="0.2">
      <c r="A55" s="71"/>
      <c r="B55" s="67"/>
      <c r="C55" s="286"/>
      <c r="D55" s="621" t="s">
        <v>5204</v>
      </c>
      <c r="E55" s="622" t="s">
        <v>5205</v>
      </c>
      <c r="F55" s="630" t="b">
        <f>IF(総括表!$B$4=総括表!$Q$5,基礎データ貼付用シート!E2573)</f>
        <v>0</v>
      </c>
      <c r="G55" s="624" t="s">
        <v>5201</v>
      </c>
      <c r="H55" s="627">
        <v>0.49</v>
      </c>
      <c r="I55" s="628" t="s">
        <v>5202</v>
      </c>
      <c r="J55" s="629">
        <f t="shared" si="4"/>
        <v>0</v>
      </c>
      <c r="K55" s="66" t="s">
        <v>5799</v>
      </c>
      <c r="L55" s="71"/>
    </row>
    <row r="56" spans="1:12" s="3" customFormat="1" ht="15" customHeight="1" x14ac:dyDescent="0.2">
      <c r="A56" s="71"/>
      <c r="B56" s="620">
        <f>B54+1</f>
        <v>3</v>
      </c>
      <c r="C56" s="63" t="s">
        <v>5309</v>
      </c>
      <c r="D56" s="621" t="s">
        <v>5199</v>
      </c>
      <c r="E56" s="622" t="s">
        <v>5200</v>
      </c>
      <c r="F56" s="630">
        <f>IF(総括表!$B$4=総括表!$Q$4,基礎データ貼付用シート!E2574)</f>
        <v>0</v>
      </c>
      <c r="G56" s="624" t="s">
        <v>5201</v>
      </c>
      <c r="H56" s="625">
        <v>0.56000000000000005</v>
      </c>
      <c r="I56" s="624" t="s">
        <v>5202</v>
      </c>
      <c r="J56" s="626">
        <f t="shared" si="4"/>
        <v>0</v>
      </c>
      <c r="K56" s="66" t="s">
        <v>5562</v>
      </c>
      <c r="L56" s="71"/>
    </row>
    <row r="57" spans="1:12" s="3" customFormat="1" ht="15" customHeight="1" x14ac:dyDescent="0.2">
      <c r="A57" s="71"/>
      <c r="B57" s="67"/>
      <c r="C57" s="286"/>
      <c r="D57" s="621" t="s">
        <v>5204</v>
      </c>
      <c r="E57" s="622" t="s">
        <v>5205</v>
      </c>
      <c r="F57" s="630" t="b">
        <f>IF(総括表!$B$4=総括表!$Q$5,基礎データ貼付用シート!E2574)</f>
        <v>0</v>
      </c>
      <c r="G57" s="624" t="s">
        <v>5201</v>
      </c>
      <c r="H57" s="627">
        <v>0.56000000000000005</v>
      </c>
      <c r="I57" s="628" t="s">
        <v>5202</v>
      </c>
      <c r="J57" s="629">
        <f t="shared" si="4"/>
        <v>0</v>
      </c>
      <c r="K57" s="66" t="s">
        <v>5457</v>
      </c>
      <c r="L57" s="71"/>
    </row>
    <row r="58" spans="1:12" s="3" customFormat="1" ht="15" customHeight="1" x14ac:dyDescent="0.2">
      <c r="A58" s="71"/>
      <c r="B58" s="620">
        <f>B56+1</f>
        <v>4</v>
      </c>
      <c r="C58" s="63" t="s">
        <v>5310</v>
      </c>
      <c r="D58" s="621" t="s">
        <v>5199</v>
      </c>
      <c r="E58" s="622" t="s">
        <v>5200</v>
      </c>
      <c r="F58" s="623">
        <f>IF(総括表!$B$4=総括表!$Q$4,基礎データ貼付用シート!E2575)</f>
        <v>0</v>
      </c>
      <c r="G58" s="624" t="s">
        <v>5201</v>
      </c>
      <c r="H58" s="625">
        <v>0.63</v>
      </c>
      <c r="I58" s="624" t="s">
        <v>5202</v>
      </c>
      <c r="J58" s="626">
        <f t="shared" si="4"/>
        <v>0</v>
      </c>
      <c r="K58" s="66" t="s">
        <v>5458</v>
      </c>
      <c r="L58" s="71"/>
    </row>
    <row r="59" spans="1:12" s="3" customFormat="1" ht="15" customHeight="1" x14ac:dyDescent="0.2">
      <c r="A59" s="71"/>
      <c r="B59" s="67"/>
      <c r="C59" s="286"/>
      <c r="D59" s="621" t="s">
        <v>5204</v>
      </c>
      <c r="E59" s="622" t="s">
        <v>5205</v>
      </c>
      <c r="F59" s="623" t="b">
        <f>IF(総括表!$B$4=総括表!$Q$5,基礎データ貼付用シート!E2575)</f>
        <v>0</v>
      </c>
      <c r="G59" s="624" t="s">
        <v>5201</v>
      </c>
      <c r="H59" s="627">
        <v>0.63</v>
      </c>
      <c r="I59" s="628" t="s">
        <v>5202</v>
      </c>
      <c r="J59" s="629">
        <f t="shared" si="4"/>
        <v>0</v>
      </c>
      <c r="K59" s="66" t="s">
        <v>5293</v>
      </c>
      <c r="L59" s="71"/>
    </row>
    <row r="60" spans="1:12" s="3" customFormat="1" ht="15" customHeight="1" x14ac:dyDescent="0.2">
      <c r="A60" s="71"/>
      <c r="B60" s="620">
        <f>B58+1</f>
        <v>5</v>
      </c>
      <c r="C60" s="63" t="s">
        <v>5476</v>
      </c>
      <c r="D60" s="621" t="s">
        <v>5199</v>
      </c>
      <c r="E60" s="622" t="s">
        <v>5200</v>
      </c>
      <c r="F60" s="623">
        <f>IF(総括表!$B$4=総括表!$Q$4,基礎データ貼付用シート!E2576)</f>
        <v>0</v>
      </c>
      <c r="G60" s="624" t="s">
        <v>5201</v>
      </c>
      <c r="H60" s="625">
        <v>0.7</v>
      </c>
      <c r="I60" s="624" t="s">
        <v>5202</v>
      </c>
      <c r="J60" s="626">
        <f t="shared" si="4"/>
        <v>0</v>
      </c>
      <c r="K60" s="66" t="s">
        <v>5459</v>
      </c>
      <c r="L60" s="71"/>
    </row>
    <row r="61" spans="1:12" s="3" customFormat="1" ht="15" customHeight="1" thickBot="1" x14ac:dyDescent="0.25">
      <c r="A61" s="71"/>
      <c r="B61" s="67"/>
      <c r="C61" s="286"/>
      <c r="D61" s="621" t="s">
        <v>5204</v>
      </c>
      <c r="E61" s="622" t="s">
        <v>5205</v>
      </c>
      <c r="F61" s="623" t="b">
        <f>IF(総括表!$B$4=総括表!$Q$5,基礎データ貼付用シート!E2576)</f>
        <v>0</v>
      </c>
      <c r="G61" s="624" t="s">
        <v>5201</v>
      </c>
      <c r="H61" s="627">
        <v>0.7</v>
      </c>
      <c r="I61" s="628" t="s">
        <v>5202</v>
      </c>
      <c r="J61" s="629">
        <f t="shared" si="4"/>
        <v>0</v>
      </c>
      <c r="K61" s="66" t="s">
        <v>5460</v>
      </c>
      <c r="L61" s="71"/>
    </row>
    <row r="62" spans="1:12" s="3" customFormat="1" ht="15" customHeight="1" x14ac:dyDescent="0.2">
      <c r="A62" s="71"/>
      <c r="B62" s="66"/>
      <c r="C62" s="68"/>
      <c r="D62" s="66"/>
      <c r="E62" s="66"/>
      <c r="F62" s="29"/>
      <c r="G62" s="68"/>
      <c r="H62" s="985" t="s">
        <v>5748</v>
      </c>
      <c r="I62" s="986"/>
      <c r="J62" s="657"/>
      <c r="K62" s="66"/>
      <c r="L62" s="71"/>
    </row>
    <row r="63" spans="1:12" s="3" customFormat="1" ht="15" customHeight="1" thickBot="1" x14ac:dyDescent="0.25">
      <c r="A63" s="71"/>
      <c r="B63" s="66"/>
      <c r="C63" s="66"/>
      <c r="D63" s="66"/>
      <c r="E63" s="66"/>
      <c r="F63" s="29"/>
      <c r="G63" s="66"/>
      <c r="H63" s="983" t="s">
        <v>5259</v>
      </c>
      <c r="I63" s="984"/>
      <c r="J63" s="7">
        <f>SUM(J52:J61)</f>
        <v>0</v>
      </c>
      <c r="K63" s="66" t="s">
        <v>5279</v>
      </c>
      <c r="L63" s="3" t="s">
        <v>5201</v>
      </c>
    </row>
    <row r="64" spans="1:12" s="3" customFormat="1" ht="15" customHeight="1" thickBot="1" x14ac:dyDescent="0.25">
      <c r="A64" s="71"/>
      <c r="B64" s="71"/>
      <c r="C64" s="71"/>
      <c r="D64" s="71"/>
      <c r="E64" s="71"/>
      <c r="F64" s="90"/>
      <c r="G64" s="71"/>
      <c r="H64" s="71"/>
      <c r="I64" s="71"/>
      <c r="J64" s="90"/>
      <c r="K64" s="71"/>
      <c r="L64" s="71"/>
    </row>
    <row r="65" spans="1:12" s="3" customFormat="1" ht="15" customHeight="1" x14ac:dyDescent="0.2">
      <c r="A65" s="71"/>
      <c r="B65" s="66"/>
      <c r="C65" s="66"/>
      <c r="D65" s="66"/>
      <c r="E65" s="66"/>
      <c r="F65" s="29"/>
      <c r="G65" s="66"/>
      <c r="H65" s="985" t="s">
        <v>6385</v>
      </c>
      <c r="I65" s="986"/>
      <c r="J65" s="657"/>
      <c r="K65" s="66"/>
      <c r="L65" s="71"/>
    </row>
    <row r="66" spans="1:12" s="3" customFormat="1" ht="15" customHeight="1" thickBot="1" x14ac:dyDescent="0.25">
      <c r="A66" s="76"/>
      <c r="B66" s="76"/>
      <c r="C66" s="76"/>
      <c r="D66" s="76"/>
      <c r="E66" s="76"/>
      <c r="F66" s="89"/>
      <c r="G66" s="76"/>
      <c r="H66" s="1007" t="s">
        <v>6754</v>
      </c>
      <c r="I66" s="1008"/>
      <c r="J66" s="7">
        <f>SUMIF(L3:L63,"*",J3:J63)</f>
        <v>0</v>
      </c>
      <c r="K66" s="66" t="s">
        <v>83</v>
      </c>
      <c r="L66" s="76"/>
    </row>
    <row r="67" spans="1:12" ht="15" customHeight="1" x14ac:dyDescent="0.2">
      <c r="A67" s="76"/>
      <c r="B67" s="76"/>
      <c r="C67" s="76"/>
      <c r="D67" s="76"/>
      <c r="E67" s="76"/>
      <c r="F67" s="89"/>
      <c r="G67" s="76"/>
      <c r="H67" s="76"/>
      <c r="I67" s="76"/>
      <c r="J67" s="89"/>
      <c r="K67" s="76"/>
      <c r="L67" s="76"/>
    </row>
    <row r="68" spans="1:12" ht="15" customHeight="1" x14ac:dyDescent="0.2">
      <c r="A68" s="76"/>
      <c r="B68" s="76"/>
      <c r="C68" s="76"/>
      <c r="D68" s="76"/>
      <c r="E68" s="76"/>
      <c r="F68" s="89"/>
      <c r="G68" s="76"/>
      <c r="H68" s="76"/>
      <c r="I68" s="76"/>
      <c r="J68" s="89"/>
      <c r="K68" s="76"/>
      <c r="L68" s="76"/>
    </row>
  </sheetData>
  <sheetProtection autoFilter="0"/>
  <customSheetViews>
    <customSheetView guid="{0FF53720-42B0-4B1A-A491-0089CDA29CCF}"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1"/>
      <headerFooter alignWithMargins="0"/>
    </customSheetView>
    <customSheetView guid="{1F81339A-CB4E-4CB3-ABCA-C25ADEC8B9AC}"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2"/>
      <headerFooter alignWithMargins="0"/>
    </customSheetView>
    <customSheetView guid="{87FB8462-6403-4F20-8080-1AF11B55B90C}"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3"/>
      <headerFooter alignWithMargins="0"/>
    </customSheetView>
    <customSheetView guid="{3B4A68D1-1B68-46E4-B8BF-4F65CEA2EB4B}"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4"/>
      <headerFooter alignWithMargins="0"/>
    </customSheetView>
    <customSheetView guid="{3DDC5261-2F80-4A3C-AB53-F803DE8B7615}"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5"/>
      <headerFooter alignWithMargins="0"/>
    </customSheetView>
    <customSheetView guid="{44914D11-FA26-4FFB-9D64-353FA38F5634}"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6"/>
      <headerFooter alignWithMargins="0"/>
    </customSheetView>
    <customSheetView guid="{C8B40DBF-EDE0-406A-8960-74B2A681CE9F}"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7"/>
      <headerFooter alignWithMargins="0"/>
    </customSheetView>
    <customSheetView guid="{A0BA9017-E5F3-4B91-9F5C-F0F36F625BCB}"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8"/>
      <headerFooter alignWithMargins="0"/>
    </customSheetView>
  </customSheetViews>
  <mergeCells count="40">
    <mergeCell ref="H20:I20"/>
    <mergeCell ref="B24:C24"/>
    <mergeCell ref="D24:E24"/>
    <mergeCell ref="D26:E26"/>
    <mergeCell ref="D27:E27"/>
    <mergeCell ref="H10:I10"/>
    <mergeCell ref="H11:I11"/>
    <mergeCell ref="B15:C15"/>
    <mergeCell ref="D15:E15"/>
    <mergeCell ref="H19:I19"/>
    <mergeCell ref="A1:B1"/>
    <mergeCell ref="C1:E1"/>
    <mergeCell ref="I1:K1"/>
    <mergeCell ref="B6:C6"/>
    <mergeCell ref="D6:E6"/>
    <mergeCell ref="H66:I66"/>
    <mergeCell ref="D42:E42"/>
    <mergeCell ref="D43:E43"/>
    <mergeCell ref="D44:E44"/>
    <mergeCell ref="H45:I45"/>
    <mergeCell ref="H46:I46"/>
    <mergeCell ref="D50:E50"/>
    <mergeCell ref="H62:I62"/>
    <mergeCell ref="H65:I65"/>
    <mergeCell ref="H63:I63"/>
    <mergeCell ref="D41:E41"/>
    <mergeCell ref="B50:C50"/>
    <mergeCell ref="D35:E35"/>
    <mergeCell ref="D28:E28"/>
    <mergeCell ref="D36:E36"/>
    <mergeCell ref="D37:E37"/>
    <mergeCell ref="D38:E38"/>
    <mergeCell ref="D39:E39"/>
    <mergeCell ref="D40:E40"/>
    <mergeCell ref="D30:E30"/>
    <mergeCell ref="D31:E31"/>
    <mergeCell ref="D32:E32"/>
    <mergeCell ref="D33:E33"/>
    <mergeCell ref="D34:E34"/>
    <mergeCell ref="D29:E29"/>
  </mergeCells>
  <phoneticPr fontId="3"/>
  <pageMargins left="0.98425196850393704" right="0.59055118110236227" top="0.98425196850393704" bottom="0.59055118110236227" header="0.51181102362204722" footer="0.51181102362204722"/>
  <pageSetup paperSize="9" scale="98" fitToHeight="0" orientation="portrait" r:id="rId9"/>
  <headerFooter alignWithMargins="0"/>
  <rowBreaks count="1" manualBreakCount="1">
    <brk id="47"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AJ70"/>
  <sheetViews>
    <sheetView topLeftCell="A51" workbookViewId="0">
      <selection activeCell="J66" sqref="J66"/>
    </sheetView>
  </sheetViews>
  <sheetFormatPr defaultColWidth="3.453125" defaultRowHeight="13" x14ac:dyDescent="0.2"/>
  <cols>
    <col min="1" max="1" width="1.90625" style="308" customWidth="1"/>
    <col min="2" max="36" width="3.453125" style="308" customWidth="1"/>
    <col min="37" max="37" width="1" style="308" customWidth="1"/>
    <col min="38" max="16384" width="3.453125" style="308"/>
  </cols>
  <sheetData>
    <row r="1" spans="2:36" ht="13.5" thickBot="1" x14ac:dyDescent="0.25"/>
    <row r="2" spans="2:36" ht="16.5" x14ac:dyDescent="0.2">
      <c r="B2" s="686"/>
      <c r="C2" s="687"/>
      <c r="D2" s="687"/>
      <c r="E2" s="687"/>
      <c r="F2" s="687"/>
      <c r="G2" s="687"/>
      <c r="H2" s="687"/>
      <c r="I2" s="687"/>
      <c r="J2" s="687"/>
      <c r="K2" s="687"/>
      <c r="L2" s="687"/>
      <c r="M2" s="687"/>
      <c r="N2" s="687"/>
      <c r="O2" s="687"/>
      <c r="P2" s="687"/>
      <c r="Q2" s="687"/>
      <c r="R2" s="687"/>
      <c r="S2" s="688"/>
      <c r="T2" s="689"/>
      <c r="U2" s="689"/>
      <c r="V2" s="689"/>
      <c r="W2" s="689"/>
      <c r="X2" s="689"/>
      <c r="Y2" s="689"/>
      <c r="Z2" s="689"/>
      <c r="AA2" s="689"/>
      <c r="AB2" s="689"/>
      <c r="AC2" s="689"/>
      <c r="AD2" s="689"/>
      <c r="AE2" s="689"/>
      <c r="AF2" s="689"/>
      <c r="AG2" s="689"/>
      <c r="AH2" s="690"/>
      <c r="AI2" s="690"/>
      <c r="AJ2" s="691"/>
    </row>
    <row r="3" spans="2:36" x14ac:dyDescent="0.2">
      <c r="B3" s="633" t="s">
        <v>6755</v>
      </c>
      <c r="C3" s="309"/>
      <c r="D3" s="309"/>
      <c r="E3" s="309"/>
      <c r="F3" s="309"/>
      <c r="G3" s="309"/>
      <c r="H3" s="309"/>
      <c r="I3" s="309"/>
      <c r="J3" s="309"/>
      <c r="K3" s="309"/>
      <c r="L3" s="309"/>
      <c r="M3" s="309"/>
      <c r="N3" s="309"/>
      <c r="O3" s="309"/>
      <c r="P3" s="309"/>
      <c r="Q3" s="309"/>
      <c r="R3" s="309"/>
      <c r="S3" s="309"/>
      <c r="T3" s="309"/>
      <c r="U3" s="309"/>
      <c r="V3" s="309"/>
      <c r="W3" s="309"/>
      <c r="X3" s="309"/>
      <c r="Y3" s="309"/>
      <c r="Z3" s="309"/>
      <c r="AA3" s="310" t="s">
        <v>6756</v>
      </c>
      <c r="AB3" s="310"/>
      <c r="AC3" s="310"/>
      <c r="AD3" s="1275">
        <f>総括表!H4</f>
        <v>0</v>
      </c>
      <c r="AE3" s="1275"/>
      <c r="AF3" s="1275"/>
      <c r="AG3" s="1275"/>
      <c r="AH3" s="1275"/>
      <c r="AI3" s="309"/>
      <c r="AJ3" s="311"/>
    </row>
    <row r="4" spans="2:36" x14ac:dyDescent="0.2">
      <c r="B4" s="312" t="s">
        <v>6757</v>
      </c>
      <c r="C4" s="309"/>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c r="AI4" s="309"/>
      <c r="AJ4" s="311"/>
    </row>
    <row r="5" spans="2:36" x14ac:dyDescent="0.2">
      <c r="B5" s="313"/>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11"/>
    </row>
    <row r="6" spans="2:36" x14ac:dyDescent="0.2">
      <c r="B6" s="313"/>
      <c r="C6" s="309"/>
      <c r="D6" s="309"/>
      <c r="E6" s="309"/>
      <c r="F6" s="309"/>
      <c r="G6" s="309"/>
      <c r="H6" s="309"/>
      <c r="I6" s="309"/>
      <c r="J6" s="309"/>
      <c r="K6" s="309"/>
      <c r="L6" s="309"/>
      <c r="M6" s="309"/>
      <c r="N6" s="309"/>
      <c r="O6" s="309"/>
      <c r="P6" s="309"/>
      <c r="Q6" s="309"/>
      <c r="R6" s="309"/>
      <c r="S6" s="309"/>
      <c r="T6" s="309"/>
      <c r="U6" s="309"/>
      <c r="V6" s="309"/>
      <c r="W6" s="309"/>
      <c r="X6" s="309"/>
      <c r="Y6" s="309"/>
      <c r="Z6" s="309"/>
      <c r="AA6" s="309"/>
      <c r="AB6" s="309"/>
      <c r="AC6" s="309"/>
      <c r="AD6" s="309"/>
      <c r="AE6" s="309"/>
      <c r="AF6" s="309"/>
      <c r="AG6" s="309"/>
      <c r="AH6" s="309"/>
      <c r="AI6" s="309"/>
      <c r="AJ6" s="311"/>
    </row>
    <row r="7" spans="2:36" x14ac:dyDescent="0.2">
      <c r="B7" s="313"/>
      <c r="C7" s="309"/>
      <c r="D7" s="309"/>
      <c r="E7" s="309"/>
      <c r="F7" s="309"/>
      <c r="G7" s="314" t="s">
        <v>6758</v>
      </c>
      <c r="H7" s="309">
        <v>7</v>
      </c>
      <c r="I7" s="309" t="s">
        <v>6759</v>
      </c>
      <c r="J7" s="309"/>
      <c r="K7" s="309"/>
      <c r="L7" s="309"/>
      <c r="M7" s="309"/>
      <c r="N7" s="309"/>
      <c r="O7" s="309"/>
      <c r="P7" s="309"/>
      <c r="Q7" s="309"/>
      <c r="R7" s="309"/>
      <c r="S7" s="309"/>
      <c r="T7" s="315"/>
      <c r="U7" s="316" t="s">
        <v>6760</v>
      </c>
      <c r="V7" s="1276">
        <f>+基礎データ貼付用シート!E884</f>
        <v>0</v>
      </c>
      <c r="W7" s="1276"/>
      <c r="X7" s="1276"/>
      <c r="Y7" s="1276"/>
      <c r="Z7" s="1276"/>
      <c r="AA7" s="309" t="s">
        <v>5139</v>
      </c>
      <c r="AB7" s="309"/>
      <c r="AC7" s="309" t="s">
        <v>6761</v>
      </c>
      <c r="AD7" s="309"/>
      <c r="AE7" s="309" t="s">
        <v>6762</v>
      </c>
      <c r="AF7" s="309"/>
      <c r="AG7" s="309"/>
      <c r="AH7" s="309"/>
      <c r="AI7" s="309"/>
      <c r="AJ7" s="311"/>
    </row>
    <row r="8" spans="2:36" x14ac:dyDescent="0.2">
      <c r="B8" s="313"/>
      <c r="C8" s="309"/>
      <c r="D8" s="309"/>
      <c r="E8" s="309"/>
      <c r="F8" s="309"/>
      <c r="G8" s="309"/>
      <c r="H8" s="309"/>
      <c r="I8" s="309"/>
      <c r="J8" s="309"/>
      <c r="K8" s="309"/>
      <c r="L8" s="309"/>
      <c r="M8" s="309"/>
      <c r="N8" s="309"/>
      <c r="O8" s="309"/>
      <c r="P8" s="309"/>
      <c r="Q8" s="309"/>
      <c r="R8" s="309"/>
      <c r="S8" s="309"/>
      <c r="T8" s="315"/>
      <c r="U8" s="315"/>
      <c r="V8" s="315"/>
      <c r="W8" s="315"/>
      <c r="X8" s="315"/>
      <c r="Y8" s="315"/>
      <c r="Z8" s="315"/>
      <c r="AA8" s="309"/>
      <c r="AB8" s="309"/>
      <c r="AC8" s="309"/>
      <c r="AD8" s="309"/>
      <c r="AE8" s="309"/>
      <c r="AF8" s="309"/>
      <c r="AG8" s="309"/>
      <c r="AH8" s="309"/>
      <c r="AI8" s="309"/>
      <c r="AJ8" s="311"/>
    </row>
    <row r="9" spans="2:36" x14ac:dyDescent="0.2">
      <c r="B9" s="313"/>
      <c r="C9" s="309" t="s">
        <v>6763</v>
      </c>
      <c r="D9" s="309"/>
      <c r="E9" s="309"/>
      <c r="F9" s="309"/>
      <c r="G9" s="309"/>
      <c r="H9" s="309"/>
      <c r="I9" s="309"/>
      <c r="J9" s="309"/>
      <c r="K9" s="309"/>
      <c r="L9" s="309"/>
      <c r="M9" s="309"/>
      <c r="N9" s="309"/>
      <c r="O9" s="309"/>
      <c r="P9" s="309"/>
      <c r="Q9" s="309"/>
      <c r="R9" s="309"/>
      <c r="S9" s="309"/>
      <c r="T9" s="315"/>
      <c r="U9" s="315"/>
      <c r="V9" s="315"/>
      <c r="W9" s="315"/>
      <c r="X9" s="315"/>
      <c r="Y9" s="315"/>
      <c r="Z9" s="315"/>
      <c r="AA9" s="309"/>
      <c r="AB9" s="309"/>
      <c r="AC9" s="309"/>
      <c r="AD9" s="309"/>
      <c r="AE9" s="309"/>
      <c r="AF9" s="309"/>
      <c r="AG9" s="309"/>
      <c r="AH9" s="309"/>
      <c r="AI9" s="309"/>
      <c r="AJ9" s="311"/>
    </row>
    <row r="10" spans="2:36" x14ac:dyDescent="0.2">
      <c r="B10" s="313"/>
      <c r="C10" s="309"/>
      <c r="D10" s="309"/>
      <c r="E10" s="309"/>
      <c r="F10" s="309"/>
      <c r="G10" s="309"/>
      <c r="H10" s="309"/>
      <c r="I10" s="309"/>
      <c r="J10" s="309"/>
      <c r="K10" s="309"/>
      <c r="L10" s="309"/>
      <c r="M10" s="309"/>
      <c r="N10" s="309"/>
      <c r="O10" s="309"/>
      <c r="P10" s="309"/>
      <c r="Q10" s="309"/>
      <c r="R10" s="309"/>
      <c r="S10" s="309"/>
      <c r="T10" s="315"/>
      <c r="U10" s="315"/>
      <c r="V10" s="315"/>
      <c r="W10" s="315"/>
      <c r="X10" s="315"/>
      <c r="Y10" s="315"/>
      <c r="Z10" s="315"/>
      <c r="AA10" s="309"/>
      <c r="AB10" s="309"/>
      <c r="AC10" s="309"/>
      <c r="AD10" s="309"/>
      <c r="AE10" s="309"/>
      <c r="AF10" s="309"/>
      <c r="AG10" s="309"/>
      <c r="AH10" s="309"/>
      <c r="AI10" s="309"/>
      <c r="AJ10" s="311"/>
    </row>
    <row r="11" spans="2:36" x14ac:dyDescent="0.2">
      <c r="B11" s="313"/>
      <c r="C11" s="309"/>
      <c r="D11" s="309"/>
      <c r="E11" s="309"/>
      <c r="F11" s="309"/>
      <c r="G11" s="309"/>
      <c r="H11" s="309"/>
      <c r="I11" s="314" t="s">
        <v>6758</v>
      </c>
      <c r="J11" s="750">
        <v>4</v>
      </c>
      <c r="K11" s="309" t="s">
        <v>6764</v>
      </c>
      <c r="L11" s="309"/>
      <c r="M11" s="309"/>
      <c r="N11" s="309"/>
      <c r="O11" s="309"/>
      <c r="P11" s="309"/>
      <c r="Q11" s="309"/>
      <c r="R11" s="309"/>
      <c r="S11" s="310" t="s">
        <v>6760</v>
      </c>
      <c r="T11" s="1276">
        <f>+基礎データ貼付用シート!E2579</f>
        <v>0</v>
      </c>
      <c r="U11" s="1276"/>
      <c r="V11" s="1276"/>
      <c r="W11" s="1276"/>
      <c r="X11" s="1276"/>
      <c r="Y11" s="1276"/>
      <c r="Z11" s="1276"/>
      <c r="AA11" s="309" t="s">
        <v>5139</v>
      </c>
      <c r="AB11" s="309"/>
      <c r="AC11" s="309" t="s">
        <v>6762</v>
      </c>
      <c r="AD11" s="309"/>
      <c r="AE11" s="309"/>
      <c r="AF11" s="309"/>
      <c r="AG11" s="309"/>
      <c r="AH11" s="309"/>
      <c r="AI11" s="309"/>
      <c r="AJ11" s="311"/>
    </row>
    <row r="12" spans="2:36" x14ac:dyDescent="0.2">
      <c r="B12" s="313"/>
      <c r="C12" s="309"/>
      <c r="D12" s="309"/>
      <c r="E12" s="309"/>
      <c r="F12" s="309"/>
      <c r="G12" s="309"/>
      <c r="H12" s="309"/>
      <c r="I12" s="309"/>
      <c r="J12" s="309"/>
      <c r="K12" s="309"/>
      <c r="L12" s="309"/>
      <c r="M12" s="309"/>
      <c r="N12" s="309"/>
      <c r="O12" s="309"/>
      <c r="P12" s="309"/>
      <c r="Q12" s="309"/>
      <c r="R12" s="309"/>
      <c r="S12" s="309"/>
      <c r="T12" s="315"/>
      <c r="U12" s="315"/>
      <c r="V12" s="315"/>
      <c r="W12" s="315"/>
      <c r="X12" s="315"/>
      <c r="Y12" s="315"/>
      <c r="Z12" s="315"/>
      <c r="AA12" s="309"/>
      <c r="AB12" s="309"/>
      <c r="AC12" s="309"/>
      <c r="AD12" s="309"/>
      <c r="AE12" s="309"/>
      <c r="AF12" s="309"/>
      <c r="AG12" s="309"/>
      <c r="AH12" s="309"/>
      <c r="AI12" s="309"/>
      <c r="AJ12" s="311"/>
    </row>
    <row r="13" spans="2:36" x14ac:dyDescent="0.2">
      <c r="B13" s="313"/>
      <c r="C13" s="309"/>
      <c r="D13" s="309"/>
      <c r="E13" s="309"/>
      <c r="F13" s="309"/>
      <c r="G13" s="309"/>
      <c r="H13" s="309"/>
      <c r="I13" s="314" t="s">
        <v>6758</v>
      </c>
      <c r="J13" s="750">
        <v>5</v>
      </c>
      <c r="K13" s="309" t="s">
        <v>6764</v>
      </c>
      <c r="L13" s="309"/>
      <c r="M13" s="309"/>
      <c r="N13" s="309"/>
      <c r="O13" s="309"/>
      <c r="P13" s="309"/>
      <c r="Q13" s="309"/>
      <c r="R13" s="309"/>
      <c r="S13" s="310" t="s">
        <v>6760</v>
      </c>
      <c r="T13" s="1276">
        <f>+基礎データ貼付用シート!E2580</f>
        <v>0</v>
      </c>
      <c r="U13" s="1276"/>
      <c r="V13" s="1276"/>
      <c r="W13" s="1276"/>
      <c r="X13" s="1276"/>
      <c r="Y13" s="1276"/>
      <c r="Z13" s="1276"/>
      <c r="AA13" s="309" t="s">
        <v>5139</v>
      </c>
      <c r="AB13" s="309"/>
      <c r="AC13" s="309" t="s">
        <v>6762</v>
      </c>
      <c r="AD13" s="309"/>
      <c r="AE13" s="309"/>
      <c r="AF13" s="309"/>
      <c r="AG13" s="309"/>
      <c r="AH13" s="309"/>
      <c r="AI13" s="309"/>
      <c r="AJ13" s="311"/>
    </row>
    <row r="14" spans="2:36" x14ac:dyDescent="0.2">
      <c r="B14" s="313"/>
      <c r="C14" s="309"/>
      <c r="D14" s="309"/>
      <c r="E14" s="309"/>
      <c r="F14" s="309"/>
      <c r="G14" s="309"/>
      <c r="H14" s="309"/>
      <c r="I14" s="309"/>
      <c r="J14" s="309"/>
      <c r="K14" s="309"/>
      <c r="L14" s="309"/>
      <c r="M14" s="309"/>
      <c r="N14" s="309"/>
      <c r="O14" s="309"/>
      <c r="P14" s="309"/>
      <c r="Q14" s="309"/>
      <c r="R14" s="309"/>
      <c r="S14" s="309"/>
      <c r="T14" s="315"/>
      <c r="U14" s="315"/>
      <c r="V14" s="315"/>
      <c r="W14" s="315"/>
      <c r="X14" s="315"/>
      <c r="Y14" s="315"/>
      <c r="Z14" s="315"/>
      <c r="AA14" s="309"/>
      <c r="AB14" s="309"/>
      <c r="AC14" s="309"/>
      <c r="AD14" s="309"/>
      <c r="AE14" s="309"/>
      <c r="AF14" s="309"/>
      <c r="AG14" s="309"/>
      <c r="AH14" s="309"/>
      <c r="AI14" s="309"/>
      <c r="AJ14" s="311"/>
    </row>
    <row r="15" spans="2:36" x14ac:dyDescent="0.2">
      <c r="B15" s="313"/>
      <c r="C15" s="309"/>
      <c r="D15" s="309"/>
      <c r="E15" s="309"/>
      <c r="F15" s="309"/>
      <c r="G15" s="309"/>
      <c r="H15" s="309"/>
      <c r="I15" s="314" t="s">
        <v>6758</v>
      </c>
      <c r="J15" s="750">
        <v>6</v>
      </c>
      <c r="K15" s="309" t="s">
        <v>6764</v>
      </c>
      <c r="L15" s="309"/>
      <c r="M15" s="309"/>
      <c r="N15" s="309"/>
      <c r="O15" s="309"/>
      <c r="P15" s="309"/>
      <c r="Q15" s="309"/>
      <c r="R15" s="309"/>
      <c r="S15" s="310" t="s">
        <v>6760</v>
      </c>
      <c r="T15" s="1276">
        <f>+基礎データ貼付用シート!E2581</f>
        <v>0</v>
      </c>
      <c r="U15" s="1276"/>
      <c r="V15" s="1276"/>
      <c r="W15" s="1276"/>
      <c r="X15" s="1276"/>
      <c r="Y15" s="1276"/>
      <c r="Z15" s="1276"/>
      <c r="AA15" s="309" t="s">
        <v>5139</v>
      </c>
      <c r="AB15" s="309"/>
      <c r="AC15" s="309" t="s">
        <v>6762</v>
      </c>
      <c r="AD15" s="309"/>
      <c r="AE15" s="309"/>
      <c r="AF15" s="309"/>
      <c r="AG15" s="309"/>
      <c r="AH15" s="309"/>
      <c r="AI15" s="309"/>
      <c r="AJ15" s="311"/>
    </row>
    <row r="16" spans="2:36" x14ac:dyDescent="0.2">
      <c r="B16" s="313"/>
      <c r="C16" s="309"/>
      <c r="D16" s="309"/>
      <c r="E16" s="309"/>
      <c r="F16" s="309"/>
      <c r="G16" s="309"/>
      <c r="H16" s="309"/>
      <c r="I16" s="309"/>
      <c r="J16" s="309"/>
      <c r="K16" s="309"/>
      <c r="L16" s="309"/>
      <c r="M16" s="309"/>
      <c r="N16" s="309"/>
      <c r="O16" s="309"/>
      <c r="P16" s="309"/>
      <c r="Q16" s="309"/>
      <c r="R16" s="309"/>
      <c r="S16" s="309"/>
      <c r="T16" s="315"/>
      <c r="U16" s="315"/>
      <c r="V16" s="315"/>
      <c r="W16" s="315"/>
      <c r="X16" s="315"/>
      <c r="Y16" s="315"/>
      <c r="Z16" s="315"/>
      <c r="AA16" s="309"/>
      <c r="AB16" s="309"/>
      <c r="AC16" s="309"/>
      <c r="AD16" s="309"/>
      <c r="AE16" s="309"/>
      <c r="AF16" s="309"/>
      <c r="AG16" s="309"/>
      <c r="AH16" s="309"/>
      <c r="AI16" s="309"/>
      <c r="AJ16" s="311"/>
    </row>
    <row r="17" spans="2:36" x14ac:dyDescent="0.2">
      <c r="B17" s="313"/>
      <c r="C17" s="309"/>
      <c r="D17" s="309"/>
      <c r="E17" s="309"/>
      <c r="F17" s="309"/>
      <c r="G17" s="309"/>
      <c r="H17" s="309"/>
      <c r="I17" s="309"/>
      <c r="J17" s="309" t="s">
        <v>6765</v>
      </c>
      <c r="K17" s="309"/>
      <c r="L17" s="309"/>
      <c r="M17" s="309"/>
      <c r="N17" s="309"/>
      <c r="O17" s="309"/>
      <c r="P17" s="309"/>
      <c r="Q17" s="309"/>
      <c r="R17" s="309"/>
      <c r="S17" s="310" t="s">
        <v>6760</v>
      </c>
      <c r="T17" s="1273">
        <f>T11+T13+T15</f>
        <v>0</v>
      </c>
      <c r="U17" s="1273"/>
      <c r="V17" s="1273"/>
      <c r="W17" s="1273"/>
      <c r="X17" s="1273"/>
      <c r="Y17" s="1273"/>
      <c r="Z17" s="1273"/>
      <c r="AA17" s="309" t="s">
        <v>5139</v>
      </c>
      <c r="AB17" s="309"/>
      <c r="AC17" s="309" t="s">
        <v>6766</v>
      </c>
      <c r="AD17" s="309"/>
      <c r="AE17" s="309"/>
      <c r="AF17" s="309"/>
      <c r="AG17" s="309"/>
      <c r="AH17" s="309"/>
      <c r="AI17" s="309"/>
      <c r="AJ17" s="311"/>
    </row>
    <row r="18" spans="2:36" x14ac:dyDescent="0.2">
      <c r="B18" s="313"/>
      <c r="C18" s="309"/>
      <c r="D18" s="309"/>
      <c r="E18" s="309"/>
      <c r="F18" s="309"/>
      <c r="G18" s="309"/>
      <c r="H18" s="309"/>
      <c r="I18" s="309"/>
      <c r="J18" s="309"/>
      <c r="K18" s="309"/>
      <c r="L18" s="309"/>
      <c r="M18" s="309"/>
      <c r="N18" s="309"/>
      <c r="O18" s="309"/>
      <c r="P18" s="309"/>
      <c r="Q18" s="309"/>
      <c r="R18" s="309"/>
      <c r="S18" s="309"/>
      <c r="T18" s="315"/>
      <c r="U18" s="315"/>
      <c r="V18" s="315"/>
      <c r="W18" s="315"/>
      <c r="X18" s="315"/>
      <c r="Y18" s="315"/>
      <c r="Z18" s="315"/>
      <c r="AA18" s="309"/>
      <c r="AB18" s="309"/>
      <c r="AC18" s="309"/>
      <c r="AD18" s="309"/>
      <c r="AE18" s="309"/>
      <c r="AF18" s="309"/>
      <c r="AG18" s="309"/>
      <c r="AH18" s="309"/>
      <c r="AI18" s="309"/>
      <c r="AJ18" s="311"/>
    </row>
    <row r="19" spans="2:36" x14ac:dyDescent="0.2">
      <c r="B19" s="313"/>
      <c r="C19" s="309"/>
      <c r="D19" s="309"/>
      <c r="E19" s="309"/>
      <c r="F19" s="309"/>
      <c r="G19" s="309"/>
      <c r="H19" s="309"/>
      <c r="I19" s="309" t="s">
        <v>6767</v>
      </c>
      <c r="J19" s="309"/>
      <c r="K19" s="309"/>
      <c r="L19" s="309"/>
      <c r="M19" s="309"/>
      <c r="N19" s="314" t="str">
        <f>CONCATENATE(AC17,"×")</f>
        <v>(②)×</v>
      </c>
      <c r="O19" s="1272" t="s">
        <v>6768</v>
      </c>
      <c r="P19" s="1257"/>
      <c r="Q19" s="1257"/>
      <c r="R19" s="309" t="s">
        <v>5140</v>
      </c>
      <c r="S19" s="310" t="s">
        <v>6760</v>
      </c>
      <c r="T19" s="1273">
        <f>ROUND(T17/3,0)</f>
        <v>0</v>
      </c>
      <c r="U19" s="1273"/>
      <c r="V19" s="1273"/>
      <c r="W19" s="1273"/>
      <c r="X19" s="1273"/>
      <c r="Y19" s="1273"/>
      <c r="Z19" s="1273"/>
      <c r="AA19" s="309" t="s">
        <v>5139</v>
      </c>
      <c r="AB19" s="309"/>
      <c r="AC19" s="309" t="s">
        <v>6769</v>
      </c>
      <c r="AD19" s="309"/>
      <c r="AE19" s="309" t="s">
        <v>6762</v>
      </c>
      <c r="AF19" s="309"/>
      <c r="AG19" s="309"/>
      <c r="AH19" s="309"/>
      <c r="AI19" s="309"/>
      <c r="AJ19" s="311"/>
    </row>
    <row r="20" spans="2:36" x14ac:dyDescent="0.2">
      <c r="B20" s="313"/>
      <c r="C20" s="309"/>
      <c r="D20" s="309"/>
      <c r="E20" s="309"/>
      <c r="F20" s="309"/>
      <c r="G20" s="309"/>
      <c r="H20" s="309"/>
      <c r="I20" s="309"/>
      <c r="J20" s="309"/>
      <c r="K20" s="309"/>
      <c r="L20" s="309"/>
      <c r="M20" s="309"/>
      <c r="N20" s="314"/>
      <c r="O20" s="752"/>
      <c r="P20" s="750"/>
      <c r="Q20" s="750"/>
      <c r="R20" s="309"/>
      <c r="S20" s="309"/>
      <c r="T20" s="309"/>
      <c r="U20" s="309"/>
      <c r="V20" s="309"/>
      <c r="W20" s="309"/>
      <c r="X20" s="309"/>
      <c r="Y20" s="309"/>
      <c r="Z20" s="309"/>
      <c r="AA20" s="309"/>
      <c r="AB20" s="309"/>
      <c r="AC20" s="309"/>
      <c r="AD20" s="309"/>
      <c r="AE20" s="309"/>
      <c r="AF20" s="309"/>
      <c r="AG20" s="309"/>
      <c r="AH20" s="309"/>
      <c r="AI20" s="309"/>
      <c r="AJ20" s="311"/>
    </row>
    <row r="21" spans="2:36" x14ac:dyDescent="0.2">
      <c r="B21" s="313"/>
      <c r="C21" s="309"/>
      <c r="D21" s="309"/>
      <c r="E21" s="309"/>
      <c r="F21" s="309"/>
      <c r="G21" s="309"/>
      <c r="H21" s="309"/>
      <c r="I21" s="309"/>
      <c r="J21" s="309"/>
      <c r="K21" s="309"/>
      <c r="L21" s="309"/>
      <c r="M21" s="309"/>
      <c r="N21" s="309"/>
      <c r="O21" s="1266" t="str">
        <f>AC7</f>
        <v>(①)</v>
      </c>
      <c r="P21" s="1266"/>
      <c r="Q21" s="1266"/>
      <c r="R21" s="1267" t="s">
        <v>5140</v>
      </c>
      <c r="S21" s="1267" t="s">
        <v>6760</v>
      </c>
      <c r="T21" s="1260" t="e">
        <f>ROUND(V7/T19,3)</f>
        <v>#DIV/0!</v>
      </c>
      <c r="U21" s="1260"/>
      <c r="V21" s="1260"/>
      <c r="W21" s="1260"/>
      <c r="X21" s="1260"/>
      <c r="Y21" s="1260"/>
      <c r="Z21" s="309"/>
      <c r="AA21" s="309"/>
      <c r="AB21" s="309"/>
      <c r="AC21" s="309"/>
      <c r="AD21" s="309"/>
      <c r="AE21" s="309"/>
      <c r="AF21" s="309"/>
      <c r="AG21" s="309"/>
      <c r="AH21" s="309"/>
      <c r="AI21" s="309"/>
      <c r="AJ21" s="311"/>
    </row>
    <row r="22" spans="2:36" x14ac:dyDescent="0.2">
      <c r="B22" s="313"/>
      <c r="C22" s="309"/>
      <c r="D22" s="309"/>
      <c r="E22" s="309"/>
      <c r="F22" s="309"/>
      <c r="G22" s="309"/>
      <c r="H22" s="309"/>
      <c r="I22" s="309"/>
      <c r="J22" s="309"/>
      <c r="K22" s="309"/>
      <c r="L22" s="309"/>
      <c r="M22" s="309"/>
      <c r="N22" s="309"/>
      <c r="O22" s="1257" t="str">
        <f>AC19</f>
        <v>(③)</v>
      </c>
      <c r="P22" s="1257"/>
      <c r="Q22" s="1257"/>
      <c r="R22" s="1267"/>
      <c r="S22" s="1274"/>
      <c r="T22" s="1271"/>
      <c r="U22" s="1271"/>
      <c r="V22" s="1271"/>
      <c r="W22" s="1271"/>
      <c r="X22" s="1271"/>
      <c r="Y22" s="1271"/>
      <c r="Z22" s="309" t="s">
        <v>6770</v>
      </c>
      <c r="AA22" s="309"/>
      <c r="AB22" s="309" t="s">
        <v>6771</v>
      </c>
      <c r="AC22" s="309"/>
      <c r="AD22" s="309"/>
      <c r="AE22" s="309"/>
      <c r="AF22" s="309"/>
      <c r="AG22" s="309"/>
      <c r="AH22" s="309"/>
      <c r="AI22" s="309"/>
      <c r="AJ22" s="311"/>
    </row>
    <row r="23" spans="2:36" x14ac:dyDescent="0.2">
      <c r="B23" s="313"/>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11"/>
    </row>
    <row r="24" spans="2:36" x14ac:dyDescent="0.2">
      <c r="B24" s="313"/>
      <c r="C24" s="309"/>
      <c r="D24" s="309"/>
      <c r="E24" s="309"/>
      <c r="F24" s="309"/>
      <c r="G24" s="309"/>
      <c r="H24" s="309"/>
      <c r="I24" s="309"/>
      <c r="J24" s="309"/>
      <c r="K24" s="309"/>
      <c r="L24" s="309"/>
      <c r="M24" s="309"/>
      <c r="N24" s="309"/>
      <c r="O24" s="309"/>
      <c r="P24" s="314" t="str">
        <f>CONCATENATE(Z22,"×")</f>
        <v>(④)×</v>
      </c>
      <c r="Q24" s="1270">
        <v>100000</v>
      </c>
      <c r="R24" s="1270"/>
      <c r="S24" s="1270"/>
      <c r="T24" s="309" t="s">
        <v>5140</v>
      </c>
      <c r="U24" s="310" t="s">
        <v>6760</v>
      </c>
      <c r="V24" s="1271" t="e">
        <f>T21*100000</f>
        <v>#DIV/0!</v>
      </c>
      <c r="W24" s="1271"/>
      <c r="X24" s="1271"/>
      <c r="Y24" s="1271"/>
      <c r="Z24" s="1271"/>
      <c r="AA24" s="1271"/>
      <c r="AB24" s="309" t="s">
        <v>6772</v>
      </c>
      <c r="AC24" s="309"/>
      <c r="AD24" s="309"/>
      <c r="AE24" s="309"/>
      <c r="AF24" s="309"/>
      <c r="AG24" s="309"/>
      <c r="AH24" s="309"/>
      <c r="AI24" s="309"/>
      <c r="AJ24" s="311"/>
    </row>
    <row r="25" spans="2:36" x14ac:dyDescent="0.2">
      <c r="B25" s="313"/>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11"/>
    </row>
    <row r="26" spans="2:36" x14ac:dyDescent="0.2">
      <c r="B26" s="313"/>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11"/>
    </row>
    <row r="27" spans="2:36" x14ac:dyDescent="0.2">
      <c r="B27" s="313"/>
      <c r="C27" s="309" t="s">
        <v>6773</v>
      </c>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309"/>
      <c r="AE27" s="309" t="s">
        <v>6774</v>
      </c>
      <c r="AF27" s="309"/>
      <c r="AG27" s="309"/>
      <c r="AH27" s="309"/>
      <c r="AI27" s="309"/>
      <c r="AJ27" s="311"/>
    </row>
    <row r="28" spans="2:36" x14ac:dyDescent="0.2">
      <c r="B28" s="313"/>
      <c r="C28" s="309" t="s">
        <v>6775</v>
      </c>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309"/>
      <c r="AE28" s="309" t="s">
        <v>6776</v>
      </c>
      <c r="AF28" s="309"/>
      <c r="AG28" s="309"/>
      <c r="AH28" s="309"/>
      <c r="AI28" s="309"/>
      <c r="AJ28" s="311"/>
    </row>
    <row r="29" spans="2:36" x14ac:dyDescent="0.2">
      <c r="B29" s="313"/>
      <c r="C29" s="309"/>
      <c r="D29" s="1261">
        <v>100</v>
      </c>
      <c r="E29" s="1261"/>
      <c r="F29" s="1265" t="s">
        <v>6777</v>
      </c>
      <c r="G29" s="1265"/>
      <c r="H29" s="1261">
        <v>500</v>
      </c>
      <c r="I29" s="1261"/>
      <c r="J29" s="309" t="s">
        <v>6778</v>
      </c>
      <c r="K29" s="309"/>
      <c r="L29" s="309"/>
      <c r="M29" s="309"/>
      <c r="N29" s="309"/>
      <c r="O29" s="309"/>
      <c r="P29" s="317" t="s">
        <v>5155</v>
      </c>
      <c r="Q29" s="1262">
        <v>1.0900000000000001</v>
      </c>
      <c r="R29" s="1262"/>
      <c r="S29" s="317" t="s">
        <v>5140</v>
      </c>
      <c r="T29" s="1263" t="e">
        <f t="shared" ref="T29:T37" si="0">IF(D29&lt;$V$24,IF(H29&gt;=$V$24,$V$24*Q29,0),0)</f>
        <v>#DIV/0!</v>
      </c>
      <c r="U29" s="1263"/>
      <c r="V29" s="1263"/>
      <c r="W29" s="308" t="s">
        <v>6779</v>
      </c>
      <c r="Z29" s="318" t="s">
        <v>6780</v>
      </c>
      <c r="AA29" s="1264">
        <v>9</v>
      </c>
      <c r="AB29" s="1264"/>
      <c r="AC29" s="317" t="s">
        <v>5140</v>
      </c>
      <c r="AD29" s="1259" t="e">
        <f t="shared" ref="AD29:AD37" si="1">IF(T29=0,0,T29-AA29)</f>
        <v>#DIV/0!</v>
      </c>
      <c r="AE29" s="1260"/>
      <c r="AF29" s="1260"/>
      <c r="AG29" s="1260"/>
      <c r="AH29" s="1260"/>
      <c r="AI29" s="309" t="s">
        <v>6781</v>
      </c>
      <c r="AJ29" s="311"/>
    </row>
    <row r="30" spans="2:36" x14ac:dyDescent="0.2">
      <c r="B30" s="313"/>
      <c r="C30" s="309"/>
      <c r="D30" s="1261">
        <v>500</v>
      </c>
      <c r="E30" s="1261"/>
      <c r="F30" s="1265" t="s">
        <v>6777</v>
      </c>
      <c r="G30" s="1265"/>
      <c r="H30" s="1261">
        <v>1000</v>
      </c>
      <c r="I30" s="1261"/>
      <c r="J30" s="309" t="s">
        <v>6778</v>
      </c>
      <c r="K30" s="309"/>
      <c r="L30" s="309"/>
      <c r="M30" s="309"/>
      <c r="N30" s="309"/>
      <c r="O30" s="309"/>
      <c r="P30" s="317" t="s">
        <v>5155</v>
      </c>
      <c r="Q30" s="1262">
        <v>1.25</v>
      </c>
      <c r="R30" s="1262"/>
      <c r="S30" s="317" t="s">
        <v>5140</v>
      </c>
      <c r="T30" s="1263" t="e">
        <f t="shared" si="0"/>
        <v>#DIV/0!</v>
      </c>
      <c r="U30" s="1263"/>
      <c r="V30" s="1263"/>
      <c r="W30" s="308" t="s">
        <v>6779</v>
      </c>
      <c r="Z30" s="318" t="s">
        <v>6780</v>
      </c>
      <c r="AA30" s="1264">
        <v>89</v>
      </c>
      <c r="AB30" s="1264"/>
      <c r="AC30" s="317" t="s">
        <v>5140</v>
      </c>
      <c r="AD30" s="1259" t="e">
        <f t="shared" si="1"/>
        <v>#DIV/0!</v>
      </c>
      <c r="AE30" s="1260"/>
      <c r="AF30" s="1260"/>
      <c r="AG30" s="1260"/>
      <c r="AH30" s="1260"/>
      <c r="AI30" s="309" t="s">
        <v>6781</v>
      </c>
      <c r="AJ30" s="311"/>
    </row>
    <row r="31" spans="2:36" x14ac:dyDescent="0.2">
      <c r="B31" s="313"/>
      <c r="C31" s="309"/>
      <c r="D31" s="1261">
        <v>1000</v>
      </c>
      <c r="E31" s="1261"/>
      <c r="F31" s="1265" t="s">
        <v>6777</v>
      </c>
      <c r="G31" s="1265"/>
      <c r="H31" s="1261">
        <v>1500</v>
      </c>
      <c r="I31" s="1261"/>
      <c r="J31" s="309" t="s">
        <v>6778</v>
      </c>
      <c r="K31" s="309"/>
      <c r="L31" s="309"/>
      <c r="M31" s="309"/>
      <c r="N31" s="309"/>
      <c r="O31" s="309"/>
      <c r="P31" s="317" t="s">
        <v>5155</v>
      </c>
      <c r="Q31" s="1262">
        <v>1.47</v>
      </c>
      <c r="R31" s="1262"/>
      <c r="S31" s="317" t="s">
        <v>5140</v>
      </c>
      <c r="T31" s="1263" t="e">
        <f t="shared" si="0"/>
        <v>#DIV/0!</v>
      </c>
      <c r="U31" s="1263"/>
      <c r="V31" s="1263"/>
      <c r="W31" s="308" t="s">
        <v>6779</v>
      </c>
      <c r="Z31" s="318" t="s">
        <v>6780</v>
      </c>
      <c r="AA31" s="1264">
        <v>309</v>
      </c>
      <c r="AB31" s="1264"/>
      <c r="AC31" s="317" t="s">
        <v>5140</v>
      </c>
      <c r="AD31" s="1259" t="e">
        <f t="shared" si="1"/>
        <v>#DIV/0!</v>
      </c>
      <c r="AE31" s="1260"/>
      <c r="AF31" s="1260"/>
      <c r="AG31" s="1260"/>
      <c r="AH31" s="1260"/>
      <c r="AI31" s="309" t="s">
        <v>6781</v>
      </c>
      <c r="AJ31" s="311"/>
    </row>
    <row r="32" spans="2:36" x14ac:dyDescent="0.2">
      <c r="B32" s="313"/>
      <c r="C32" s="309"/>
      <c r="D32" s="1261">
        <v>1500</v>
      </c>
      <c r="E32" s="1261"/>
      <c r="F32" s="1265" t="s">
        <v>6777</v>
      </c>
      <c r="G32" s="1265"/>
      <c r="H32" s="1261">
        <v>2000</v>
      </c>
      <c r="I32" s="1261"/>
      <c r="J32" s="309" t="s">
        <v>6778</v>
      </c>
      <c r="K32" s="309"/>
      <c r="L32" s="309"/>
      <c r="M32" s="309"/>
      <c r="N32" s="309"/>
      <c r="O32" s="309"/>
      <c r="P32" s="317" t="s">
        <v>5155</v>
      </c>
      <c r="Q32" s="1262">
        <v>1.61</v>
      </c>
      <c r="R32" s="1262"/>
      <c r="S32" s="317" t="s">
        <v>5140</v>
      </c>
      <c r="T32" s="1263" t="e">
        <f t="shared" si="0"/>
        <v>#DIV/0!</v>
      </c>
      <c r="U32" s="1263"/>
      <c r="V32" s="1263"/>
      <c r="W32" s="308" t="s">
        <v>6779</v>
      </c>
      <c r="Z32" s="318" t="s">
        <v>6780</v>
      </c>
      <c r="AA32" s="1264">
        <v>519</v>
      </c>
      <c r="AB32" s="1264"/>
      <c r="AC32" s="317" t="s">
        <v>5140</v>
      </c>
      <c r="AD32" s="1259" t="e">
        <f t="shared" si="1"/>
        <v>#DIV/0!</v>
      </c>
      <c r="AE32" s="1260"/>
      <c r="AF32" s="1260"/>
      <c r="AG32" s="1260"/>
      <c r="AH32" s="1260"/>
      <c r="AI32" s="309" t="s">
        <v>6781</v>
      </c>
      <c r="AJ32" s="311"/>
    </row>
    <row r="33" spans="2:36" x14ac:dyDescent="0.2">
      <c r="B33" s="313"/>
      <c r="C33" s="309"/>
      <c r="D33" s="1261">
        <v>2000</v>
      </c>
      <c r="E33" s="1261"/>
      <c r="F33" s="1265" t="s">
        <v>6777</v>
      </c>
      <c r="G33" s="1265"/>
      <c r="H33" s="1261">
        <v>2500</v>
      </c>
      <c r="I33" s="1261"/>
      <c r="J33" s="309" t="s">
        <v>6778</v>
      </c>
      <c r="K33" s="309"/>
      <c r="L33" s="309"/>
      <c r="M33" s="309"/>
      <c r="N33" s="309"/>
      <c r="O33" s="309"/>
      <c r="P33" s="317" t="s">
        <v>5155</v>
      </c>
      <c r="Q33" s="1262">
        <v>1.88</v>
      </c>
      <c r="R33" s="1262"/>
      <c r="S33" s="317" t="s">
        <v>5140</v>
      </c>
      <c r="T33" s="1263" t="e">
        <f t="shared" si="0"/>
        <v>#DIV/0!</v>
      </c>
      <c r="U33" s="1263"/>
      <c r="V33" s="1263"/>
      <c r="W33" s="308" t="s">
        <v>6779</v>
      </c>
      <c r="Z33" s="318" t="s">
        <v>6780</v>
      </c>
      <c r="AA33" s="1264">
        <v>1059</v>
      </c>
      <c r="AB33" s="1264"/>
      <c r="AC33" s="317" t="s">
        <v>5140</v>
      </c>
      <c r="AD33" s="1259" t="e">
        <f t="shared" si="1"/>
        <v>#DIV/0!</v>
      </c>
      <c r="AE33" s="1260"/>
      <c r="AF33" s="1260"/>
      <c r="AG33" s="1260"/>
      <c r="AH33" s="1260"/>
      <c r="AI33" s="309" t="s">
        <v>6781</v>
      </c>
      <c r="AJ33" s="311"/>
    </row>
    <row r="34" spans="2:36" x14ac:dyDescent="0.2">
      <c r="B34" s="313"/>
      <c r="C34" s="309"/>
      <c r="D34" s="1261">
        <v>2500</v>
      </c>
      <c r="E34" s="1261"/>
      <c r="F34" s="1265" t="s">
        <v>6777</v>
      </c>
      <c r="G34" s="1265"/>
      <c r="H34" s="1261">
        <v>3000</v>
      </c>
      <c r="I34" s="1261"/>
      <c r="J34" s="309" t="s">
        <v>6778</v>
      </c>
      <c r="K34" s="309"/>
      <c r="L34" s="309"/>
      <c r="M34" s="309"/>
      <c r="N34" s="309"/>
      <c r="O34" s="309"/>
      <c r="P34" s="317" t="s">
        <v>5155</v>
      </c>
      <c r="Q34" s="1262">
        <v>1.98</v>
      </c>
      <c r="R34" s="1262"/>
      <c r="S34" s="317" t="s">
        <v>5140</v>
      </c>
      <c r="T34" s="1263" t="e">
        <f t="shared" si="0"/>
        <v>#DIV/0!</v>
      </c>
      <c r="U34" s="1263"/>
      <c r="V34" s="1263"/>
      <c r="W34" s="308" t="s">
        <v>6779</v>
      </c>
      <c r="Z34" s="318" t="s">
        <v>6780</v>
      </c>
      <c r="AA34" s="1264">
        <v>1309</v>
      </c>
      <c r="AB34" s="1264"/>
      <c r="AC34" s="317" t="s">
        <v>5140</v>
      </c>
      <c r="AD34" s="1259" t="e">
        <f t="shared" si="1"/>
        <v>#DIV/0!</v>
      </c>
      <c r="AE34" s="1260"/>
      <c r="AF34" s="1260"/>
      <c r="AG34" s="1260"/>
      <c r="AH34" s="1260"/>
      <c r="AI34" s="309" t="s">
        <v>6781</v>
      </c>
      <c r="AJ34" s="311"/>
    </row>
    <row r="35" spans="2:36" x14ac:dyDescent="0.2">
      <c r="B35" s="313"/>
      <c r="C35" s="309"/>
      <c r="D35" s="1261">
        <v>3000</v>
      </c>
      <c r="E35" s="1261"/>
      <c r="F35" s="1265" t="s">
        <v>6777</v>
      </c>
      <c r="G35" s="1265"/>
      <c r="H35" s="1261">
        <v>3500</v>
      </c>
      <c r="I35" s="1261"/>
      <c r="J35" s="309" t="s">
        <v>6778</v>
      </c>
      <c r="K35" s="309"/>
      <c r="L35" s="309"/>
      <c r="M35" s="309"/>
      <c r="N35" s="309"/>
      <c r="O35" s="309"/>
      <c r="P35" s="317" t="s">
        <v>5155</v>
      </c>
      <c r="Q35" s="1262">
        <v>2.5299999999999998</v>
      </c>
      <c r="R35" s="1262"/>
      <c r="S35" s="317" t="s">
        <v>5140</v>
      </c>
      <c r="T35" s="1263" t="e">
        <f t="shared" si="0"/>
        <v>#DIV/0!</v>
      </c>
      <c r="U35" s="1263"/>
      <c r="V35" s="1263"/>
      <c r="W35" s="308" t="s">
        <v>6779</v>
      </c>
      <c r="Z35" s="318" t="s">
        <v>6780</v>
      </c>
      <c r="AA35" s="1264">
        <v>2959</v>
      </c>
      <c r="AB35" s="1264"/>
      <c r="AC35" s="317" t="s">
        <v>5140</v>
      </c>
      <c r="AD35" s="1259" t="e">
        <f t="shared" si="1"/>
        <v>#DIV/0!</v>
      </c>
      <c r="AE35" s="1260"/>
      <c r="AF35" s="1260"/>
      <c r="AG35" s="1260"/>
      <c r="AH35" s="1260"/>
      <c r="AI35" s="309" t="s">
        <v>6781</v>
      </c>
      <c r="AJ35" s="311"/>
    </row>
    <row r="36" spans="2:36" x14ac:dyDescent="0.2">
      <c r="B36" s="313"/>
      <c r="C36" s="309"/>
      <c r="D36" s="1261">
        <v>3500</v>
      </c>
      <c r="E36" s="1261"/>
      <c r="F36" s="1265" t="s">
        <v>6777</v>
      </c>
      <c r="G36" s="1265"/>
      <c r="H36" s="1261">
        <v>4000</v>
      </c>
      <c r="I36" s="1261"/>
      <c r="J36" s="309" t="s">
        <v>6778</v>
      </c>
      <c r="K36" s="309"/>
      <c r="L36" s="309"/>
      <c r="M36" s="309"/>
      <c r="N36" s="309"/>
      <c r="O36" s="309"/>
      <c r="P36" s="317" t="s">
        <v>5155</v>
      </c>
      <c r="Q36" s="1262">
        <v>2.67</v>
      </c>
      <c r="R36" s="1262"/>
      <c r="S36" s="317" t="s">
        <v>5140</v>
      </c>
      <c r="T36" s="1263" t="e">
        <f t="shared" si="0"/>
        <v>#DIV/0!</v>
      </c>
      <c r="U36" s="1263"/>
      <c r="V36" s="1263"/>
      <c r="W36" s="308" t="s">
        <v>6779</v>
      </c>
      <c r="Z36" s="318" t="s">
        <v>6780</v>
      </c>
      <c r="AA36" s="1264">
        <v>3449</v>
      </c>
      <c r="AB36" s="1264"/>
      <c r="AC36" s="317" t="s">
        <v>5140</v>
      </c>
      <c r="AD36" s="1259" t="e">
        <f t="shared" si="1"/>
        <v>#DIV/0!</v>
      </c>
      <c r="AE36" s="1260"/>
      <c r="AF36" s="1260"/>
      <c r="AG36" s="1260"/>
      <c r="AH36" s="1260"/>
      <c r="AI36" s="309" t="s">
        <v>6781</v>
      </c>
      <c r="AJ36" s="311"/>
    </row>
    <row r="37" spans="2:36" x14ac:dyDescent="0.2">
      <c r="B37" s="313"/>
      <c r="C37" s="309"/>
      <c r="D37" s="1261">
        <v>4000</v>
      </c>
      <c r="E37" s="1261"/>
      <c r="F37" s="1265" t="s">
        <v>6777</v>
      </c>
      <c r="G37" s="1265"/>
      <c r="H37" s="1261">
        <v>4500</v>
      </c>
      <c r="I37" s="1261"/>
      <c r="J37" s="309" t="s">
        <v>6778</v>
      </c>
      <c r="K37" s="309"/>
      <c r="L37" s="309"/>
      <c r="M37" s="309"/>
      <c r="N37" s="309"/>
      <c r="O37" s="309"/>
      <c r="P37" s="317" t="s">
        <v>5155</v>
      </c>
      <c r="Q37" s="1262">
        <v>3.54</v>
      </c>
      <c r="R37" s="1262"/>
      <c r="S37" s="317" t="s">
        <v>5140</v>
      </c>
      <c r="T37" s="1263" t="e">
        <f t="shared" si="0"/>
        <v>#DIV/0!</v>
      </c>
      <c r="U37" s="1263"/>
      <c r="V37" s="1263"/>
      <c r="W37" s="308" t="s">
        <v>6779</v>
      </c>
      <c r="Z37" s="318" t="s">
        <v>6780</v>
      </c>
      <c r="AA37" s="1264">
        <v>6929</v>
      </c>
      <c r="AB37" s="1264"/>
      <c r="AC37" s="317" t="s">
        <v>5140</v>
      </c>
      <c r="AD37" s="1259" t="e">
        <f t="shared" si="1"/>
        <v>#DIV/0!</v>
      </c>
      <c r="AE37" s="1260"/>
      <c r="AF37" s="1260"/>
      <c r="AG37" s="1260"/>
      <c r="AH37" s="1260"/>
      <c r="AI37" s="309" t="s">
        <v>6781</v>
      </c>
      <c r="AJ37" s="311"/>
    </row>
    <row r="38" spans="2:36" x14ac:dyDescent="0.2">
      <c r="B38" s="313"/>
      <c r="C38" s="309"/>
      <c r="D38" s="1261">
        <v>4500</v>
      </c>
      <c r="E38" s="1261"/>
      <c r="F38" s="309" t="s">
        <v>6782</v>
      </c>
      <c r="G38" s="309"/>
      <c r="H38" s="751"/>
      <c r="I38" s="751"/>
      <c r="J38" s="309" t="s">
        <v>6783</v>
      </c>
      <c r="K38" s="309"/>
      <c r="L38" s="309"/>
      <c r="M38" s="309"/>
      <c r="N38" s="309"/>
      <c r="O38" s="309"/>
      <c r="P38" s="317" t="s">
        <v>5155</v>
      </c>
      <c r="Q38" s="1262">
        <v>2</v>
      </c>
      <c r="R38" s="1262"/>
      <c r="S38" s="317" t="s">
        <v>5140</v>
      </c>
      <c r="T38" s="1263" t="e">
        <f>IF(V24&gt;D38,V24*Q38,0)</f>
        <v>#DIV/0!</v>
      </c>
      <c r="U38" s="1263"/>
      <c r="V38" s="1263"/>
      <c r="W38" s="308" t="s">
        <v>6779</v>
      </c>
      <c r="Z38" s="318" t="s">
        <v>6784</v>
      </c>
      <c r="AA38" s="1264">
        <v>1</v>
      </c>
      <c r="AB38" s="1264"/>
      <c r="AC38" s="317" t="s">
        <v>5140</v>
      </c>
      <c r="AD38" s="1259" t="e">
        <f>IF(T38=0,0,T38+AA38)</f>
        <v>#DIV/0!</v>
      </c>
      <c r="AE38" s="1260"/>
      <c r="AF38" s="1260"/>
      <c r="AG38" s="1260"/>
      <c r="AH38" s="1260"/>
      <c r="AI38" s="309" t="s">
        <v>6781</v>
      </c>
      <c r="AJ38" s="311"/>
    </row>
    <row r="39" spans="2:36" x14ac:dyDescent="0.2">
      <c r="B39" s="313"/>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309"/>
      <c r="AE39" s="309"/>
      <c r="AF39" s="309"/>
      <c r="AG39" s="309"/>
      <c r="AH39" s="309"/>
      <c r="AI39" s="309"/>
      <c r="AJ39" s="311"/>
    </row>
    <row r="40" spans="2:36" x14ac:dyDescent="0.2">
      <c r="B40" s="313"/>
      <c r="C40" s="309"/>
      <c r="D40" s="309"/>
      <c r="E40" s="309"/>
      <c r="F40" s="309"/>
      <c r="G40" s="309"/>
      <c r="H40" s="309"/>
      <c r="I40" s="309"/>
      <c r="J40" s="309"/>
      <c r="K40" s="309"/>
      <c r="L40" s="309"/>
      <c r="M40" s="309"/>
      <c r="N40" s="309"/>
      <c r="O40" s="1266" t="str">
        <f>AI38</f>
        <v>(⑦)</v>
      </c>
      <c r="P40" s="1266"/>
      <c r="Q40" s="1266"/>
      <c r="R40" s="1267" t="s">
        <v>5140</v>
      </c>
      <c r="S40" s="1268" t="s">
        <v>6760</v>
      </c>
      <c r="T40" s="1255" t="e">
        <f>ROUND(SUM(AD29:AH38)/V24,3)</f>
        <v>#DIV/0!</v>
      </c>
      <c r="U40" s="1255"/>
      <c r="V40" s="1255"/>
      <c r="W40" s="1255"/>
      <c r="X40" s="1255"/>
      <c r="Y40" s="1255"/>
      <c r="Z40" s="634"/>
      <c r="AA40" s="635"/>
      <c r="AB40" s="309"/>
      <c r="AC40" s="309"/>
      <c r="AD40" s="309"/>
      <c r="AE40" s="309"/>
      <c r="AF40" s="309"/>
      <c r="AG40" s="309"/>
      <c r="AH40" s="309"/>
      <c r="AI40" s="309"/>
      <c r="AJ40" s="311"/>
    </row>
    <row r="41" spans="2:36" x14ac:dyDescent="0.2">
      <c r="B41" s="313"/>
      <c r="C41" s="309"/>
      <c r="D41" s="309"/>
      <c r="E41" s="309"/>
      <c r="F41" s="309"/>
      <c r="G41" s="309"/>
      <c r="H41" s="309"/>
      <c r="I41" s="309"/>
      <c r="J41" s="309"/>
      <c r="K41" s="309"/>
      <c r="L41" s="309"/>
      <c r="M41" s="309"/>
      <c r="N41" s="309"/>
      <c r="O41" s="1257" t="str">
        <f>AB24</f>
        <v>(⑤)</v>
      </c>
      <c r="P41" s="1257"/>
      <c r="Q41" s="1257"/>
      <c r="R41" s="1267"/>
      <c r="S41" s="1269"/>
      <c r="T41" s="1256"/>
      <c r="U41" s="1256"/>
      <c r="V41" s="1256"/>
      <c r="W41" s="1256"/>
      <c r="X41" s="1256"/>
      <c r="Y41" s="1256"/>
      <c r="Z41" s="310" t="s">
        <v>6785</v>
      </c>
      <c r="AA41" s="319"/>
      <c r="AB41" s="309" t="s">
        <v>6771</v>
      </c>
      <c r="AC41" s="309"/>
      <c r="AD41" s="309"/>
      <c r="AE41" s="309"/>
      <c r="AF41" s="309"/>
      <c r="AG41" s="309"/>
      <c r="AH41" s="309"/>
      <c r="AI41" s="309"/>
      <c r="AJ41" s="311"/>
    </row>
    <row r="42" spans="2:36" x14ac:dyDescent="0.2">
      <c r="B42" s="313"/>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309"/>
      <c r="AF42" s="309"/>
      <c r="AG42" s="309"/>
      <c r="AH42" s="309"/>
      <c r="AI42" s="309"/>
      <c r="AJ42" s="311"/>
    </row>
    <row r="43" spans="2:36" x14ac:dyDescent="0.2">
      <c r="B43" s="313"/>
      <c r="C43" s="309" t="s">
        <v>6786</v>
      </c>
      <c r="D43" s="309"/>
      <c r="E43" s="309"/>
      <c r="F43" s="309"/>
      <c r="G43" s="309"/>
      <c r="H43" s="309"/>
      <c r="I43" s="309"/>
      <c r="J43" s="309"/>
      <c r="K43" s="309"/>
      <c r="L43" s="309"/>
      <c r="M43" s="309"/>
      <c r="N43" s="309"/>
      <c r="O43" s="309"/>
      <c r="P43" s="309"/>
      <c r="Q43" s="309"/>
      <c r="R43" s="309" t="s">
        <v>5140</v>
      </c>
      <c r="S43" s="636" t="s">
        <v>6760</v>
      </c>
      <c r="T43" s="637"/>
      <c r="U43" s="637"/>
      <c r="V43" s="1258">
        <v>1</v>
      </c>
      <c r="W43" s="1258"/>
      <c r="X43" s="1258"/>
      <c r="Y43" s="637"/>
      <c r="Z43" s="637" t="s">
        <v>6785</v>
      </c>
      <c r="AA43" s="638"/>
      <c r="AB43" s="309"/>
      <c r="AC43" s="309"/>
      <c r="AD43" s="309"/>
      <c r="AE43" s="309"/>
      <c r="AF43" s="309"/>
      <c r="AG43" s="309"/>
      <c r="AH43" s="309"/>
      <c r="AI43" s="309"/>
      <c r="AJ43" s="311"/>
    </row>
    <row r="44" spans="2:36" x14ac:dyDescent="0.2">
      <c r="B44" s="313"/>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309"/>
      <c r="AF44" s="309"/>
      <c r="AG44" s="309"/>
      <c r="AH44" s="309"/>
      <c r="AI44" s="309"/>
      <c r="AJ44" s="311"/>
    </row>
    <row r="45" spans="2:36" x14ac:dyDescent="0.2">
      <c r="B45" s="313"/>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c r="AF45" s="309"/>
      <c r="AG45" s="309"/>
      <c r="AH45" s="309"/>
      <c r="AI45" s="309"/>
      <c r="AJ45" s="311"/>
    </row>
    <row r="46" spans="2:36" x14ac:dyDescent="0.2">
      <c r="B46" s="313"/>
      <c r="C46" s="309"/>
      <c r="D46" s="309"/>
      <c r="E46" s="309"/>
      <c r="F46" s="309"/>
      <c r="G46" s="309"/>
      <c r="H46" s="309"/>
      <c r="I46" s="309"/>
      <c r="J46" s="309"/>
      <c r="K46" s="309"/>
      <c r="L46" s="309"/>
      <c r="M46" s="309"/>
      <c r="N46" s="309"/>
      <c r="O46" s="309"/>
      <c r="P46" s="309"/>
      <c r="Q46" s="309"/>
      <c r="R46" s="309"/>
      <c r="S46" s="309"/>
      <c r="T46" s="309"/>
      <c r="U46" s="309"/>
      <c r="V46" s="309"/>
      <c r="W46" s="309"/>
      <c r="X46" s="309"/>
      <c r="Y46" s="309"/>
      <c r="Z46" s="309"/>
      <c r="AA46" s="309"/>
      <c r="AB46" s="309"/>
      <c r="AC46" s="309"/>
      <c r="AD46" s="309"/>
      <c r="AE46" s="309"/>
      <c r="AF46" s="309"/>
      <c r="AG46" s="309"/>
      <c r="AH46" s="309"/>
      <c r="AI46" s="309"/>
      <c r="AJ46" s="311"/>
    </row>
    <row r="47" spans="2:36" x14ac:dyDescent="0.2">
      <c r="B47" s="313"/>
      <c r="C47" s="309"/>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309"/>
      <c r="AF47" s="309"/>
      <c r="AG47" s="309"/>
      <c r="AH47" s="309"/>
      <c r="AI47" s="309"/>
      <c r="AJ47" s="311"/>
    </row>
    <row r="48" spans="2:36" x14ac:dyDescent="0.2">
      <c r="B48" s="313"/>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c r="AF48" s="309"/>
      <c r="AG48" s="309"/>
      <c r="AH48" s="309"/>
      <c r="AI48" s="309"/>
      <c r="AJ48" s="311"/>
    </row>
    <row r="49" spans="2:36" x14ac:dyDescent="0.2">
      <c r="B49" s="313"/>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11"/>
    </row>
    <row r="50" spans="2:36" x14ac:dyDescent="0.2">
      <c r="B50" s="313"/>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309"/>
      <c r="AJ50" s="311"/>
    </row>
    <row r="51" spans="2:36" x14ac:dyDescent="0.2">
      <c r="B51" s="313"/>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309"/>
      <c r="AI51" s="309"/>
      <c r="AJ51" s="311"/>
    </row>
    <row r="52" spans="2:36" x14ac:dyDescent="0.2">
      <c r="B52" s="313"/>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309"/>
      <c r="AI52" s="309"/>
      <c r="AJ52" s="311"/>
    </row>
    <row r="53" spans="2:36" x14ac:dyDescent="0.2">
      <c r="B53" s="313"/>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309"/>
      <c r="AE53" s="309"/>
      <c r="AF53" s="309"/>
      <c r="AG53" s="309"/>
      <c r="AH53" s="309"/>
      <c r="AI53" s="309"/>
      <c r="AJ53" s="311"/>
    </row>
    <row r="54" spans="2:36" x14ac:dyDescent="0.2">
      <c r="B54" s="313"/>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309"/>
      <c r="AE54" s="309"/>
      <c r="AF54" s="309"/>
      <c r="AG54" s="309"/>
      <c r="AH54" s="309"/>
      <c r="AI54" s="309"/>
      <c r="AJ54" s="311"/>
    </row>
    <row r="55" spans="2:36" x14ac:dyDescent="0.2">
      <c r="B55" s="313"/>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309"/>
      <c r="AE55" s="309"/>
      <c r="AF55" s="309"/>
      <c r="AG55" s="309"/>
      <c r="AH55" s="309"/>
      <c r="AI55" s="309"/>
      <c r="AJ55" s="311"/>
    </row>
    <row r="56" spans="2:36" x14ac:dyDescent="0.2">
      <c r="B56" s="313"/>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309"/>
      <c r="AE56" s="309"/>
      <c r="AF56" s="309"/>
      <c r="AG56" s="309"/>
      <c r="AH56" s="309"/>
      <c r="AI56" s="309"/>
      <c r="AJ56" s="311"/>
    </row>
    <row r="57" spans="2:36" x14ac:dyDescent="0.2">
      <c r="B57" s="313"/>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309"/>
      <c r="AE57" s="309"/>
      <c r="AF57" s="309"/>
      <c r="AG57" s="309"/>
      <c r="AH57" s="309"/>
      <c r="AI57" s="309"/>
      <c r="AJ57" s="311"/>
    </row>
    <row r="58" spans="2:36" x14ac:dyDescent="0.2">
      <c r="B58" s="313"/>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309"/>
      <c r="AE58" s="309"/>
      <c r="AF58" s="309"/>
      <c r="AG58" s="309"/>
      <c r="AH58" s="309"/>
      <c r="AI58" s="309"/>
      <c r="AJ58" s="311"/>
    </row>
    <row r="59" spans="2:36" x14ac:dyDescent="0.2">
      <c r="B59" s="313"/>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c r="AJ59" s="311"/>
    </row>
    <row r="60" spans="2:36" x14ac:dyDescent="0.2">
      <c r="B60" s="313"/>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309"/>
      <c r="AE60" s="309"/>
      <c r="AF60" s="309"/>
      <c r="AG60" s="309"/>
      <c r="AH60" s="309"/>
      <c r="AI60" s="309"/>
      <c r="AJ60" s="311"/>
    </row>
    <row r="61" spans="2:36" x14ac:dyDescent="0.2">
      <c r="B61" s="313"/>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c r="AJ61" s="311"/>
    </row>
    <row r="62" spans="2:36" x14ac:dyDescent="0.2">
      <c r="B62" s="313"/>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309"/>
      <c r="AE62" s="309"/>
      <c r="AF62" s="309"/>
      <c r="AG62" s="309"/>
      <c r="AH62" s="309"/>
      <c r="AI62" s="309"/>
      <c r="AJ62" s="311"/>
    </row>
    <row r="63" spans="2:36" x14ac:dyDescent="0.2">
      <c r="B63" s="313"/>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309"/>
      <c r="AE63" s="309"/>
      <c r="AF63" s="309"/>
      <c r="AG63" s="309"/>
      <c r="AH63" s="309"/>
      <c r="AI63" s="309"/>
      <c r="AJ63" s="311"/>
    </row>
    <row r="64" spans="2:36" x14ac:dyDescent="0.2">
      <c r="B64" s="313"/>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c r="AJ64" s="311"/>
    </row>
    <row r="65" spans="2:36" x14ac:dyDescent="0.2">
      <c r="B65" s="313"/>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c r="AJ65" s="311"/>
    </row>
    <row r="66" spans="2:36" x14ac:dyDescent="0.2">
      <c r="B66" s="313"/>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09"/>
      <c r="AG66" s="309"/>
      <c r="AH66" s="309"/>
      <c r="AI66" s="309"/>
      <c r="AJ66" s="311"/>
    </row>
    <row r="67" spans="2:36" x14ac:dyDescent="0.2">
      <c r="B67" s="313"/>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309"/>
      <c r="AE67" s="309"/>
      <c r="AF67" s="309"/>
      <c r="AG67" s="309"/>
      <c r="AH67" s="309"/>
      <c r="AI67" s="309"/>
      <c r="AJ67" s="311"/>
    </row>
    <row r="68" spans="2:36" x14ac:dyDescent="0.2">
      <c r="B68" s="313"/>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309"/>
      <c r="AE68" s="309"/>
      <c r="AF68" s="309"/>
      <c r="AG68" s="309"/>
      <c r="AH68" s="309"/>
      <c r="AI68" s="309"/>
      <c r="AJ68" s="311"/>
    </row>
    <row r="69" spans="2:36" x14ac:dyDescent="0.2">
      <c r="B69" s="313"/>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309"/>
      <c r="AE69" s="309"/>
      <c r="AF69" s="309"/>
      <c r="AG69" s="309"/>
      <c r="AH69" s="309"/>
      <c r="AI69" s="309"/>
      <c r="AJ69" s="311"/>
    </row>
    <row r="70" spans="2:36" ht="13.5" thickBot="1" x14ac:dyDescent="0.25">
      <c r="B70" s="320"/>
      <c r="C70" s="321"/>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2"/>
    </row>
  </sheetData>
  <sheetProtection autoFilter="0"/>
  <customSheetViews>
    <customSheetView guid="{0FF53720-42B0-4B1A-A491-0089CDA29CCF}" scale="85" showPageBreaks="1" printArea="1" view="pageBreakPreview">
      <selection activeCell="AK15" sqref="AK15"/>
      <pageMargins left="0" right="0" top="0" bottom="0" header="0" footer="0"/>
      <pageSetup paperSize="9" scale="78" orientation="portrait" horizontalDpi="300" verticalDpi="300" r:id="rId1"/>
      <headerFooter alignWithMargins="0"/>
    </customSheetView>
    <customSheetView guid="{1F81339A-CB4E-4CB3-ABCA-C25ADEC8B9AC}" scale="85" showPageBreaks="1" printArea="1" view="pageBreakPreview">
      <selection activeCell="AK15" sqref="AK15"/>
      <pageMargins left="0" right="0" top="0" bottom="0" header="0" footer="0"/>
      <pageSetup paperSize="9" scale="78" orientation="portrait" horizontalDpi="300" verticalDpi="300" r:id="rId2"/>
      <headerFooter alignWithMargins="0"/>
    </customSheetView>
    <customSheetView guid="{87FB8462-6403-4F20-8080-1AF11B55B90C}" scale="85" showPageBreaks="1" printArea="1" view="pageBreakPreview">
      <selection activeCell="AK15" sqref="AK15"/>
      <pageMargins left="0" right="0" top="0" bottom="0" header="0" footer="0"/>
      <pageSetup paperSize="9" scale="78" orientation="portrait" horizontalDpi="300" verticalDpi="300" r:id="rId3"/>
      <headerFooter alignWithMargins="0"/>
    </customSheetView>
    <customSheetView guid="{3B4A68D1-1B68-46E4-B8BF-4F65CEA2EB4B}" scale="85" showPageBreaks="1" printArea="1" view="pageBreakPreview">
      <selection activeCell="AK15" sqref="AK15"/>
      <pageMargins left="0" right="0" top="0" bottom="0" header="0" footer="0"/>
      <pageSetup paperSize="9" scale="78" orientation="portrait" horizontalDpi="300" verticalDpi="300" r:id="rId4"/>
      <headerFooter alignWithMargins="0"/>
    </customSheetView>
    <customSheetView guid="{3DDC5261-2F80-4A3C-AB53-F803DE8B7615}" scale="85" showPageBreaks="1" printArea="1" view="pageBreakPreview">
      <selection activeCell="AK15" sqref="AK15"/>
      <pageMargins left="0" right="0" top="0" bottom="0" header="0" footer="0"/>
      <pageSetup paperSize="9" scale="78" orientation="portrait" horizontalDpi="300" verticalDpi="300" r:id="rId5"/>
      <headerFooter alignWithMargins="0"/>
    </customSheetView>
    <customSheetView guid="{44914D11-FA26-4FFB-9D64-353FA38F5634}" scale="85" showPageBreaks="1" printArea="1" view="pageBreakPreview">
      <selection activeCell="AK15" sqref="AK15"/>
      <pageMargins left="0" right="0" top="0" bottom="0" header="0" footer="0"/>
      <pageSetup paperSize="9" scale="78" orientation="portrait" horizontalDpi="300" verticalDpi="300" r:id="rId6"/>
      <headerFooter alignWithMargins="0"/>
    </customSheetView>
    <customSheetView guid="{6580A8AE-FA6B-4B5A-83A0-1CF78E68E0A6}" scale="85" showPageBreaks="1" printArea="1" view="pageBreakPreview">
      <selection activeCell="T40" sqref="T40:Y41"/>
      <pageMargins left="0" right="0" top="0" bottom="0" header="0" footer="0"/>
      <pageSetup paperSize="9" scale="78" orientation="portrait" horizontalDpi="300" verticalDpi="300" r:id="rId7"/>
      <headerFooter alignWithMargins="0"/>
    </customSheetView>
    <customSheetView guid="{33BE930D-9EAB-4AFB-BDCD-43112CB50749}" scale="85" showPageBreaks="1" printArea="1" view="pageBreakPreview">
      <selection activeCell="T40" sqref="T40:Y41"/>
      <pageMargins left="0" right="0" top="0" bottom="0" header="0" footer="0"/>
      <pageSetup paperSize="9" scale="78" orientation="portrait" horizontalDpi="300" verticalDpi="300" r:id="rId8"/>
      <headerFooter alignWithMargins="0"/>
    </customSheetView>
    <customSheetView guid="{0B613FCD-ABCC-41BB-9177-F54C998CD9E2}" scale="85" showPageBreaks="1" printArea="1" view="pageBreakPreview">
      <selection activeCell="T40" sqref="T40:Y41"/>
      <pageMargins left="0" right="0" top="0" bottom="0" header="0" footer="0"/>
      <pageSetup paperSize="9" scale="78" orientation="portrait" horizontalDpi="300" verticalDpi="300" r:id="rId9"/>
      <headerFooter alignWithMargins="0"/>
    </customSheetView>
    <customSheetView guid="{B71A276C-C16D-4248-B875-8414D93978D3}" scale="85" showPageBreaks="1" printArea="1" view="pageBreakPreview">
      <selection activeCell="T40" sqref="T40:Y41"/>
      <pageMargins left="0" right="0" top="0" bottom="0" header="0" footer="0"/>
      <pageSetup paperSize="9" scale="78" orientation="portrait" horizontalDpi="300" verticalDpi="300" r:id="rId10"/>
      <headerFooter alignWithMargins="0"/>
    </customSheetView>
    <customSheetView guid="{EE5E2BC8-B1EB-4466-BA38-D89D5EC0095B}" scale="85" showPageBreaks="1" printArea="1" view="pageBreakPreview">
      <selection activeCell="T40" sqref="T40:Y41"/>
      <pageMargins left="0" right="0" top="0" bottom="0" header="0" footer="0"/>
      <pageSetup paperSize="9" scale="78" orientation="portrait" horizontalDpi="300" verticalDpi="300" r:id="rId11"/>
      <headerFooter alignWithMargins="0"/>
    </customSheetView>
    <customSheetView guid="{60A3B263-4602-4F01-9F3F-2B992FCD2F0D}" scale="85" showPageBreaks="1" printArea="1" view="pageBreakPreview">
      <selection activeCell="T40" sqref="T40:Y41"/>
      <pageMargins left="0" right="0" top="0" bottom="0" header="0" footer="0"/>
      <pageSetup paperSize="9" scale="78" orientation="portrait" horizontalDpi="300" verticalDpi="300" r:id="rId12"/>
      <headerFooter alignWithMargins="0"/>
    </customSheetView>
    <customSheetView guid="{4501AAA6-52C2-4DE0-8371-DF05BC835EB0}" scale="85" showPageBreaks="1" printArea="1" view="pageBreakPreview">
      <selection activeCell="T40" sqref="T40:Y41"/>
      <pageMargins left="0" right="0" top="0" bottom="0" header="0" footer="0"/>
      <pageSetup paperSize="9" scale="78" orientation="portrait" horizontalDpi="300" verticalDpi="300" r:id="rId13"/>
      <headerFooter alignWithMargins="0"/>
    </customSheetView>
    <customSheetView guid="{994C6250-FA50-4C22-9B36-67FD48252EA7}" scale="85" showPageBreaks="1" printArea="1" view="pageBreakPreview">
      <selection activeCell="T40" sqref="T40:Y41"/>
      <pageMargins left="0" right="0" top="0" bottom="0" header="0" footer="0"/>
      <pageSetup paperSize="9" scale="78" orientation="portrait" horizontalDpi="300" verticalDpi="300" r:id="rId14"/>
      <headerFooter alignWithMargins="0"/>
    </customSheetView>
    <customSheetView guid="{589CC1DC-63E7-447D-98B0-3ACFA594E418}" scale="85" showPageBreaks="1" printArea="1" view="pageBreakPreview">
      <selection activeCell="T40" sqref="T40:Y41"/>
      <pageMargins left="0" right="0" top="0" bottom="0" header="0" footer="0"/>
      <pageSetup paperSize="9" scale="78" orientation="portrait" horizontalDpi="300" verticalDpi="300" r:id="rId15"/>
      <headerFooter alignWithMargins="0"/>
    </customSheetView>
    <customSheetView guid="{C992E83C-24A9-4447-9C08-4F6D58B78F8B}" scale="85" showPageBreaks="1" printArea="1" view="pageBreakPreview">
      <selection activeCell="T40" sqref="T40:Y41"/>
      <pageMargins left="0" right="0" top="0" bottom="0" header="0" footer="0"/>
      <pageSetup paperSize="9" scale="78" orientation="portrait" horizontalDpi="300" verticalDpi="300" r:id="rId16"/>
      <headerFooter alignWithMargins="0"/>
    </customSheetView>
    <customSheetView guid="{3C9FE015-CE13-4E3B-ACAB-8D7E22E34744}" scale="85" showPageBreaks="1" printArea="1" view="pageBreakPreview">
      <selection activeCell="T40" sqref="T40:Y41"/>
      <pageMargins left="0" right="0" top="0" bottom="0" header="0" footer="0"/>
      <pageSetup paperSize="9" scale="78" orientation="portrait" horizontalDpi="300" verticalDpi="300" r:id="rId17"/>
      <headerFooter alignWithMargins="0"/>
    </customSheetView>
    <customSheetView guid="{7EEBD42C-6D62-4B33-B7C1-B904E6629538}" scale="85" showPageBreaks="1" printArea="1" view="pageBreakPreview">
      <selection activeCell="T40" sqref="T40:Y41"/>
      <pageMargins left="0" right="0" top="0" bottom="0" header="0" footer="0"/>
      <pageSetup paperSize="9" scale="78" orientation="portrait" horizontalDpi="300" verticalDpi="300" r:id="rId18"/>
      <headerFooter alignWithMargins="0"/>
    </customSheetView>
    <customSheetView guid="{C8B40DBF-EDE0-406A-8960-74B2A681CE9F}" scale="85" showPageBreaks="1" printArea="1" view="pageBreakPreview">
      <selection activeCell="AK15" sqref="AK15"/>
      <pageMargins left="0" right="0" top="0" bottom="0" header="0" footer="0"/>
      <pageSetup paperSize="9" scale="78" orientation="portrait" horizontalDpi="300" verticalDpi="300" r:id="rId19"/>
      <headerFooter alignWithMargins="0"/>
    </customSheetView>
    <customSheetView guid="{A0BA9017-E5F3-4B91-9F5C-F0F36F625BCB}" scale="85" showPageBreaks="1" printArea="1" view="pageBreakPreview">
      <selection activeCell="AK15" sqref="AK15"/>
      <pageMargins left="0" right="0" top="0" bottom="0" header="0" footer="0"/>
      <pageSetup paperSize="9" scale="78" orientation="portrait" horizontalDpi="300" verticalDpi="300" r:id="rId20"/>
      <headerFooter alignWithMargins="0"/>
    </customSheetView>
  </customSheetViews>
  <mergeCells count="89">
    <mergeCell ref="T17:Z17"/>
    <mergeCell ref="AD3:AH3"/>
    <mergeCell ref="V7:Z7"/>
    <mergeCell ref="T11:Z11"/>
    <mergeCell ref="T13:Z13"/>
    <mergeCell ref="T15:Z15"/>
    <mergeCell ref="O19:Q19"/>
    <mergeCell ref="T19:Z19"/>
    <mergeCell ref="O21:Q21"/>
    <mergeCell ref="R21:R22"/>
    <mergeCell ref="S21:S22"/>
    <mergeCell ref="T21:Y22"/>
    <mergeCell ref="O22:Q22"/>
    <mergeCell ref="Q24:S24"/>
    <mergeCell ref="V24:AA24"/>
    <mergeCell ref="D29:E29"/>
    <mergeCell ref="F29:G29"/>
    <mergeCell ref="H29:I29"/>
    <mergeCell ref="Q29:R29"/>
    <mergeCell ref="T29:V29"/>
    <mergeCell ref="AA29:AB29"/>
    <mergeCell ref="AD29:AH29"/>
    <mergeCell ref="D30:E30"/>
    <mergeCell ref="F30:G30"/>
    <mergeCell ref="H30:I30"/>
    <mergeCell ref="Q30:R30"/>
    <mergeCell ref="T30:V30"/>
    <mergeCell ref="AA30:AB30"/>
    <mergeCell ref="AD30:AH30"/>
    <mergeCell ref="AD31:AH31"/>
    <mergeCell ref="D32:E32"/>
    <mergeCell ref="F32:G32"/>
    <mergeCell ref="H32:I32"/>
    <mergeCell ref="Q32:R32"/>
    <mergeCell ref="T32:V32"/>
    <mergeCell ref="AA32:AB32"/>
    <mergeCell ref="AD32:AH32"/>
    <mergeCell ref="D31:E31"/>
    <mergeCell ref="F31:G31"/>
    <mergeCell ref="H31:I31"/>
    <mergeCell ref="Q31:R31"/>
    <mergeCell ref="T31:V31"/>
    <mergeCell ref="AA31:AB31"/>
    <mergeCell ref="AD33:AH33"/>
    <mergeCell ref="D34:E34"/>
    <mergeCell ref="F34:G34"/>
    <mergeCell ref="H34:I34"/>
    <mergeCell ref="Q34:R34"/>
    <mergeCell ref="T34:V34"/>
    <mergeCell ref="AA34:AB34"/>
    <mergeCell ref="AD34:AH34"/>
    <mergeCell ref="D33:E33"/>
    <mergeCell ref="F33:G33"/>
    <mergeCell ref="H33:I33"/>
    <mergeCell ref="Q33:R33"/>
    <mergeCell ref="T33:V33"/>
    <mergeCell ref="AA33:AB33"/>
    <mergeCell ref="R40:R41"/>
    <mergeCell ref="S40:S41"/>
    <mergeCell ref="AD35:AH35"/>
    <mergeCell ref="D36:E36"/>
    <mergeCell ref="F36:G36"/>
    <mergeCell ref="H36:I36"/>
    <mergeCell ref="Q36:R36"/>
    <mergeCell ref="T36:V36"/>
    <mergeCell ref="AA36:AB36"/>
    <mergeCell ref="AD36:AH36"/>
    <mergeCell ref="D35:E35"/>
    <mergeCell ref="F35:G35"/>
    <mergeCell ref="H35:I35"/>
    <mergeCell ref="Q35:R35"/>
    <mergeCell ref="T35:V35"/>
    <mergeCell ref="AA35:AB35"/>
    <mergeCell ref="T40:Y41"/>
    <mergeCell ref="O41:Q41"/>
    <mergeCell ref="V43:X43"/>
    <mergeCell ref="AD37:AH37"/>
    <mergeCell ref="D38:E38"/>
    <mergeCell ref="Q38:R38"/>
    <mergeCell ref="T38:V38"/>
    <mergeCell ref="AA38:AB38"/>
    <mergeCell ref="AD38:AH38"/>
    <mergeCell ref="D37:E37"/>
    <mergeCell ref="F37:G37"/>
    <mergeCell ref="H37:I37"/>
    <mergeCell ref="Q37:R37"/>
    <mergeCell ref="T37:V37"/>
    <mergeCell ref="AA37:AB37"/>
    <mergeCell ref="O40:Q40"/>
  </mergeCells>
  <phoneticPr fontId="3"/>
  <pageMargins left="0.6" right="0.3" top="0.72" bottom="0.54" header="0.51200000000000001" footer="0.2"/>
  <pageSetup paperSize="9" scale="78" orientation="portrait" horizontalDpi="300" verticalDpi="300" r:id="rId21"/>
  <headerFooter alignWithMargins="0"/>
  <drawing r:id="rId2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BG64"/>
  <sheetViews>
    <sheetView view="pageBreakPreview" topLeftCell="A43" zoomScale="85" zoomScaleNormal="85" zoomScaleSheetLayoutView="85" workbookViewId="0">
      <selection activeCell="AQ45" sqref="AQ45"/>
    </sheetView>
  </sheetViews>
  <sheetFormatPr defaultColWidth="12" defaultRowHeight="22.5" customHeight="1" x14ac:dyDescent="0.2"/>
  <cols>
    <col min="1" max="1" width="1.453125" style="327" customWidth="1"/>
    <col min="2" max="38" width="3" style="327" customWidth="1"/>
    <col min="39" max="39" width="1.453125" style="327" customWidth="1"/>
    <col min="40" max="16384" width="12" style="327"/>
  </cols>
  <sheetData>
    <row r="1" spans="2:38" ht="12" customHeight="1" thickBot="1" x14ac:dyDescent="0.25"/>
    <row r="2" spans="2:38" ht="22.5" customHeight="1" x14ac:dyDescent="0.2">
      <c r="B2" s="682" t="s">
        <v>6673</v>
      </c>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4"/>
    </row>
    <row r="3" spans="2:38" ht="22.5" customHeight="1" x14ac:dyDescent="0.2">
      <c r="B3" s="685" t="s">
        <v>6674</v>
      </c>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9"/>
    </row>
    <row r="4" spans="2:38" ht="22.5" customHeight="1" thickBot="1" x14ac:dyDescent="0.25">
      <c r="B4" s="330"/>
      <c r="C4" s="328"/>
      <c r="D4" s="328" t="s">
        <v>6675</v>
      </c>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9"/>
    </row>
    <row r="5" spans="2:38" ht="22.5" customHeight="1" thickTop="1" thickBot="1" x14ac:dyDescent="0.25">
      <c r="B5" s="330"/>
      <c r="C5" s="328"/>
      <c r="D5" s="1291" t="s">
        <v>6676</v>
      </c>
      <c r="E5" s="1291"/>
      <c r="F5" s="1291"/>
      <c r="G5" s="1291"/>
      <c r="H5" s="1291"/>
      <c r="I5" s="1291"/>
      <c r="J5" s="1291"/>
      <c r="K5" s="1291"/>
      <c r="L5" s="1291"/>
      <c r="M5" s="1291"/>
      <c r="N5" s="1291"/>
      <c r="O5" s="1291"/>
      <c r="P5" s="1291"/>
      <c r="Q5" s="1292"/>
      <c r="R5" s="1293"/>
      <c r="S5" s="1294"/>
      <c r="T5" s="1294"/>
      <c r="U5" s="1294"/>
      <c r="V5" s="1294"/>
      <c r="W5" s="1294"/>
      <c r="X5" s="1295"/>
      <c r="Y5" s="1296" t="s">
        <v>5139</v>
      </c>
      <c r="Z5" s="1296"/>
      <c r="AA5" s="1296" t="s">
        <v>6677</v>
      </c>
      <c r="AB5" s="1297"/>
      <c r="AC5" s="1298" t="s">
        <v>6678</v>
      </c>
      <c r="AD5" s="1277"/>
      <c r="AE5" s="1277"/>
      <c r="AF5" s="1277"/>
      <c r="AG5" s="331"/>
      <c r="AH5" s="331"/>
      <c r="AI5" s="331"/>
      <c r="AJ5" s="328"/>
      <c r="AK5" s="328"/>
      <c r="AL5" s="329"/>
    </row>
    <row r="6" spans="2:38" ht="22.5" customHeight="1" thickTop="1" thickBot="1" x14ac:dyDescent="0.25">
      <c r="B6" s="330"/>
      <c r="C6" s="328"/>
      <c r="D6" s="328" t="s">
        <v>6679</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9"/>
    </row>
    <row r="7" spans="2:38" ht="22.5" customHeight="1" thickTop="1" thickBot="1" x14ac:dyDescent="0.25">
      <c r="B7" s="330"/>
      <c r="C7" s="328"/>
      <c r="D7" s="1299"/>
      <c r="E7" s="1300"/>
      <c r="F7" s="1300"/>
      <c r="G7" s="1300"/>
      <c r="H7" s="1300"/>
      <c r="I7" s="1300"/>
      <c r="J7" s="1300"/>
      <c r="K7" s="1300"/>
      <c r="L7" s="1300"/>
      <c r="M7" s="1300"/>
      <c r="N7" s="1301"/>
      <c r="O7" s="601" t="s">
        <v>6680</v>
      </c>
      <c r="P7" s="601"/>
      <c r="Q7" s="1296" t="s">
        <v>5533</v>
      </c>
      <c r="R7" s="1297"/>
      <c r="S7" s="332"/>
      <c r="T7" s="328"/>
      <c r="U7" s="328"/>
      <c r="V7" s="328"/>
      <c r="W7" s="328"/>
      <c r="X7" s="328"/>
      <c r="Y7" s="328"/>
      <c r="Z7" s="1302"/>
      <c r="AA7" s="1302"/>
      <c r="AB7" s="1302"/>
      <c r="AC7" s="1302"/>
      <c r="AD7" s="1302"/>
      <c r="AE7" s="1302"/>
      <c r="AF7" s="1302"/>
      <c r="AG7" s="1302"/>
      <c r="AH7" s="328"/>
      <c r="AI7" s="328"/>
      <c r="AJ7" s="1277"/>
      <c r="AK7" s="1277"/>
      <c r="AL7" s="329"/>
    </row>
    <row r="8" spans="2:38" ht="22.5" customHeight="1" thickTop="1" x14ac:dyDescent="0.2">
      <c r="B8" s="330"/>
      <c r="C8" s="328"/>
      <c r="D8" s="333"/>
      <c r="E8" s="333"/>
      <c r="F8" s="333"/>
      <c r="G8" s="333"/>
      <c r="H8" s="333"/>
      <c r="I8" s="333"/>
      <c r="J8" s="333"/>
      <c r="K8" s="333"/>
      <c r="L8" s="333"/>
      <c r="M8" s="333"/>
      <c r="N8" s="333"/>
      <c r="O8" s="601"/>
      <c r="P8" s="601"/>
      <c r="Q8" s="602"/>
      <c r="R8" s="602"/>
      <c r="S8" s="328"/>
      <c r="T8" s="328"/>
      <c r="U8" s="328"/>
      <c r="V8" s="328"/>
      <c r="W8" s="328"/>
      <c r="X8" s="328"/>
      <c r="Y8" s="328"/>
      <c r="Z8" s="334"/>
      <c r="AA8" s="334"/>
      <c r="AB8" s="334"/>
      <c r="AC8" s="334"/>
      <c r="AD8" s="334"/>
      <c r="AE8" s="334"/>
      <c r="AF8" s="334"/>
      <c r="AG8" s="334"/>
      <c r="AH8" s="328"/>
      <c r="AI8" s="328"/>
      <c r="AJ8" s="335"/>
      <c r="AK8" s="335"/>
      <c r="AL8" s="329"/>
    </row>
    <row r="9" spans="2:38" ht="22.5" customHeight="1" thickBot="1" x14ac:dyDescent="0.25">
      <c r="B9" s="330"/>
      <c r="C9" s="328"/>
      <c r="D9" s="328"/>
      <c r="E9" s="328"/>
      <c r="F9" s="328"/>
      <c r="G9" s="328"/>
      <c r="H9" s="328" t="s">
        <v>6681</v>
      </c>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9"/>
    </row>
    <row r="10" spans="2:38" ht="22.5" customHeight="1" x14ac:dyDescent="0.2">
      <c r="B10" s="330"/>
      <c r="C10" s="328"/>
      <c r="D10" s="328"/>
      <c r="E10" s="328"/>
      <c r="F10" s="328"/>
      <c r="G10" s="328"/>
      <c r="H10" s="1278">
        <f>D7</f>
        <v>0</v>
      </c>
      <c r="I10" s="1279"/>
      <c r="J10" s="1279"/>
      <c r="K10" s="1279"/>
      <c r="L10" s="1279"/>
      <c r="M10" s="1279"/>
      <c r="N10" s="1279"/>
      <c r="O10" s="1279"/>
      <c r="P10" s="328"/>
      <c r="Q10" s="1280" t="s">
        <v>6682</v>
      </c>
      <c r="R10" s="1280"/>
      <c r="S10" s="1280"/>
      <c r="T10" s="1280"/>
      <c r="U10" s="1280"/>
      <c r="V10" s="1281" t="e">
        <f>ROUND(ROUND(H10/H11,3)*100000,0)</f>
        <v>#DIV/0!</v>
      </c>
      <c r="W10" s="1282"/>
      <c r="X10" s="1282"/>
      <c r="Y10" s="1283"/>
      <c r="Z10" s="1287" t="s">
        <v>6683</v>
      </c>
      <c r="AA10" s="1288"/>
      <c r="AB10" s="333"/>
      <c r="AC10" s="333"/>
      <c r="AD10" s="333"/>
      <c r="AE10" s="333"/>
      <c r="AF10" s="333"/>
      <c r="AG10" s="333"/>
      <c r="AH10" s="1277"/>
      <c r="AI10" s="1277"/>
      <c r="AJ10" s="1277"/>
      <c r="AK10" s="1277"/>
      <c r="AL10" s="329"/>
    </row>
    <row r="11" spans="2:38" ht="22.5" customHeight="1" thickBot="1" x14ac:dyDescent="0.25">
      <c r="B11" s="330"/>
      <c r="C11" s="328"/>
      <c r="D11" s="328"/>
      <c r="E11" s="328"/>
      <c r="F11" s="328"/>
      <c r="G11" s="328"/>
      <c r="H11" s="1289">
        <f>R5</f>
        <v>0</v>
      </c>
      <c r="I11" s="1290"/>
      <c r="J11" s="1290"/>
      <c r="K11" s="1290"/>
      <c r="L11" s="1290"/>
      <c r="M11" s="1290"/>
      <c r="N11" s="1290"/>
      <c r="O11" s="1290"/>
      <c r="P11" s="328"/>
      <c r="Q11" s="1280"/>
      <c r="R11" s="1280"/>
      <c r="S11" s="1280"/>
      <c r="T11" s="1280"/>
      <c r="U11" s="1280"/>
      <c r="V11" s="1284"/>
      <c r="W11" s="1285"/>
      <c r="X11" s="1285"/>
      <c r="Y11" s="1286"/>
      <c r="Z11" s="1287"/>
      <c r="AA11" s="1288"/>
      <c r="AB11" s="333"/>
      <c r="AC11" s="333"/>
      <c r="AD11" s="333"/>
      <c r="AE11" s="333"/>
      <c r="AF11" s="333"/>
      <c r="AG11" s="333"/>
      <c r="AH11" s="335"/>
      <c r="AI11" s="335"/>
      <c r="AJ11" s="335"/>
      <c r="AK11" s="335"/>
      <c r="AL11" s="329"/>
    </row>
    <row r="12" spans="2:38" ht="22.5" customHeight="1" x14ac:dyDescent="0.2">
      <c r="B12" s="330"/>
      <c r="C12" s="328"/>
      <c r="D12" s="328"/>
      <c r="E12" s="328"/>
      <c r="F12" s="328"/>
      <c r="G12" s="328"/>
      <c r="H12" s="328" t="s">
        <v>6684</v>
      </c>
      <c r="I12" s="328"/>
      <c r="J12" s="328"/>
      <c r="K12" s="328"/>
      <c r="L12" s="328"/>
      <c r="M12" s="328"/>
      <c r="N12" s="328"/>
      <c r="O12" s="328"/>
      <c r="P12" s="328"/>
      <c r="Q12" s="328"/>
      <c r="R12" s="328"/>
      <c r="S12" s="328"/>
      <c r="T12" s="328"/>
      <c r="U12" s="328"/>
      <c r="V12" s="328" t="s">
        <v>6685</v>
      </c>
      <c r="W12" s="328"/>
      <c r="X12" s="328"/>
      <c r="Y12" s="328"/>
      <c r="Z12" s="333"/>
      <c r="AA12" s="333"/>
      <c r="AB12" s="333"/>
      <c r="AC12" s="333"/>
      <c r="AD12" s="333"/>
      <c r="AE12" s="333"/>
      <c r="AF12" s="333"/>
      <c r="AG12" s="333"/>
      <c r="AH12" s="335"/>
      <c r="AI12" s="335"/>
      <c r="AJ12" s="335"/>
      <c r="AK12" s="335"/>
      <c r="AL12" s="329"/>
    </row>
    <row r="13" spans="2:38" ht="22.5" customHeight="1" thickBot="1" x14ac:dyDescent="0.25">
      <c r="B13" s="330"/>
      <c r="C13" s="328"/>
      <c r="D13" s="328"/>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c r="AF13" s="328"/>
      <c r="AG13" s="328"/>
      <c r="AH13" s="328"/>
      <c r="AI13" s="328"/>
      <c r="AJ13" s="328"/>
      <c r="AK13" s="328"/>
      <c r="AL13" s="329"/>
    </row>
    <row r="14" spans="2:38" ht="22.5" customHeight="1" thickTop="1" x14ac:dyDescent="0.2">
      <c r="B14" s="330"/>
      <c r="C14" s="328"/>
      <c r="D14" s="603" t="s">
        <v>6686</v>
      </c>
      <c r="E14" s="604"/>
      <c r="F14" s="604"/>
      <c r="G14" s="604"/>
      <c r="H14" s="604"/>
      <c r="I14" s="604"/>
      <c r="J14" s="604"/>
      <c r="K14" s="604"/>
      <c r="L14" s="604"/>
      <c r="M14" s="604"/>
      <c r="N14" s="604"/>
      <c r="O14" s="603" t="s">
        <v>6687</v>
      </c>
      <c r="P14" s="604"/>
      <c r="Q14" s="604"/>
      <c r="R14" s="603" t="s">
        <v>6688</v>
      </c>
      <c r="S14" s="604"/>
      <c r="T14" s="604"/>
      <c r="U14" s="604"/>
      <c r="V14" s="601" t="s">
        <v>6689</v>
      </c>
      <c r="W14" s="603" t="s">
        <v>6690</v>
      </c>
      <c r="X14" s="604"/>
      <c r="Y14" s="604"/>
      <c r="Z14" s="604"/>
      <c r="AA14" s="603" t="s">
        <v>6691</v>
      </c>
      <c r="AB14" s="604"/>
      <c r="AC14" s="604"/>
      <c r="AD14" s="604"/>
      <c r="AE14" s="604"/>
      <c r="AF14" s="602"/>
      <c r="AG14" s="602" t="s">
        <v>6692</v>
      </c>
      <c r="AH14" s="336" t="s">
        <v>6693</v>
      </c>
      <c r="AI14" s="337"/>
      <c r="AJ14" s="338"/>
      <c r="AK14" s="328"/>
      <c r="AL14" s="329"/>
    </row>
    <row r="15" spans="2:38" ht="22.5" customHeight="1" x14ac:dyDescent="0.2">
      <c r="B15" s="330"/>
      <c r="C15" s="328"/>
      <c r="D15" s="332"/>
      <c r="E15" s="328"/>
      <c r="F15" s="328"/>
      <c r="G15" s="328"/>
      <c r="H15" s="328"/>
      <c r="I15" s="328"/>
      <c r="J15" s="328"/>
      <c r="K15" s="328"/>
      <c r="L15" s="328"/>
      <c r="M15" s="328"/>
      <c r="N15" s="328"/>
      <c r="O15" s="332"/>
      <c r="P15" s="328"/>
      <c r="Q15" s="328" t="s">
        <v>6570</v>
      </c>
      <c r="R15" s="339" t="s">
        <v>6694</v>
      </c>
      <c r="S15" s="331"/>
      <c r="T15" s="331"/>
      <c r="U15" s="331"/>
      <c r="V15" s="331"/>
      <c r="W15" s="332"/>
      <c r="X15" s="328"/>
      <c r="Y15" s="328"/>
      <c r="Z15" s="328" t="s">
        <v>6695</v>
      </c>
      <c r="AA15" s="339" t="s">
        <v>6696</v>
      </c>
      <c r="AB15" s="331"/>
      <c r="AC15" s="331"/>
      <c r="AD15" s="331"/>
      <c r="AE15" s="331"/>
      <c r="AF15" s="331"/>
      <c r="AG15" s="331"/>
      <c r="AH15" s="340"/>
      <c r="AI15" s="328"/>
      <c r="AJ15" s="341" t="s">
        <v>6697</v>
      </c>
      <c r="AK15" s="328"/>
      <c r="AL15" s="329"/>
    </row>
    <row r="16" spans="2:38" ht="22.5" customHeight="1" thickBot="1" x14ac:dyDescent="0.25">
      <c r="B16" s="330"/>
      <c r="C16" s="328"/>
      <c r="D16" s="605" t="s">
        <v>6698</v>
      </c>
      <c r="E16" s="601"/>
      <c r="F16" s="601"/>
      <c r="G16" s="601"/>
      <c r="H16" s="601"/>
      <c r="I16" s="601"/>
      <c r="J16" s="601"/>
      <c r="K16" s="1303"/>
      <c r="L16" s="1304"/>
      <c r="M16" s="1304"/>
      <c r="N16" s="1305"/>
      <c r="O16" s="1306"/>
      <c r="P16" s="1307"/>
      <c r="Q16" s="1308"/>
      <c r="R16" s="1309"/>
      <c r="S16" s="1310"/>
      <c r="T16" s="1310"/>
      <c r="U16" s="1310"/>
      <c r="V16" s="1311"/>
      <c r="W16" s="1306"/>
      <c r="X16" s="1307"/>
      <c r="Y16" s="1307"/>
      <c r="Z16" s="1308"/>
      <c r="AA16" s="1309"/>
      <c r="AB16" s="1310"/>
      <c r="AC16" s="1310"/>
      <c r="AD16" s="1310"/>
      <c r="AE16" s="1310"/>
      <c r="AF16" s="1310"/>
      <c r="AG16" s="1312"/>
      <c r="AH16" s="606" t="s">
        <v>6699</v>
      </c>
      <c r="AI16" s="607"/>
      <c r="AJ16" s="608"/>
      <c r="AK16" s="328"/>
      <c r="AL16" s="329"/>
    </row>
    <row r="17" spans="2:38" ht="22.5" customHeight="1" thickTop="1" x14ac:dyDescent="0.2">
      <c r="B17" s="330"/>
      <c r="C17" s="328"/>
      <c r="D17" s="605" t="s">
        <v>6700</v>
      </c>
      <c r="E17" s="601"/>
      <c r="F17" s="601"/>
      <c r="G17" s="601"/>
      <c r="H17" s="601"/>
      <c r="I17" s="601"/>
      <c r="J17" s="601"/>
      <c r="K17" s="1313"/>
      <c r="L17" s="1314"/>
      <c r="M17" s="1314"/>
      <c r="N17" s="1315"/>
      <c r="O17" s="1316">
        <v>1.03</v>
      </c>
      <c r="P17" s="1316"/>
      <c r="Q17" s="1317"/>
      <c r="R17" s="1318">
        <f>K17*O17</f>
        <v>0</v>
      </c>
      <c r="S17" s="1319"/>
      <c r="T17" s="1319"/>
      <c r="U17" s="1319"/>
      <c r="V17" s="1320"/>
      <c r="W17" s="1321">
        <v>6</v>
      </c>
      <c r="X17" s="1322"/>
      <c r="Y17" s="1322"/>
      <c r="Z17" s="1323"/>
      <c r="AA17" s="1318">
        <f>R17-W17</f>
        <v>-6</v>
      </c>
      <c r="AB17" s="1319"/>
      <c r="AC17" s="1319"/>
      <c r="AD17" s="1319"/>
      <c r="AE17" s="1319"/>
      <c r="AF17" s="1319"/>
      <c r="AG17" s="1324"/>
      <c r="AH17" s="1330" t="e">
        <f>ROUND(AA17/K17,3)</f>
        <v>#DIV/0!</v>
      </c>
      <c r="AI17" s="1331"/>
      <c r="AJ17" s="1332"/>
      <c r="AK17" s="328"/>
      <c r="AL17" s="329"/>
    </row>
    <row r="18" spans="2:38" ht="22.5" customHeight="1" x14ac:dyDescent="0.2">
      <c r="B18" s="330"/>
      <c r="C18" s="328"/>
      <c r="D18" s="605" t="s">
        <v>6701</v>
      </c>
      <c r="E18" s="601"/>
      <c r="F18" s="601"/>
      <c r="G18" s="601"/>
      <c r="H18" s="601"/>
      <c r="I18" s="601"/>
      <c r="J18" s="601"/>
      <c r="K18" s="1325"/>
      <c r="L18" s="1326"/>
      <c r="M18" s="1326"/>
      <c r="N18" s="1327"/>
      <c r="O18" s="1328">
        <v>1.1000000000000001</v>
      </c>
      <c r="P18" s="1328"/>
      <c r="Q18" s="1329"/>
      <c r="R18" s="1318">
        <f t="shared" ref="R18:R30" si="0">K18*O18</f>
        <v>0</v>
      </c>
      <c r="S18" s="1319"/>
      <c r="T18" s="1319"/>
      <c r="U18" s="1319"/>
      <c r="V18" s="1320"/>
      <c r="W18" s="1321">
        <v>34</v>
      </c>
      <c r="X18" s="1322"/>
      <c r="Y18" s="1322"/>
      <c r="Z18" s="1323"/>
      <c r="AA18" s="1318">
        <f t="shared" ref="AA18:AA30" si="1">R18-W18</f>
        <v>-34</v>
      </c>
      <c r="AB18" s="1319"/>
      <c r="AC18" s="1319"/>
      <c r="AD18" s="1319"/>
      <c r="AE18" s="1319"/>
      <c r="AF18" s="1319"/>
      <c r="AG18" s="1324"/>
      <c r="AH18" s="1330" t="e">
        <f t="shared" ref="AH18:AH30" si="2">ROUND(AA18/K18,3)</f>
        <v>#DIV/0!</v>
      </c>
      <c r="AI18" s="1331"/>
      <c r="AJ18" s="1332"/>
      <c r="AK18" s="328"/>
      <c r="AL18" s="329"/>
    </row>
    <row r="19" spans="2:38" ht="22.5" customHeight="1" x14ac:dyDescent="0.2">
      <c r="B19" s="330"/>
      <c r="C19" s="328"/>
      <c r="D19" s="605" t="s">
        <v>6702</v>
      </c>
      <c r="E19" s="601"/>
      <c r="F19" s="601"/>
      <c r="G19" s="601"/>
      <c r="H19" s="601"/>
      <c r="I19" s="601"/>
      <c r="J19" s="601"/>
      <c r="K19" s="1325"/>
      <c r="L19" s="1326"/>
      <c r="M19" s="1326"/>
      <c r="N19" s="1327"/>
      <c r="O19" s="1328">
        <v>1.1499999999999999</v>
      </c>
      <c r="P19" s="1328"/>
      <c r="Q19" s="1329"/>
      <c r="R19" s="1318">
        <f t="shared" si="0"/>
        <v>0</v>
      </c>
      <c r="S19" s="1319"/>
      <c r="T19" s="1319"/>
      <c r="U19" s="1319"/>
      <c r="V19" s="1320"/>
      <c r="W19" s="1321">
        <v>64</v>
      </c>
      <c r="X19" s="1322"/>
      <c r="Y19" s="1322"/>
      <c r="Z19" s="1323"/>
      <c r="AA19" s="1318">
        <f t="shared" si="1"/>
        <v>-64</v>
      </c>
      <c r="AB19" s="1319"/>
      <c r="AC19" s="1319"/>
      <c r="AD19" s="1319"/>
      <c r="AE19" s="1319"/>
      <c r="AF19" s="1319"/>
      <c r="AG19" s="1324"/>
      <c r="AH19" s="1330" t="e">
        <f t="shared" si="2"/>
        <v>#DIV/0!</v>
      </c>
      <c r="AI19" s="1331"/>
      <c r="AJ19" s="1332"/>
      <c r="AK19" s="328"/>
      <c r="AL19" s="329"/>
    </row>
    <row r="20" spans="2:38" ht="22.5" customHeight="1" x14ac:dyDescent="0.2">
      <c r="B20" s="330"/>
      <c r="C20" s="328"/>
      <c r="D20" s="605" t="s">
        <v>6703</v>
      </c>
      <c r="E20" s="601"/>
      <c r="F20" s="601"/>
      <c r="G20" s="601"/>
      <c r="H20" s="601"/>
      <c r="I20" s="601"/>
      <c r="J20" s="601"/>
      <c r="K20" s="1325"/>
      <c r="L20" s="1326"/>
      <c r="M20" s="1326"/>
      <c r="N20" s="1327"/>
      <c r="O20" s="1328">
        <v>1.2</v>
      </c>
      <c r="P20" s="1328"/>
      <c r="Q20" s="1329"/>
      <c r="R20" s="1318">
        <f t="shared" si="0"/>
        <v>0</v>
      </c>
      <c r="S20" s="1319"/>
      <c r="T20" s="1319"/>
      <c r="U20" s="1319"/>
      <c r="V20" s="1320"/>
      <c r="W20" s="1321">
        <v>104</v>
      </c>
      <c r="X20" s="1322"/>
      <c r="Y20" s="1322"/>
      <c r="Z20" s="1323"/>
      <c r="AA20" s="1318">
        <f t="shared" si="1"/>
        <v>-104</v>
      </c>
      <c r="AB20" s="1319"/>
      <c r="AC20" s="1319"/>
      <c r="AD20" s="1319"/>
      <c r="AE20" s="1319"/>
      <c r="AF20" s="1319"/>
      <c r="AG20" s="1324"/>
      <c r="AH20" s="1330" t="e">
        <f t="shared" si="2"/>
        <v>#DIV/0!</v>
      </c>
      <c r="AI20" s="1331"/>
      <c r="AJ20" s="1332"/>
      <c r="AK20" s="328"/>
      <c r="AL20" s="329"/>
    </row>
    <row r="21" spans="2:38" ht="22.5" customHeight="1" x14ac:dyDescent="0.2">
      <c r="B21" s="330"/>
      <c r="C21" s="328"/>
      <c r="D21" s="605" t="s">
        <v>6704</v>
      </c>
      <c r="E21" s="601"/>
      <c r="F21" s="601"/>
      <c r="G21" s="601"/>
      <c r="H21" s="601"/>
      <c r="I21" s="601"/>
      <c r="J21" s="601"/>
      <c r="K21" s="1333"/>
      <c r="L21" s="1334"/>
      <c r="M21" s="1334"/>
      <c r="N21" s="1335"/>
      <c r="O21" s="1336">
        <v>1.29</v>
      </c>
      <c r="P21" s="1336"/>
      <c r="Q21" s="1337"/>
      <c r="R21" s="1318">
        <f t="shared" si="0"/>
        <v>0</v>
      </c>
      <c r="S21" s="1319"/>
      <c r="T21" s="1319"/>
      <c r="U21" s="1319"/>
      <c r="V21" s="1320"/>
      <c r="W21" s="1338">
        <v>194</v>
      </c>
      <c r="X21" s="1339"/>
      <c r="Y21" s="1339"/>
      <c r="Z21" s="1340"/>
      <c r="AA21" s="1318">
        <f t="shared" si="1"/>
        <v>-194</v>
      </c>
      <c r="AB21" s="1319"/>
      <c r="AC21" s="1319"/>
      <c r="AD21" s="1319"/>
      <c r="AE21" s="1319"/>
      <c r="AF21" s="1319"/>
      <c r="AG21" s="1324"/>
      <c r="AH21" s="1341" t="e">
        <f t="shared" si="2"/>
        <v>#DIV/0!</v>
      </c>
      <c r="AI21" s="1342"/>
      <c r="AJ21" s="1343"/>
      <c r="AK21" s="328"/>
      <c r="AL21" s="329"/>
    </row>
    <row r="22" spans="2:38" ht="22.5" customHeight="1" x14ac:dyDescent="0.2">
      <c r="B22" s="330"/>
      <c r="C22" s="328"/>
      <c r="D22" s="609" t="s">
        <v>6705</v>
      </c>
      <c r="E22" s="610"/>
      <c r="F22" s="610"/>
      <c r="G22" s="610"/>
      <c r="H22" s="610"/>
      <c r="I22" s="610"/>
      <c r="J22" s="610"/>
      <c r="K22" s="1344"/>
      <c r="L22" s="1345"/>
      <c r="M22" s="1345"/>
      <c r="N22" s="1346"/>
      <c r="O22" s="1347">
        <v>1.41</v>
      </c>
      <c r="P22" s="1347"/>
      <c r="Q22" s="1348"/>
      <c r="R22" s="1318">
        <f t="shared" si="0"/>
        <v>0</v>
      </c>
      <c r="S22" s="1319"/>
      <c r="T22" s="1319"/>
      <c r="U22" s="1319"/>
      <c r="V22" s="1320"/>
      <c r="W22" s="1349">
        <v>362</v>
      </c>
      <c r="X22" s="1350"/>
      <c r="Y22" s="1350"/>
      <c r="Z22" s="1351"/>
      <c r="AA22" s="1318">
        <f t="shared" si="1"/>
        <v>-362</v>
      </c>
      <c r="AB22" s="1319"/>
      <c r="AC22" s="1319"/>
      <c r="AD22" s="1319"/>
      <c r="AE22" s="1319"/>
      <c r="AF22" s="1319"/>
      <c r="AG22" s="1324"/>
      <c r="AH22" s="1352" t="e">
        <f t="shared" si="2"/>
        <v>#DIV/0!</v>
      </c>
      <c r="AI22" s="1353"/>
      <c r="AJ22" s="1354"/>
      <c r="AK22" s="328"/>
      <c r="AL22" s="329"/>
    </row>
    <row r="23" spans="2:38" ht="22.5" customHeight="1" x14ac:dyDescent="0.2">
      <c r="B23" s="330"/>
      <c r="C23" s="328"/>
      <c r="D23" s="609" t="s">
        <v>6706</v>
      </c>
      <c r="E23" s="610"/>
      <c r="F23" s="610"/>
      <c r="G23" s="610"/>
      <c r="H23" s="610"/>
      <c r="I23" s="610"/>
      <c r="J23" s="610"/>
      <c r="K23" s="1344"/>
      <c r="L23" s="1345"/>
      <c r="M23" s="1345"/>
      <c r="N23" s="1346"/>
      <c r="O23" s="1347">
        <v>1.58</v>
      </c>
      <c r="P23" s="1347"/>
      <c r="Q23" s="1348"/>
      <c r="R23" s="1318">
        <f t="shared" si="0"/>
        <v>0</v>
      </c>
      <c r="S23" s="1319"/>
      <c r="T23" s="1319"/>
      <c r="U23" s="1319"/>
      <c r="V23" s="1320"/>
      <c r="W23" s="1349">
        <v>702</v>
      </c>
      <c r="X23" s="1350"/>
      <c r="Y23" s="1350"/>
      <c r="Z23" s="1351"/>
      <c r="AA23" s="1318">
        <f t="shared" si="1"/>
        <v>-702</v>
      </c>
      <c r="AB23" s="1319"/>
      <c r="AC23" s="1319"/>
      <c r="AD23" s="1319"/>
      <c r="AE23" s="1319"/>
      <c r="AF23" s="1319"/>
      <c r="AG23" s="1324"/>
      <c r="AH23" s="1352" t="e">
        <f t="shared" si="2"/>
        <v>#DIV/0!</v>
      </c>
      <c r="AI23" s="1353"/>
      <c r="AJ23" s="1354"/>
      <c r="AK23" s="328"/>
      <c r="AL23" s="329"/>
    </row>
    <row r="24" spans="2:38" ht="22.5" customHeight="1" x14ac:dyDescent="0.2">
      <c r="B24" s="330"/>
      <c r="C24" s="328"/>
      <c r="D24" s="609" t="s">
        <v>6707</v>
      </c>
      <c r="E24" s="610"/>
      <c r="F24" s="610"/>
      <c r="G24" s="610"/>
      <c r="H24" s="610"/>
      <c r="I24" s="610"/>
      <c r="J24" s="610"/>
      <c r="K24" s="1344"/>
      <c r="L24" s="1345"/>
      <c r="M24" s="1345"/>
      <c r="N24" s="1346"/>
      <c r="O24" s="1347">
        <v>1.76</v>
      </c>
      <c r="P24" s="1347"/>
      <c r="Q24" s="1348"/>
      <c r="R24" s="1318">
        <f t="shared" si="0"/>
        <v>0</v>
      </c>
      <c r="S24" s="1319"/>
      <c r="T24" s="1319"/>
      <c r="U24" s="1319"/>
      <c r="V24" s="1320"/>
      <c r="W24" s="1349">
        <v>1242</v>
      </c>
      <c r="X24" s="1350"/>
      <c r="Y24" s="1350"/>
      <c r="Z24" s="1351"/>
      <c r="AA24" s="1318">
        <f t="shared" si="1"/>
        <v>-1242</v>
      </c>
      <c r="AB24" s="1319"/>
      <c r="AC24" s="1319"/>
      <c r="AD24" s="1319"/>
      <c r="AE24" s="1319"/>
      <c r="AF24" s="1319"/>
      <c r="AG24" s="1324"/>
      <c r="AH24" s="1352" t="e">
        <f t="shared" si="2"/>
        <v>#DIV/0!</v>
      </c>
      <c r="AI24" s="1353"/>
      <c r="AJ24" s="1354"/>
      <c r="AK24" s="328"/>
      <c r="AL24" s="329"/>
    </row>
    <row r="25" spans="2:38" ht="22.5" customHeight="1" x14ac:dyDescent="0.2">
      <c r="B25" s="330"/>
      <c r="C25" s="328"/>
      <c r="D25" s="609" t="s">
        <v>6708</v>
      </c>
      <c r="E25" s="610"/>
      <c r="F25" s="610"/>
      <c r="G25" s="610"/>
      <c r="H25" s="610"/>
      <c r="I25" s="610"/>
      <c r="J25" s="610"/>
      <c r="K25" s="1344"/>
      <c r="L25" s="1345"/>
      <c r="M25" s="1345"/>
      <c r="N25" s="1346"/>
      <c r="O25" s="1347">
        <v>1.9</v>
      </c>
      <c r="P25" s="1347"/>
      <c r="Q25" s="1348"/>
      <c r="R25" s="1318">
        <f t="shared" si="0"/>
        <v>0</v>
      </c>
      <c r="S25" s="1319"/>
      <c r="T25" s="1319"/>
      <c r="U25" s="1319"/>
      <c r="V25" s="1320"/>
      <c r="W25" s="1349">
        <v>1802</v>
      </c>
      <c r="X25" s="1350"/>
      <c r="Y25" s="1350"/>
      <c r="Z25" s="1351"/>
      <c r="AA25" s="1318">
        <f t="shared" si="1"/>
        <v>-1802</v>
      </c>
      <c r="AB25" s="1319"/>
      <c r="AC25" s="1319"/>
      <c r="AD25" s="1319"/>
      <c r="AE25" s="1319"/>
      <c r="AF25" s="1319"/>
      <c r="AG25" s="1324"/>
      <c r="AH25" s="1352" t="e">
        <f t="shared" si="2"/>
        <v>#DIV/0!</v>
      </c>
      <c r="AI25" s="1353"/>
      <c r="AJ25" s="1354"/>
      <c r="AK25" s="328"/>
      <c r="AL25" s="329"/>
    </row>
    <row r="26" spans="2:38" ht="22.5" customHeight="1" x14ac:dyDescent="0.2">
      <c r="B26" s="330"/>
      <c r="C26" s="328"/>
      <c r="D26" s="609" t="s">
        <v>6709</v>
      </c>
      <c r="E26" s="610"/>
      <c r="F26" s="610"/>
      <c r="G26" s="610"/>
      <c r="H26" s="610"/>
      <c r="I26" s="610"/>
      <c r="J26" s="610"/>
      <c r="K26" s="1344"/>
      <c r="L26" s="1345"/>
      <c r="M26" s="1345"/>
      <c r="N26" s="1346"/>
      <c r="O26" s="1347">
        <v>1.98</v>
      </c>
      <c r="P26" s="1347"/>
      <c r="Q26" s="1348"/>
      <c r="R26" s="1318">
        <f t="shared" si="0"/>
        <v>0</v>
      </c>
      <c r="S26" s="1319"/>
      <c r="T26" s="1319"/>
      <c r="U26" s="1319"/>
      <c r="V26" s="1320"/>
      <c r="W26" s="1349">
        <v>2202</v>
      </c>
      <c r="X26" s="1350"/>
      <c r="Y26" s="1350"/>
      <c r="Z26" s="1351"/>
      <c r="AA26" s="1318">
        <f t="shared" si="1"/>
        <v>-2202</v>
      </c>
      <c r="AB26" s="1319"/>
      <c r="AC26" s="1319"/>
      <c r="AD26" s="1319"/>
      <c r="AE26" s="1319"/>
      <c r="AF26" s="1319"/>
      <c r="AG26" s="1324"/>
      <c r="AH26" s="1352" t="e">
        <f t="shared" si="2"/>
        <v>#DIV/0!</v>
      </c>
      <c r="AI26" s="1353"/>
      <c r="AJ26" s="1354"/>
      <c r="AK26" s="328"/>
      <c r="AL26" s="329"/>
    </row>
    <row r="27" spans="2:38" ht="22.5" customHeight="1" x14ac:dyDescent="0.2">
      <c r="B27" s="330"/>
      <c r="C27" s="328"/>
      <c r="D27" s="609" t="s">
        <v>6710</v>
      </c>
      <c r="E27" s="610"/>
      <c r="F27" s="610"/>
      <c r="G27" s="610"/>
      <c r="H27" s="610"/>
      <c r="I27" s="610"/>
      <c r="J27" s="610"/>
      <c r="K27" s="1344"/>
      <c r="L27" s="1345"/>
      <c r="M27" s="1345"/>
      <c r="N27" s="1346"/>
      <c r="O27" s="1347">
        <v>2.04</v>
      </c>
      <c r="P27" s="1347"/>
      <c r="Q27" s="1348"/>
      <c r="R27" s="1318">
        <f t="shared" si="0"/>
        <v>0</v>
      </c>
      <c r="S27" s="1319"/>
      <c r="T27" s="1319"/>
      <c r="U27" s="1319"/>
      <c r="V27" s="1320"/>
      <c r="W27" s="1349">
        <v>2562</v>
      </c>
      <c r="X27" s="1350"/>
      <c r="Y27" s="1350"/>
      <c r="Z27" s="1351"/>
      <c r="AA27" s="1318">
        <f t="shared" si="1"/>
        <v>-2562</v>
      </c>
      <c r="AB27" s="1319"/>
      <c r="AC27" s="1319"/>
      <c r="AD27" s="1319"/>
      <c r="AE27" s="1319"/>
      <c r="AF27" s="1319"/>
      <c r="AG27" s="1324"/>
      <c r="AH27" s="1352" t="e">
        <f t="shared" si="2"/>
        <v>#DIV/0!</v>
      </c>
      <c r="AI27" s="1353"/>
      <c r="AJ27" s="1354"/>
      <c r="AK27" s="328"/>
      <c r="AL27" s="329"/>
    </row>
    <row r="28" spans="2:38" ht="22.5" customHeight="1" x14ac:dyDescent="0.2">
      <c r="B28" s="330"/>
      <c r="C28" s="328"/>
      <c r="D28" s="609" t="s">
        <v>6711</v>
      </c>
      <c r="E28" s="610"/>
      <c r="F28" s="610"/>
      <c r="G28" s="610"/>
      <c r="H28" s="610"/>
      <c r="I28" s="610"/>
      <c r="J28" s="610"/>
      <c r="K28" s="1344"/>
      <c r="L28" s="1345"/>
      <c r="M28" s="1345"/>
      <c r="N28" s="1346"/>
      <c r="O28" s="1347">
        <v>2.08</v>
      </c>
      <c r="P28" s="1347"/>
      <c r="Q28" s="1348"/>
      <c r="R28" s="1318">
        <f t="shared" si="0"/>
        <v>0</v>
      </c>
      <c r="S28" s="1319"/>
      <c r="T28" s="1319"/>
      <c r="U28" s="1319"/>
      <c r="V28" s="1320"/>
      <c r="W28" s="1349">
        <v>2842</v>
      </c>
      <c r="X28" s="1350"/>
      <c r="Y28" s="1350"/>
      <c r="Z28" s="1351"/>
      <c r="AA28" s="1318">
        <f t="shared" si="1"/>
        <v>-2842</v>
      </c>
      <c r="AB28" s="1319"/>
      <c r="AC28" s="1319"/>
      <c r="AD28" s="1319"/>
      <c r="AE28" s="1319"/>
      <c r="AF28" s="1319"/>
      <c r="AG28" s="1324"/>
      <c r="AH28" s="1352" t="e">
        <f t="shared" si="2"/>
        <v>#DIV/0!</v>
      </c>
      <c r="AI28" s="1353"/>
      <c r="AJ28" s="1354"/>
      <c r="AK28" s="328"/>
      <c r="AL28" s="329"/>
    </row>
    <row r="29" spans="2:38" ht="22.5" customHeight="1" x14ac:dyDescent="0.2">
      <c r="B29" s="330"/>
      <c r="C29" s="328"/>
      <c r="D29" s="609" t="s">
        <v>6712</v>
      </c>
      <c r="E29" s="610"/>
      <c r="F29" s="610"/>
      <c r="G29" s="610"/>
      <c r="H29" s="610"/>
      <c r="I29" s="610"/>
      <c r="J29" s="610"/>
      <c r="K29" s="1344"/>
      <c r="L29" s="1345"/>
      <c r="M29" s="1345"/>
      <c r="N29" s="1346"/>
      <c r="O29" s="1347">
        <v>2.1</v>
      </c>
      <c r="P29" s="1347"/>
      <c r="Q29" s="1348"/>
      <c r="R29" s="1318">
        <f t="shared" si="0"/>
        <v>0</v>
      </c>
      <c r="S29" s="1319"/>
      <c r="T29" s="1319"/>
      <c r="U29" s="1319"/>
      <c r="V29" s="1320"/>
      <c r="W29" s="1349">
        <v>3002</v>
      </c>
      <c r="X29" s="1350"/>
      <c r="Y29" s="1350"/>
      <c r="Z29" s="1351"/>
      <c r="AA29" s="1318">
        <f t="shared" si="1"/>
        <v>-3002</v>
      </c>
      <c r="AB29" s="1319"/>
      <c r="AC29" s="1319"/>
      <c r="AD29" s="1319"/>
      <c r="AE29" s="1319"/>
      <c r="AF29" s="1319"/>
      <c r="AG29" s="1324"/>
      <c r="AH29" s="1352" t="e">
        <f t="shared" si="2"/>
        <v>#DIV/0!</v>
      </c>
      <c r="AI29" s="1353"/>
      <c r="AJ29" s="1354"/>
      <c r="AK29" s="328"/>
      <c r="AL29" s="329"/>
    </row>
    <row r="30" spans="2:38" ht="22.5" customHeight="1" thickBot="1" x14ac:dyDescent="0.25">
      <c r="B30" s="330"/>
      <c r="C30" s="328"/>
      <c r="D30" s="609" t="s">
        <v>6713</v>
      </c>
      <c r="E30" s="610"/>
      <c r="F30" s="610"/>
      <c r="G30" s="610"/>
      <c r="H30" s="610"/>
      <c r="I30" s="610"/>
      <c r="J30" s="610"/>
      <c r="K30" s="1370"/>
      <c r="L30" s="1371"/>
      <c r="M30" s="1371"/>
      <c r="N30" s="1372"/>
      <c r="O30" s="1347">
        <v>1.8</v>
      </c>
      <c r="P30" s="1347"/>
      <c r="Q30" s="1348"/>
      <c r="R30" s="1318">
        <f t="shared" si="0"/>
        <v>0</v>
      </c>
      <c r="S30" s="1319"/>
      <c r="T30" s="1319"/>
      <c r="U30" s="1319"/>
      <c r="V30" s="1320"/>
      <c r="W30" s="1349">
        <v>0</v>
      </c>
      <c r="X30" s="1350"/>
      <c r="Y30" s="1350"/>
      <c r="Z30" s="1351"/>
      <c r="AA30" s="1318">
        <f t="shared" si="1"/>
        <v>0</v>
      </c>
      <c r="AB30" s="1319"/>
      <c r="AC30" s="1319"/>
      <c r="AD30" s="1319"/>
      <c r="AE30" s="1319"/>
      <c r="AF30" s="1319"/>
      <c r="AG30" s="1324"/>
      <c r="AH30" s="1355" t="e">
        <f t="shared" si="2"/>
        <v>#DIV/0!</v>
      </c>
      <c r="AI30" s="1356"/>
      <c r="AJ30" s="1357"/>
      <c r="AK30" s="328"/>
      <c r="AL30" s="329"/>
    </row>
    <row r="31" spans="2:38" ht="22.5" customHeight="1" thickTop="1" x14ac:dyDescent="0.2">
      <c r="B31" s="685"/>
      <c r="C31" s="328"/>
      <c r="D31" s="328"/>
      <c r="E31" s="328"/>
      <c r="F31" s="328"/>
      <c r="G31" s="328"/>
      <c r="H31" s="328"/>
      <c r="I31" s="328"/>
      <c r="J31" s="328"/>
      <c r="K31" s="335"/>
      <c r="L31" s="335"/>
      <c r="M31" s="335"/>
      <c r="N31" s="335"/>
      <c r="O31" s="342"/>
      <c r="P31" s="342"/>
      <c r="Q31" s="342"/>
      <c r="R31" s="335"/>
      <c r="S31" s="335"/>
      <c r="T31" s="335"/>
      <c r="U31" s="335"/>
      <c r="V31" s="335"/>
      <c r="W31" s="343"/>
      <c r="X31" s="343"/>
      <c r="Y31" s="343"/>
      <c r="Z31" s="343"/>
      <c r="AA31" s="335"/>
      <c r="AB31" s="335"/>
      <c r="AC31" s="335"/>
      <c r="AD31" s="335"/>
      <c r="AE31" s="335"/>
      <c r="AF31" s="335"/>
      <c r="AG31" s="335"/>
      <c r="AH31" s="328"/>
      <c r="AI31" s="335"/>
      <c r="AJ31" s="344" t="s">
        <v>6714</v>
      </c>
      <c r="AK31" s="328"/>
      <c r="AL31" s="345"/>
    </row>
    <row r="32" spans="2:38" ht="22.5" customHeight="1" x14ac:dyDescent="0.2">
      <c r="B32" s="685"/>
      <c r="C32" s="328" t="s">
        <v>6715</v>
      </c>
      <c r="D32" s="328"/>
      <c r="E32" s="328"/>
      <c r="F32" s="328"/>
      <c r="G32" s="328"/>
      <c r="H32" s="328"/>
      <c r="I32" s="328"/>
      <c r="J32" s="328"/>
      <c r="K32" s="328"/>
      <c r="L32" s="328"/>
      <c r="M32" s="328"/>
      <c r="N32" s="328"/>
      <c r="O32" s="342"/>
      <c r="P32" s="342"/>
      <c r="Q32" s="342"/>
      <c r="R32" s="328"/>
      <c r="S32" s="328"/>
      <c r="T32" s="328"/>
      <c r="U32" s="328"/>
      <c r="V32" s="328"/>
      <c r="W32" s="343"/>
      <c r="X32" s="343"/>
      <c r="Y32" s="343"/>
      <c r="Z32" s="343"/>
      <c r="AA32" s="328"/>
      <c r="AB32" s="328"/>
      <c r="AC32" s="328"/>
      <c r="AD32" s="328"/>
      <c r="AE32" s="328"/>
      <c r="AF32" s="328"/>
      <c r="AG32" s="328"/>
      <c r="AH32" s="328"/>
      <c r="AI32" s="328"/>
      <c r="AJ32" s="328"/>
      <c r="AK32" s="328"/>
      <c r="AL32" s="345"/>
    </row>
    <row r="33" spans="2:59" ht="33" customHeight="1" thickBot="1" x14ac:dyDescent="0.25">
      <c r="B33" s="685"/>
      <c r="C33" s="328"/>
      <c r="D33" s="296"/>
      <c r="E33" s="346"/>
      <c r="F33" s="296"/>
      <c r="G33" s="296"/>
      <c r="H33" s="296"/>
      <c r="I33" s="1358" t="s">
        <v>6716</v>
      </c>
      <c r="J33" s="1358"/>
      <c r="K33" s="1358"/>
      <c r="L33" s="1358"/>
      <c r="M33" s="1358"/>
      <c r="N33" s="1358"/>
      <c r="O33" s="296"/>
      <c r="P33" s="1359" t="s">
        <v>6717</v>
      </c>
      <c r="Q33" s="1359"/>
      <c r="R33" s="1359"/>
      <c r="S33" s="1359"/>
      <c r="T33" s="1359"/>
      <c r="U33" s="1359"/>
      <c r="V33" s="296"/>
      <c r="W33" s="296"/>
      <c r="X33" s="296"/>
      <c r="Y33" s="296"/>
      <c r="Z33" s="296"/>
      <c r="AA33" s="296"/>
      <c r="AB33" s="1360" t="s">
        <v>6718</v>
      </c>
      <c r="AC33" s="1361"/>
      <c r="AD33" s="1361"/>
      <c r="AE33" s="1361"/>
      <c r="AF33" s="1361"/>
      <c r="AG33" s="1361"/>
      <c r="AH33" s="296"/>
      <c r="AI33" s="296"/>
      <c r="AJ33" s="296"/>
      <c r="AK33" s="296"/>
      <c r="AL33" s="347"/>
      <c r="AM33" s="297"/>
      <c r="AN33" s="297"/>
      <c r="AO33" s="297"/>
    </row>
    <row r="34" spans="2:59" ht="22.5" customHeight="1" thickTop="1" thickBot="1" x14ac:dyDescent="0.25">
      <c r="B34" s="1362"/>
      <c r="C34" s="1363"/>
      <c r="D34" s="1363"/>
      <c r="E34" s="1363"/>
      <c r="F34" s="296"/>
      <c r="G34" s="296"/>
      <c r="H34" s="323" t="s">
        <v>5170</v>
      </c>
      <c r="I34" s="1364"/>
      <c r="J34" s="1365"/>
      <c r="K34" s="1365"/>
      <c r="L34" s="1365"/>
      <c r="M34" s="1365"/>
      <c r="N34" s="1366"/>
      <c r="O34" s="296" t="s">
        <v>5171</v>
      </c>
      <c r="P34" s="1367"/>
      <c r="Q34" s="1368"/>
      <c r="R34" s="1368"/>
      <c r="S34" s="1368"/>
      <c r="T34" s="1368"/>
      <c r="U34" s="1369"/>
      <c r="V34" s="296"/>
      <c r="W34" s="325"/>
      <c r="X34" s="325" t="s">
        <v>5171</v>
      </c>
      <c r="Y34" s="325"/>
      <c r="Z34" s="325"/>
      <c r="AA34" s="325"/>
      <c r="AB34" s="1367"/>
      <c r="AC34" s="1368"/>
      <c r="AD34" s="1368"/>
      <c r="AE34" s="1368"/>
      <c r="AF34" s="1368"/>
      <c r="AG34" s="1369"/>
      <c r="AH34" s="296"/>
      <c r="AI34" s="296"/>
      <c r="AJ34" s="325"/>
      <c r="AK34" s="325"/>
      <c r="AL34" s="348"/>
      <c r="AM34" s="349"/>
      <c r="AN34" s="349"/>
      <c r="AO34" s="297"/>
    </row>
    <row r="35" spans="2:59" ht="18" customHeight="1" thickTop="1" x14ac:dyDescent="0.2">
      <c r="B35" s="611"/>
      <c r="C35" s="350"/>
      <c r="D35" s="350"/>
      <c r="E35" s="350"/>
      <c r="F35" s="296"/>
      <c r="G35" s="296"/>
      <c r="H35" s="323"/>
      <c r="I35" s="326"/>
      <c r="J35" s="326"/>
      <c r="K35" s="326"/>
      <c r="L35" s="326"/>
      <c r="M35" s="326"/>
      <c r="N35" s="326"/>
      <c r="O35" s="296"/>
      <c r="P35" s="326"/>
      <c r="Q35" s="326"/>
      <c r="R35" s="326"/>
      <c r="S35" s="326"/>
      <c r="T35" s="326"/>
      <c r="U35" s="326"/>
      <c r="V35" s="296"/>
      <c r="W35" s="325"/>
      <c r="X35" s="325"/>
      <c r="Y35" s="325"/>
      <c r="Z35" s="325"/>
      <c r="AA35" s="325"/>
      <c r="AB35" s="326"/>
      <c r="AC35" s="326"/>
      <c r="AD35" s="326"/>
      <c r="AE35" s="326"/>
      <c r="AF35" s="326"/>
      <c r="AG35" s="326"/>
      <c r="AH35" s="296"/>
      <c r="AI35" s="296"/>
      <c r="AJ35" s="325"/>
      <c r="AK35" s="325"/>
      <c r="AL35" s="348"/>
      <c r="AM35" s="349"/>
      <c r="AN35" s="349"/>
      <c r="AO35" s="297"/>
    </row>
    <row r="36" spans="2:59" ht="22.5" customHeight="1" thickBot="1" x14ac:dyDescent="0.25">
      <c r="B36" s="611"/>
      <c r="C36" s="350"/>
      <c r="D36" s="350"/>
      <c r="E36" s="350"/>
      <c r="F36" s="296"/>
      <c r="G36" s="1375" t="s">
        <v>6719</v>
      </c>
      <c r="H36" s="1375"/>
      <c r="I36" s="1375"/>
      <c r="J36" s="1375"/>
      <c r="K36" s="1375"/>
      <c r="L36" s="1375"/>
      <c r="M36" s="1375"/>
      <c r="N36" s="326"/>
      <c r="O36" s="296"/>
      <c r="P36" s="326"/>
      <c r="Q36" s="1360" t="s">
        <v>6720</v>
      </c>
      <c r="R36" s="1360"/>
      <c r="S36" s="1360"/>
      <c r="T36" s="1360"/>
      <c r="U36" s="1360"/>
      <c r="V36" s="1360"/>
      <c r="W36" s="1360"/>
      <c r="X36" s="325"/>
      <c r="Y36" s="326"/>
      <c r="Z36" s="296"/>
      <c r="AA36" s="1376" t="s">
        <v>6721</v>
      </c>
      <c r="AB36" s="1376"/>
      <c r="AC36" s="1376"/>
      <c r="AD36" s="1376"/>
      <c r="AE36" s="1376"/>
      <c r="AF36" s="1376"/>
      <c r="AG36" s="1376"/>
      <c r="AH36" s="296"/>
      <c r="AI36" s="296"/>
      <c r="AJ36" s="325"/>
      <c r="AK36" s="325"/>
      <c r="AL36" s="348"/>
      <c r="AM36" s="349"/>
      <c r="AN36" s="349"/>
      <c r="AO36" s="297"/>
    </row>
    <row r="37" spans="2:59" ht="22.5" customHeight="1" thickTop="1" thickBot="1" x14ac:dyDescent="0.25">
      <c r="B37" s="611"/>
      <c r="C37" s="350"/>
      <c r="D37" s="350"/>
      <c r="E37" s="296" t="s">
        <v>5171</v>
      </c>
      <c r="F37" s="296"/>
      <c r="G37" s="1367"/>
      <c r="H37" s="1368"/>
      <c r="I37" s="1368"/>
      <c r="J37" s="1368"/>
      <c r="K37" s="1368"/>
      <c r="L37" s="1368"/>
      <c r="M37" s="1369"/>
      <c r="N37" s="326"/>
      <c r="O37" s="296" t="s">
        <v>5171</v>
      </c>
      <c r="P37" s="326"/>
      <c r="Q37" s="1367"/>
      <c r="R37" s="1368"/>
      <c r="S37" s="1368"/>
      <c r="T37" s="1368"/>
      <c r="U37" s="1368"/>
      <c r="V37" s="1368"/>
      <c r="W37" s="1369"/>
      <c r="X37" s="325"/>
      <c r="Y37" s="296" t="s">
        <v>5171</v>
      </c>
      <c r="Z37" s="296"/>
      <c r="AA37" s="1367"/>
      <c r="AB37" s="1368"/>
      <c r="AC37" s="1368"/>
      <c r="AD37" s="1368"/>
      <c r="AE37" s="1368"/>
      <c r="AF37" s="1368"/>
      <c r="AG37" s="1369"/>
      <c r="AH37" s="296"/>
      <c r="AI37" s="296"/>
      <c r="AJ37" s="325"/>
      <c r="AK37" s="325"/>
      <c r="AL37" s="348"/>
      <c r="AM37" s="349"/>
      <c r="AN37" s="349"/>
      <c r="AO37" s="297"/>
    </row>
    <row r="38" spans="2:59" ht="18" customHeight="1" thickTop="1" x14ac:dyDescent="0.2">
      <c r="B38" s="685"/>
      <c r="C38" s="328"/>
      <c r="D38" s="296"/>
      <c r="E38" s="326"/>
      <c r="F38" s="326"/>
      <c r="G38" s="296"/>
      <c r="H38" s="323"/>
      <c r="I38" s="326"/>
      <c r="J38" s="326"/>
      <c r="K38" s="326"/>
      <c r="L38" s="326"/>
      <c r="M38" s="326"/>
      <c r="N38" s="326"/>
      <c r="O38" s="296"/>
      <c r="P38" s="326"/>
      <c r="Q38" s="326"/>
      <c r="R38" s="326"/>
      <c r="S38" s="326"/>
      <c r="T38" s="326"/>
      <c r="U38" s="326"/>
      <c r="V38" s="296"/>
      <c r="W38" s="326"/>
      <c r="X38" s="326"/>
      <c r="Y38" s="326"/>
      <c r="Z38" s="326"/>
      <c r="AA38" s="326"/>
      <c r="AB38" s="326"/>
      <c r="AC38" s="326"/>
      <c r="AD38" s="296"/>
      <c r="AE38" s="296"/>
      <c r="AF38" s="326"/>
      <c r="AG38" s="326"/>
      <c r="AH38" s="326"/>
      <c r="AI38" s="326"/>
      <c r="AJ38" s="326"/>
      <c r="AK38" s="326"/>
      <c r="AL38" s="347"/>
      <c r="AM38" s="297"/>
      <c r="AN38" s="297"/>
      <c r="AO38" s="297"/>
    </row>
    <row r="39" spans="2:59" ht="22.5" customHeight="1" thickBot="1" x14ac:dyDescent="0.25">
      <c r="B39" s="685"/>
      <c r="C39" s="328"/>
      <c r="D39" s="296"/>
      <c r="E39" s="326"/>
      <c r="F39" s="296"/>
      <c r="G39" s="1376" t="s">
        <v>6722</v>
      </c>
      <c r="H39" s="1376"/>
      <c r="I39" s="1376"/>
      <c r="J39" s="1376"/>
      <c r="K39" s="1376"/>
      <c r="L39" s="1376"/>
      <c r="M39" s="1376"/>
      <c r="N39" s="1376"/>
      <c r="O39" s="1376"/>
      <c r="P39" s="1376"/>
      <c r="Q39" s="1376"/>
      <c r="R39" s="1376"/>
      <c r="S39" s="326"/>
      <c r="T39" s="326"/>
      <c r="U39" s="326"/>
      <c r="V39" s="296"/>
      <c r="W39" s="326"/>
      <c r="X39" s="326"/>
      <c r="Y39" s="326"/>
      <c r="Z39" s="326"/>
      <c r="AA39" s="326"/>
      <c r="AB39" s="326"/>
      <c r="AC39" s="326"/>
      <c r="AD39" s="296"/>
      <c r="AE39" s="296"/>
      <c r="AF39" s="326"/>
      <c r="AG39" s="326"/>
      <c r="AH39" s="326"/>
      <c r="AI39" s="326"/>
      <c r="AJ39" s="326"/>
      <c r="AK39" s="326"/>
      <c r="AL39" s="347"/>
      <c r="AM39" s="297"/>
      <c r="AN39" s="297"/>
      <c r="AO39" s="297"/>
    </row>
    <row r="40" spans="2:59" ht="22.5" customHeight="1" thickTop="1" thickBot="1" x14ac:dyDescent="0.25">
      <c r="B40" s="685"/>
      <c r="C40" s="328"/>
      <c r="D40" s="296"/>
      <c r="E40" s="296" t="s">
        <v>5171</v>
      </c>
      <c r="F40" s="296"/>
      <c r="G40" s="1367"/>
      <c r="H40" s="1368"/>
      <c r="I40" s="1368"/>
      <c r="J40" s="1368"/>
      <c r="K40" s="1368"/>
      <c r="L40" s="1368"/>
      <c r="M40" s="1368"/>
      <c r="N40" s="1368"/>
      <c r="O40" s="1368"/>
      <c r="P40" s="1368"/>
      <c r="Q40" s="1368"/>
      <c r="R40" s="1369"/>
      <c r="S40" s="326"/>
      <c r="T40" s="326"/>
      <c r="U40" s="326"/>
      <c r="V40" s="296"/>
      <c r="W40" s="326"/>
      <c r="X40" s="326"/>
      <c r="Y40" s="326"/>
      <c r="Z40" s="326"/>
      <c r="AA40" s="326"/>
      <c r="AB40" s="326"/>
      <c r="AC40" s="326"/>
      <c r="AD40" s="296"/>
      <c r="AE40" s="296"/>
      <c r="AF40" s="326"/>
      <c r="AG40" s="326"/>
      <c r="AH40" s="326"/>
      <c r="AI40" s="326"/>
      <c r="AJ40" s="326"/>
      <c r="AK40" s="326"/>
      <c r="AL40" s="347"/>
      <c r="AM40" s="297"/>
      <c r="AN40" s="297"/>
      <c r="AO40" s="297"/>
    </row>
    <row r="41" spans="2:59" ht="18" customHeight="1" thickTop="1" x14ac:dyDescent="0.2">
      <c r="B41" s="685"/>
      <c r="C41" s="328"/>
      <c r="D41" s="296"/>
      <c r="E41" s="326"/>
      <c r="F41" s="326"/>
      <c r="G41" s="296"/>
      <c r="H41" s="323"/>
      <c r="I41" s="326"/>
      <c r="J41" s="326"/>
      <c r="K41" s="326"/>
      <c r="L41" s="326"/>
      <c r="M41" s="326"/>
      <c r="N41" s="326"/>
      <c r="O41" s="296"/>
      <c r="P41" s="326"/>
      <c r="Q41" s="326"/>
      <c r="R41" s="326"/>
      <c r="S41" s="326"/>
      <c r="T41" s="326"/>
      <c r="U41" s="326"/>
      <c r="V41" s="296"/>
      <c r="W41" s="326"/>
      <c r="X41" s="326"/>
      <c r="Y41" s="326"/>
      <c r="Z41" s="326"/>
      <c r="AA41" s="326"/>
      <c r="AB41" s="326"/>
      <c r="AC41" s="326"/>
      <c r="AD41" s="296"/>
      <c r="AE41" s="296"/>
      <c r="AF41" s="326"/>
      <c r="AG41" s="326"/>
      <c r="AH41" s="326"/>
      <c r="AI41" s="326"/>
      <c r="AJ41" s="326"/>
      <c r="AK41" s="326"/>
      <c r="AL41" s="347"/>
      <c r="AM41" s="297"/>
      <c r="AN41" s="297"/>
      <c r="AO41" s="297"/>
    </row>
    <row r="42" spans="2:59" ht="27" customHeight="1" thickBot="1" x14ac:dyDescent="0.25">
      <c r="B42" s="685"/>
      <c r="C42" s="328"/>
      <c r="D42" s="296"/>
      <c r="E42" s="326"/>
      <c r="F42" s="326"/>
      <c r="G42" s="1358" t="s">
        <v>6723</v>
      </c>
      <c r="H42" s="1358"/>
      <c r="I42" s="1358"/>
      <c r="J42" s="1358"/>
      <c r="K42" s="1358"/>
      <c r="L42" s="1358"/>
      <c r="M42" s="1358"/>
      <c r="N42" s="351"/>
      <c r="O42" s="296"/>
      <c r="P42" s="326"/>
      <c r="Q42" s="1360" t="s">
        <v>6724</v>
      </c>
      <c r="R42" s="1360"/>
      <c r="S42" s="1360"/>
      <c r="T42" s="1360"/>
      <c r="U42" s="1360"/>
      <c r="V42" s="1360"/>
      <c r="W42" s="1360"/>
      <c r="X42" s="325"/>
      <c r="Y42" s="326"/>
      <c r="Z42" s="296"/>
      <c r="AA42" s="352"/>
      <c r="AB42" s="352"/>
      <c r="AC42" s="352"/>
      <c r="AD42" s="352"/>
      <c r="AE42" s="352"/>
      <c r="AF42" s="352"/>
      <c r="AG42" s="352"/>
      <c r="AH42" s="296"/>
      <c r="AI42" s="328"/>
      <c r="AJ42" s="296"/>
      <c r="AK42" s="296"/>
      <c r="AL42" s="347"/>
      <c r="AM42" s="297"/>
      <c r="AN42" s="297"/>
      <c r="AO42" s="297"/>
      <c r="AP42" s="297"/>
      <c r="AQ42" s="297"/>
      <c r="AR42" s="297"/>
      <c r="AS42" s="297"/>
      <c r="AT42" s="1373"/>
      <c r="AU42" s="1373"/>
      <c r="AV42" s="1373"/>
      <c r="AW42" s="1373"/>
      <c r="AX42" s="1373"/>
      <c r="AY42" s="1373"/>
      <c r="AZ42" s="353"/>
      <c r="BA42" s="4"/>
      <c r="BB42" s="1373" t="s">
        <v>6725</v>
      </c>
      <c r="BC42" s="1373"/>
      <c r="BD42" s="1373"/>
      <c r="BE42" s="1373"/>
      <c r="BF42" s="1373"/>
      <c r="BG42" s="1373"/>
    </row>
    <row r="43" spans="2:59" ht="22.5" customHeight="1" thickTop="1" thickBot="1" x14ac:dyDescent="0.25">
      <c r="B43" s="685"/>
      <c r="C43" s="328"/>
      <c r="D43" s="296"/>
      <c r="E43" s="296" t="s">
        <v>5171</v>
      </c>
      <c r="F43" s="326"/>
      <c r="G43" s="1367"/>
      <c r="H43" s="1368"/>
      <c r="I43" s="1368"/>
      <c r="J43" s="1368"/>
      <c r="K43" s="1368"/>
      <c r="L43" s="1368"/>
      <c r="M43" s="1369"/>
      <c r="N43" s="296"/>
      <c r="O43" s="296" t="s">
        <v>5171</v>
      </c>
      <c r="P43" s="326"/>
      <c r="Q43" s="1367"/>
      <c r="R43" s="1368"/>
      <c r="S43" s="1368"/>
      <c r="T43" s="1368"/>
      <c r="U43" s="1368"/>
      <c r="V43" s="1368"/>
      <c r="W43" s="1369"/>
      <c r="X43" s="296" t="s">
        <v>5169</v>
      </c>
      <c r="Y43" s="296" t="s">
        <v>6726</v>
      </c>
      <c r="Z43" s="296"/>
      <c r="AA43" s="325"/>
      <c r="AB43" s="325"/>
      <c r="AC43" s="325"/>
      <c r="AD43" s="325"/>
      <c r="AE43" s="325"/>
      <c r="AF43" s="325"/>
      <c r="AG43" s="325"/>
      <c r="AH43" s="296"/>
      <c r="AI43" s="328"/>
      <c r="AJ43" s="296"/>
      <c r="AK43" s="296"/>
      <c r="AL43" s="345"/>
      <c r="AN43" s="297"/>
      <c r="AO43" s="297"/>
      <c r="AP43" s="297"/>
      <c r="AQ43" s="297"/>
      <c r="AR43" s="297"/>
      <c r="AS43" s="297"/>
      <c r="AT43" s="1374"/>
      <c r="AU43" s="1374"/>
      <c r="AV43" s="1374"/>
      <c r="AW43" s="1374"/>
      <c r="AX43" s="1374"/>
      <c r="AY43" s="1374"/>
      <c r="BA43" s="297" t="s">
        <v>5156</v>
      </c>
      <c r="BB43" s="1374"/>
      <c r="BC43" s="1374"/>
      <c r="BD43" s="1374"/>
      <c r="BE43" s="1374"/>
      <c r="BF43" s="1374"/>
      <c r="BG43" s="1374"/>
    </row>
    <row r="44" spans="2:59" ht="18" customHeight="1" thickTop="1" x14ac:dyDescent="0.2">
      <c r="B44" s="685"/>
      <c r="C44" s="328"/>
      <c r="D44" s="296"/>
      <c r="E44" s="326"/>
      <c r="F44" s="326"/>
      <c r="G44" s="296"/>
      <c r="H44" s="323"/>
      <c r="I44" s="326"/>
      <c r="J44" s="326"/>
      <c r="K44" s="326"/>
      <c r="L44" s="326"/>
      <c r="M44" s="326"/>
      <c r="N44" s="326"/>
      <c r="O44" s="296"/>
      <c r="P44" s="326"/>
      <c r="Q44" s="326"/>
      <c r="R44" s="326"/>
      <c r="S44" s="326"/>
      <c r="T44" s="326"/>
      <c r="U44" s="326"/>
      <c r="V44" s="296"/>
      <c r="W44" s="326"/>
      <c r="X44" s="326"/>
      <c r="Y44" s="326"/>
      <c r="Z44" s="326"/>
      <c r="AA44" s="326"/>
      <c r="AB44" s="326"/>
      <c r="AC44" s="326"/>
      <c r="AD44" s="296"/>
      <c r="AE44" s="296"/>
      <c r="AF44" s="326"/>
      <c r="AG44" s="326"/>
      <c r="AH44" s="326"/>
      <c r="AI44" s="326"/>
      <c r="AJ44" s="326"/>
      <c r="AK44" s="326"/>
      <c r="AL44" s="347"/>
      <c r="AM44" s="297"/>
      <c r="AN44" s="297"/>
      <c r="AO44" s="297"/>
    </row>
    <row r="45" spans="2:59" ht="27" customHeight="1" thickBot="1" x14ac:dyDescent="0.25">
      <c r="B45" s="685"/>
      <c r="C45" s="328"/>
      <c r="D45" s="296"/>
      <c r="E45" s="296"/>
      <c r="F45" s="1358" t="s">
        <v>6727</v>
      </c>
      <c r="G45" s="1358"/>
      <c r="H45" s="1358"/>
      <c r="I45" s="1358"/>
      <c r="J45" s="1358"/>
      <c r="K45" s="1358"/>
      <c r="L45" s="354"/>
      <c r="M45" s="151"/>
      <c r="N45" s="1358" t="s">
        <v>6725</v>
      </c>
      <c r="O45" s="1358"/>
      <c r="P45" s="1358"/>
      <c r="Q45" s="1358"/>
      <c r="R45" s="1358"/>
      <c r="S45" s="1358"/>
      <c r="T45" s="328"/>
      <c r="U45" s="296"/>
      <c r="V45" s="1358" t="s">
        <v>6724</v>
      </c>
      <c r="W45" s="1358"/>
      <c r="X45" s="1358"/>
      <c r="Y45" s="1358"/>
      <c r="Z45" s="1358"/>
      <c r="AA45" s="1358"/>
      <c r="AB45" s="354"/>
      <c r="AC45" s="151"/>
      <c r="AD45" s="355"/>
      <c r="AE45" s="355"/>
      <c r="AF45" s="355"/>
      <c r="AG45" s="355"/>
      <c r="AH45" s="355"/>
      <c r="AI45" s="355"/>
      <c r="AJ45" s="328"/>
      <c r="AK45" s="328"/>
      <c r="AL45" s="328"/>
      <c r="AM45" s="612"/>
    </row>
    <row r="46" spans="2:59" ht="22.5" customHeight="1" thickTop="1" thickBot="1" x14ac:dyDescent="0.25">
      <c r="B46" s="685"/>
      <c r="C46" s="328"/>
      <c r="D46" s="296"/>
      <c r="E46" s="296" t="s">
        <v>5156</v>
      </c>
      <c r="F46" s="1377"/>
      <c r="G46" s="1378"/>
      <c r="H46" s="1378"/>
      <c r="I46" s="1378"/>
      <c r="J46" s="1378"/>
      <c r="K46" s="1379"/>
      <c r="L46" s="328"/>
      <c r="M46" s="296" t="s">
        <v>5156</v>
      </c>
      <c r="N46" s="1377"/>
      <c r="O46" s="1378"/>
      <c r="P46" s="1378"/>
      <c r="Q46" s="1378"/>
      <c r="R46" s="1378"/>
      <c r="S46" s="1379"/>
      <c r="T46" s="328"/>
      <c r="U46" s="296" t="s">
        <v>5156</v>
      </c>
      <c r="V46" s="1377"/>
      <c r="W46" s="1378"/>
      <c r="X46" s="1378"/>
      <c r="Y46" s="1378"/>
      <c r="Z46" s="1378"/>
      <c r="AA46" s="1379"/>
      <c r="AB46" s="328"/>
      <c r="AC46" s="296"/>
      <c r="AD46" s="296"/>
      <c r="AE46" s="296"/>
      <c r="AF46" s="296"/>
      <c r="AG46" s="296"/>
      <c r="AH46" s="296"/>
      <c r="AI46" s="296"/>
      <c r="AJ46" s="328"/>
      <c r="AK46" s="328"/>
      <c r="AL46" s="345"/>
    </row>
    <row r="47" spans="2:59" ht="18" customHeight="1" thickTop="1" x14ac:dyDescent="0.2">
      <c r="B47" s="685"/>
      <c r="C47" s="328"/>
      <c r="D47" s="296"/>
      <c r="E47" s="328"/>
      <c r="F47" s="296"/>
      <c r="G47" s="296"/>
      <c r="H47" s="323"/>
      <c r="I47" s="328"/>
      <c r="J47" s="325"/>
      <c r="K47" s="325"/>
      <c r="L47" s="325"/>
      <c r="M47" s="325"/>
      <c r="N47" s="325"/>
      <c r="O47" s="325"/>
      <c r="P47" s="296"/>
      <c r="Q47" s="296"/>
      <c r="R47" s="296"/>
      <c r="S47" s="325"/>
      <c r="T47" s="325"/>
      <c r="U47" s="325"/>
      <c r="V47" s="325"/>
      <c r="W47" s="325"/>
      <c r="X47" s="325"/>
      <c r="Y47" s="325"/>
      <c r="Z47" s="296"/>
      <c r="AA47" s="328"/>
      <c r="AB47" s="326"/>
      <c r="AC47" s="326"/>
      <c r="AD47" s="326"/>
      <c r="AE47" s="296"/>
      <c r="AF47" s="296"/>
      <c r="AG47" s="328"/>
      <c r="AH47" s="328"/>
      <c r="AI47" s="328"/>
      <c r="AJ47" s="328"/>
      <c r="AK47" s="328"/>
      <c r="AL47" s="345"/>
      <c r="AN47" s="356"/>
      <c r="AO47" s="297"/>
    </row>
    <row r="48" spans="2:59" ht="22.5" customHeight="1" thickBot="1" x14ac:dyDescent="0.25">
      <c r="B48" s="357"/>
      <c r="C48" s="358"/>
      <c r="D48" s="359"/>
      <c r="E48" s="360"/>
      <c r="F48" s="360"/>
      <c r="G48" s="361"/>
      <c r="H48" s="360"/>
      <c r="I48" s="360"/>
      <c r="J48" s="360"/>
      <c r="K48" s="360"/>
      <c r="L48" s="360"/>
      <c r="M48" s="360"/>
      <c r="N48" s="359"/>
      <c r="O48" s="360"/>
      <c r="P48" s="360"/>
      <c r="Q48" s="360"/>
      <c r="R48" s="360"/>
      <c r="S48" s="360"/>
      <c r="T48" s="360"/>
      <c r="U48" s="359"/>
      <c r="V48" s="359"/>
      <c r="W48" s="360"/>
      <c r="X48" s="360"/>
      <c r="Y48" s="360"/>
      <c r="Z48" s="359" t="s">
        <v>5140</v>
      </c>
      <c r="AA48" s="360"/>
      <c r="AB48" s="1380">
        <f>ROUND((I34-P34-AB34-G40-G37-Q37-AA37-G43-Q43)*100/75,)+F46+N46+V46</f>
        <v>0</v>
      </c>
      <c r="AC48" s="1380"/>
      <c r="AD48" s="1380"/>
      <c r="AE48" s="1380"/>
      <c r="AF48" s="1380"/>
      <c r="AG48" s="1380"/>
      <c r="AH48" s="362" t="s">
        <v>5139</v>
      </c>
      <c r="AI48" s="359"/>
      <c r="AJ48" s="1381" t="s">
        <v>6728</v>
      </c>
      <c r="AK48" s="1381"/>
      <c r="AL48" s="1382"/>
      <c r="AM48" s="297"/>
      <c r="AN48" s="297"/>
      <c r="AO48" s="297"/>
    </row>
    <row r="49" spans="2:43" ht="20.25" customHeight="1" x14ac:dyDescent="0.2">
      <c r="B49" s="328"/>
      <c r="C49" s="328"/>
      <c r="D49" s="296"/>
      <c r="E49" s="326"/>
      <c r="F49" s="326"/>
      <c r="G49" s="323"/>
      <c r="H49" s="326"/>
      <c r="I49" s="326"/>
      <c r="J49" s="326"/>
      <c r="K49" s="326"/>
      <c r="L49" s="326"/>
      <c r="M49" s="326"/>
      <c r="N49" s="296"/>
      <c r="O49" s="326"/>
      <c r="P49" s="326"/>
      <c r="Q49" s="326"/>
      <c r="R49" s="326"/>
      <c r="S49" s="326"/>
      <c r="T49" s="326"/>
      <c r="U49" s="296"/>
      <c r="V49" s="296"/>
      <c r="W49" s="326"/>
      <c r="X49" s="326"/>
      <c r="Y49" s="326"/>
      <c r="Z49" s="326"/>
      <c r="AA49" s="326"/>
      <c r="AB49" s="296"/>
      <c r="AC49" s="326"/>
      <c r="AD49" s="326"/>
      <c r="AE49" s="296"/>
      <c r="AF49" s="1383"/>
      <c r="AG49" s="1383"/>
      <c r="AH49" s="1383"/>
      <c r="AI49" s="1383"/>
      <c r="AJ49" s="1383"/>
      <c r="AK49" s="1383"/>
      <c r="AL49" s="296"/>
      <c r="AM49" s="297"/>
      <c r="AN49" s="297"/>
      <c r="AO49" s="297"/>
    </row>
    <row r="50" spans="2:43" ht="22.5" customHeight="1" x14ac:dyDescent="0.2">
      <c r="B50" s="328"/>
      <c r="C50" s="296" t="s">
        <v>6729</v>
      </c>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7"/>
      <c r="AN50" s="297"/>
      <c r="AO50" s="613">
        <v>0</v>
      </c>
      <c r="AP50" s="614" t="s">
        <v>5171</v>
      </c>
      <c r="AQ50" s="615" t="s">
        <v>5171</v>
      </c>
    </row>
    <row r="51" spans="2:43" ht="22.5" customHeight="1" thickBot="1" x14ac:dyDescent="0.25">
      <c r="B51" s="328"/>
      <c r="C51" s="296"/>
      <c r="D51" s="296"/>
      <c r="E51" s="296"/>
      <c r="F51" s="296" t="s">
        <v>6730</v>
      </c>
      <c r="G51" s="296"/>
      <c r="H51" s="296"/>
      <c r="I51" s="296"/>
      <c r="J51" s="296"/>
      <c r="K51" s="296" t="s">
        <v>6731</v>
      </c>
      <c r="L51" s="296"/>
      <c r="M51" s="296"/>
      <c r="N51" s="296"/>
      <c r="O51" s="296" t="s">
        <v>6732</v>
      </c>
      <c r="P51" s="296"/>
      <c r="Q51" s="296"/>
      <c r="R51" s="296"/>
      <c r="S51" s="296"/>
      <c r="T51" s="296"/>
      <c r="U51" s="296"/>
      <c r="V51" s="296"/>
      <c r="W51" s="296"/>
      <c r="X51" s="296"/>
      <c r="Y51" s="296"/>
      <c r="Z51" s="296"/>
      <c r="AA51" s="296"/>
      <c r="AB51" s="296"/>
      <c r="AC51" s="296"/>
      <c r="AD51" s="296"/>
      <c r="AE51" s="296"/>
      <c r="AF51" s="296"/>
      <c r="AG51" s="296"/>
      <c r="AH51" s="296"/>
      <c r="AI51" s="296"/>
      <c r="AJ51" s="296"/>
      <c r="AK51" s="296"/>
      <c r="AL51" s="296"/>
      <c r="AM51" s="297"/>
      <c r="AN51" s="297"/>
      <c r="AO51" s="613">
        <v>201</v>
      </c>
      <c r="AP51" s="306">
        <v>1.03</v>
      </c>
      <c r="AQ51" s="307">
        <v>6</v>
      </c>
    </row>
    <row r="52" spans="2:43" ht="22.5" customHeight="1" x14ac:dyDescent="0.2">
      <c r="B52" s="328"/>
      <c r="C52" s="296"/>
      <c r="D52" s="296"/>
      <c r="E52" s="299"/>
      <c r="F52" s="1384" t="e">
        <f>V10</f>
        <v>#DIV/0!</v>
      </c>
      <c r="G52" s="1385"/>
      <c r="H52" s="1385"/>
      <c r="I52" s="1385"/>
      <c r="J52" s="299" t="s">
        <v>5155</v>
      </c>
      <c r="K52" s="1386" t="e">
        <f>VLOOKUP(F52,AO50:AQ64,2)</f>
        <v>#DIV/0!</v>
      </c>
      <c r="L52" s="1386"/>
      <c r="M52" s="1386"/>
      <c r="N52" s="299" t="s">
        <v>5171</v>
      </c>
      <c r="O52" s="1385" t="e">
        <f>VLOOKUP(F52,AO50:AQ64,3)</f>
        <v>#DIV/0!</v>
      </c>
      <c r="P52" s="1385"/>
      <c r="Q52" s="1385"/>
      <c r="R52" s="299"/>
      <c r="S52" s="1387" t="s">
        <v>5140</v>
      </c>
      <c r="T52" s="1388" t="e">
        <f>IF(F52&lt;201,1,ROUND((F52*K52-O52)/J53,3))</f>
        <v>#DIV/0!</v>
      </c>
      <c r="U52" s="1389"/>
      <c r="V52" s="1389"/>
      <c r="W52" s="1389"/>
      <c r="X52" s="1390"/>
      <c r="Y52" s="1391" t="s">
        <v>6733</v>
      </c>
      <c r="Z52" s="1391"/>
      <c r="AA52" s="1391"/>
      <c r="AB52" s="1391"/>
      <c r="AC52" s="1391"/>
      <c r="AD52" s="1391"/>
      <c r="AE52" s="296"/>
      <c r="AF52" s="296"/>
      <c r="AG52" s="296"/>
      <c r="AH52" s="296"/>
      <c r="AI52" s="296"/>
      <c r="AJ52" s="296"/>
      <c r="AK52" s="296"/>
      <c r="AL52" s="296"/>
      <c r="AM52" s="297"/>
      <c r="AN52" s="297"/>
      <c r="AO52" s="613">
        <v>401</v>
      </c>
      <c r="AP52" s="616">
        <v>1.1000000000000001</v>
      </c>
      <c r="AQ52" s="617">
        <v>34</v>
      </c>
    </row>
    <row r="53" spans="2:43" ht="22.5" customHeight="1" thickBot="1" x14ac:dyDescent="0.25">
      <c r="B53" s="328"/>
      <c r="C53" s="296"/>
      <c r="D53" s="296"/>
      <c r="E53" s="296"/>
      <c r="F53" s="296"/>
      <c r="G53" s="296"/>
      <c r="H53" s="296"/>
      <c r="I53" s="296"/>
      <c r="J53" s="1392" t="e">
        <f>F52</f>
        <v>#DIV/0!</v>
      </c>
      <c r="K53" s="1393"/>
      <c r="L53" s="1393"/>
      <c r="M53" s="1393"/>
      <c r="N53" s="296"/>
      <c r="O53" s="296"/>
      <c r="P53" s="296"/>
      <c r="Q53" s="296"/>
      <c r="R53" s="296"/>
      <c r="S53" s="1387"/>
      <c r="T53" s="363"/>
      <c r="U53" s="364"/>
      <c r="V53" s="364"/>
      <c r="W53" s="364"/>
      <c r="X53" s="365"/>
      <c r="Y53" s="1391"/>
      <c r="Z53" s="1391"/>
      <c r="AA53" s="1391"/>
      <c r="AB53" s="1391"/>
      <c r="AC53" s="1391"/>
      <c r="AD53" s="1391"/>
      <c r="AE53" s="296"/>
      <c r="AF53" s="296"/>
      <c r="AG53" s="296"/>
      <c r="AH53" s="296"/>
      <c r="AI53" s="296"/>
      <c r="AJ53" s="296"/>
      <c r="AK53" s="296"/>
      <c r="AL53" s="296"/>
      <c r="AM53" s="297"/>
      <c r="AN53" s="297"/>
      <c r="AO53" s="613">
        <v>601</v>
      </c>
      <c r="AP53" s="616">
        <v>1.1499999999999999</v>
      </c>
      <c r="AQ53" s="617">
        <v>64</v>
      </c>
    </row>
    <row r="54" spans="2:43" ht="22.5" customHeight="1" x14ac:dyDescent="0.2">
      <c r="B54" s="328"/>
      <c r="C54" s="296"/>
      <c r="D54" s="296"/>
      <c r="E54" s="296"/>
      <c r="F54" s="296"/>
      <c r="G54" s="296"/>
      <c r="H54" s="296"/>
      <c r="I54" s="296"/>
      <c r="J54" s="296" t="s">
        <v>6730</v>
      </c>
      <c r="K54" s="296"/>
      <c r="L54" s="296"/>
      <c r="M54" s="296"/>
      <c r="N54" s="296"/>
      <c r="O54" s="296"/>
      <c r="P54" s="296"/>
      <c r="Q54" s="296"/>
      <c r="R54" s="296"/>
      <c r="S54" s="296"/>
      <c r="T54" s="296" t="s">
        <v>5158</v>
      </c>
      <c r="U54" s="296"/>
      <c r="V54" s="296"/>
      <c r="W54" s="296"/>
      <c r="X54" s="296"/>
      <c r="Y54" s="296"/>
      <c r="Z54" s="296"/>
      <c r="AA54" s="296"/>
      <c r="AB54" s="296"/>
      <c r="AC54" s="296"/>
      <c r="AD54" s="296"/>
      <c r="AE54" s="296"/>
      <c r="AF54" s="296"/>
      <c r="AG54" s="296"/>
      <c r="AH54" s="296"/>
      <c r="AI54" s="296"/>
      <c r="AJ54" s="296"/>
      <c r="AK54" s="296"/>
      <c r="AL54" s="296"/>
      <c r="AM54" s="297"/>
      <c r="AN54" s="297"/>
      <c r="AO54" s="613">
        <v>801</v>
      </c>
      <c r="AP54" s="616">
        <v>1.2</v>
      </c>
      <c r="AQ54" s="617">
        <v>104</v>
      </c>
    </row>
    <row r="55" spans="2:43" ht="22.5" customHeight="1" x14ac:dyDescent="0.2">
      <c r="B55" s="328"/>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296"/>
      <c r="AG55" s="296"/>
      <c r="AH55" s="296"/>
      <c r="AI55" s="296"/>
      <c r="AJ55" s="296"/>
      <c r="AK55" s="296"/>
      <c r="AL55" s="296"/>
      <c r="AM55" s="297"/>
      <c r="AN55" s="297"/>
      <c r="AO55" s="613">
        <v>1001</v>
      </c>
      <c r="AP55" s="616">
        <v>1.29</v>
      </c>
      <c r="AQ55" s="617">
        <v>194</v>
      </c>
    </row>
    <row r="56" spans="2:43" ht="22.5" customHeight="1" x14ac:dyDescent="0.2">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613">
        <v>1401</v>
      </c>
      <c r="AP56" s="616">
        <v>1.41</v>
      </c>
      <c r="AQ56" s="617">
        <v>362</v>
      </c>
    </row>
    <row r="57" spans="2:43" ht="22.5" customHeight="1" x14ac:dyDescent="0.2">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c r="AL57" s="297"/>
      <c r="AM57" s="297"/>
      <c r="AN57" s="297"/>
      <c r="AO57" s="613">
        <v>2001</v>
      </c>
      <c r="AP57" s="616">
        <v>1.58</v>
      </c>
      <c r="AQ57" s="617">
        <v>702</v>
      </c>
    </row>
    <row r="58" spans="2:43" ht="22.5" customHeight="1" x14ac:dyDescent="0.2">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297"/>
      <c r="AE58" s="297"/>
      <c r="AF58" s="297"/>
      <c r="AG58" s="297"/>
      <c r="AH58" s="297"/>
      <c r="AI58" s="297"/>
      <c r="AJ58" s="297"/>
      <c r="AK58" s="297"/>
      <c r="AL58" s="297"/>
      <c r="AM58" s="297"/>
      <c r="AN58" s="297"/>
      <c r="AO58" s="613">
        <v>3001</v>
      </c>
      <c r="AP58" s="616">
        <v>1.76</v>
      </c>
      <c r="AQ58" s="617">
        <v>1242</v>
      </c>
    </row>
    <row r="59" spans="2:43" ht="22.5" customHeight="1" x14ac:dyDescent="0.2">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O59" s="613">
        <v>4001</v>
      </c>
      <c r="AP59" s="616">
        <v>1.9</v>
      </c>
      <c r="AQ59" s="617">
        <v>1802</v>
      </c>
    </row>
    <row r="60" spans="2:43" ht="22.5" customHeight="1" x14ac:dyDescent="0.2">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297"/>
      <c r="AJ60" s="297"/>
      <c r="AK60" s="297"/>
      <c r="AL60" s="297"/>
      <c r="AM60" s="297"/>
      <c r="AN60" s="297"/>
      <c r="AO60" s="613">
        <v>5001</v>
      </c>
      <c r="AP60" s="616">
        <v>1.98</v>
      </c>
      <c r="AQ60" s="617">
        <v>2202</v>
      </c>
    </row>
    <row r="61" spans="2:43" ht="22.5" customHeight="1" x14ac:dyDescent="0.2">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297"/>
      <c r="AJ61" s="297"/>
      <c r="AK61" s="297"/>
      <c r="AL61" s="297"/>
      <c r="AM61" s="297"/>
      <c r="AN61" s="297"/>
      <c r="AO61" s="613">
        <v>6001</v>
      </c>
      <c r="AP61" s="616">
        <v>2.04</v>
      </c>
      <c r="AQ61" s="617">
        <v>2562</v>
      </c>
    </row>
    <row r="62" spans="2:43" ht="22.5" customHeight="1" x14ac:dyDescent="0.2">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N62" s="297"/>
      <c r="AO62" s="613">
        <v>7001</v>
      </c>
      <c r="AP62" s="616">
        <v>2.08</v>
      </c>
      <c r="AQ62" s="617">
        <v>2842</v>
      </c>
    </row>
    <row r="63" spans="2:43" ht="22.5" customHeight="1" x14ac:dyDescent="0.2">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297"/>
      <c r="AF63" s="297"/>
      <c r="AG63" s="297"/>
      <c r="AH63" s="297"/>
      <c r="AI63" s="297"/>
      <c r="AJ63" s="297"/>
      <c r="AK63" s="297"/>
      <c r="AL63" s="297"/>
      <c r="AM63" s="297"/>
      <c r="AN63" s="297"/>
      <c r="AO63" s="613">
        <v>8001</v>
      </c>
      <c r="AP63" s="616">
        <v>2.1</v>
      </c>
      <c r="AQ63" s="617">
        <v>3002</v>
      </c>
    </row>
    <row r="64" spans="2:43" ht="22.5" customHeight="1" x14ac:dyDescent="0.2">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7"/>
      <c r="AM64" s="297"/>
      <c r="AN64" s="297"/>
      <c r="AO64" s="613">
        <v>10001</v>
      </c>
      <c r="AP64" s="616">
        <v>1.8</v>
      </c>
      <c r="AQ64" s="617">
        <v>0</v>
      </c>
    </row>
  </sheetData>
  <sheetProtection autoFilter="0"/>
  <customSheetViews>
    <customSheetView guid="{0FF53720-42B0-4B1A-A491-0089CDA29CCF}"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1"/>
      <headerFooter alignWithMargins="0"/>
    </customSheetView>
    <customSheetView guid="{1F81339A-CB4E-4CB3-ABCA-C25ADEC8B9AC}"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2"/>
      <headerFooter alignWithMargins="0"/>
    </customSheetView>
    <customSheetView guid="{87FB8462-6403-4F20-8080-1AF11B55B90C}"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3"/>
      <headerFooter alignWithMargins="0"/>
    </customSheetView>
    <customSheetView guid="{3B4A68D1-1B68-46E4-B8BF-4F65CEA2EB4B}"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4"/>
      <headerFooter alignWithMargins="0"/>
    </customSheetView>
    <customSheetView guid="{3DDC5261-2F80-4A3C-AB53-F803DE8B7615}"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5"/>
      <headerFooter alignWithMargins="0"/>
    </customSheetView>
    <customSheetView guid="{44914D11-FA26-4FFB-9D64-353FA38F5634}"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6"/>
      <headerFooter alignWithMargins="0"/>
    </customSheetView>
    <customSheetView guid="{6580A8AE-FA6B-4B5A-83A0-1CF78E68E0A6}" scale="115" showPageBreaks="1" outlineSymbols="0" printArea="1" view="pageBreakPreview" topLeftCell="A43">
      <selection activeCell="AH43" sqref="AH43"/>
      <pageMargins left="0" right="0" top="0" bottom="0" header="0" footer="0"/>
      <printOptions horizontalCentered="1"/>
      <pageSetup paperSize="9" scale="71" firstPageNumber="4" orientation="portrait" horizontalDpi="300" verticalDpi="300" r:id="rId7"/>
      <headerFooter alignWithMargins="0"/>
    </customSheetView>
    <customSheetView guid="{33BE930D-9EAB-4AFB-BDCD-43112CB50749}"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8"/>
      <headerFooter alignWithMargins="0"/>
    </customSheetView>
    <customSheetView guid="{0B613FCD-ABCC-41BB-9177-F54C998CD9E2}"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9"/>
      <headerFooter alignWithMargins="0"/>
    </customSheetView>
    <customSheetView guid="{B71A276C-C16D-4248-B875-8414D93978D3}"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0"/>
      <headerFooter alignWithMargins="0"/>
    </customSheetView>
    <customSheetView guid="{EE5E2BC8-B1EB-4466-BA38-D89D5EC0095B}"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1"/>
      <headerFooter alignWithMargins="0"/>
    </customSheetView>
    <customSheetView guid="{60A3B263-4602-4F01-9F3F-2B992FCD2F0D}"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2"/>
      <headerFooter alignWithMargins="0"/>
    </customSheetView>
    <customSheetView guid="{4501AAA6-52C2-4DE0-8371-DF05BC835EB0}"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3"/>
      <headerFooter alignWithMargins="0"/>
    </customSheetView>
    <customSheetView guid="{994C6250-FA50-4C22-9B36-67FD48252EA7}"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4"/>
      <headerFooter alignWithMargins="0"/>
    </customSheetView>
    <customSheetView guid="{589CC1DC-63E7-447D-98B0-3ACFA594E418}"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5"/>
      <headerFooter alignWithMargins="0"/>
    </customSheetView>
    <customSheetView guid="{C992E83C-24A9-4447-9C08-4F6D58B78F8B}"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6"/>
      <headerFooter alignWithMargins="0"/>
    </customSheetView>
    <customSheetView guid="{3C9FE015-CE13-4E3B-ACAB-8D7E22E34744}" scale="115" showPageBreaks="1" outlineSymbols="0" printArea="1" view="pageBreakPreview" topLeftCell="A37">
      <selection activeCell="AH43" sqref="AH43"/>
      <pageMargins left="0" right="0" top="0" bottom="0" header="0" footer="0"/>
      <printOptions horizontalCentered="1"/>
      <pageSetup paperSize="9" scale="71" firstPageNumber="4" orientation="portrait" horizontalDpi="300" verticalDpi="300" r:id="rId17"/>
      <headerFooter alignWithMargins="0"/>
    </customSheetView>
    <customSheetView guid="{7EEBD42C-6D62-4B33-B7C1-B904E6629538}" scale="115" showPageBreaks="1" outlineSymbols="0" printArea="1" view="pageBreakPreview" topLeftCell="A43">
      <selection activeCell="AH43" sqref="AH43"/>
      <pageMargins left="0" right="0" top="0" bottom="0" header="0" footer="0"/>
      <printOptions horizontalCentered="1"/>
      <pageSetup paperSize="9" scale="71" firstPageNumber="4" orientation="portrait" horizontalDpi="300" verticalDpi="300" r:id="rId18"/>
      <headerFooter alignWithMargins="0"/>
    </customSheetView>
    <customSheetView guid="{C8B40DBF-EDE0-406A-8960-74B2A681CE9F}"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19"/>
      <headerFooter alignWithMargins="0"/>
    </customSheetView>
    <customSheetView guid="{A0BA9017-E5F3-4B91-9F5C-F0F36F625BCB}"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20"/>
      <headerFooter alignWithMargins="0"/>
    </customSheetView>
  </customSheetViews>
  <mergeCells count="144">
    <mergeCell ref="AJ48:AL48"/>
    <mergeCell ref="AF49:AK49"/>
    <mergeCell ref="F52:I52"/>
    <mergeCell ref="K52:M52"/>
    <mergeCell ref="O52:Q52"/>
    <mergeCell ref="S52:S53"/>
    <mergeCell ref="T52:X52"/>
    <mergeCell ref="Y52:AD53"/>
    <mergeCell ref="J53:M53"/>
    <mergeCell ref="F45:K45"/>
    <mergeCell ref="N45:S45"/>
    <mergeCell ref="V45:AA45"/>
    <mergeCell ref="F46:K46"/>
    <mergeCell ref="N46:S46"/>
    <mergeCell ref="V46:AA46"/>
    <mergeCell ref="G42:M42"/>
    <mergeCell ref="Q42:W42"/>
    <mergeCell ref="AB48:AG48"/>
    <mergeCell ref="AT42:AY42"/>
    <mergeCell ref="BB42:BG42"/>
    <mergeCell ref="G43:M43"/>
    <mergeCell ref="Q43:W43"/>
    <mergeCell ref="AT43:AY43"/>
    <mergeCell ref="BB43:BG43"/>
    <mergeCell ref="G36:M36"/>
    <mergeCell ref="Q36:W36"/>
    <mergeCell ref="AA36:AG36"/>
    <mergeCell ref="G37:M37"/>
    <mergeCell ref="Q37:W37"/>
    <mergeCell ref="AA37:AG37"/>
    <mergeCell ref="G39:R39"/>
    <mergeCell ref="G40:R40"/>
    <mergeCell ref="I33:N33"/>
    <mergeCell ref="P33:U33"/>
    <mergeCell ref="AB33:AG33"/>
    <mergeCell ref="B34:E34"/>
    <mergeCell ref="I34:N34"/>
    <mergeCell ref="P34:U34"/>
    <mergeCell ref="AB34:AG34"/>
    <mergeCell ref="K30:N30"/>
    <mergeCell ref="O30:Q30"/>
    <mergeCell ref="R30:V30"/>
    <mergeCell ref="W30:Z30"/>
    <mergeCell ref="AA30:AG30"/>
    <mergeCell ref="AH30:AJ30"/>
    <mergeCell ref="K29:N29"/>
    <mergeCell ref="O29:Q29"/>
    <mergeCell ref="R29:V29"/>
    <mergeCell ref="W29:Z29"/>
    <mergeCell ref="AA29:AG29"/>
    <mergeCell ref="AH29:AJ29"/>
    <mergeCell ref="K28:N28"/>
    <mergeCell ref="O28:Q28"/>
    <mergeCell ref="R28:V28"/>
    <mergeCell ref="W28:Z28"/>
    <mergeCell ref="AA28:AG28"/>
    <mergeCell ref="AH28:AJ28"/>
    <mergeCell ref="K27:N27"/>
    <mergeCell ref="O27:Q27"/>
    <mergeCell ref="R27:V27"/>
    <mergeCell ref="W27:Z27"/>
    <mergeCell ref="AA27:AG27"/>
    <mergeCell ref="AH27:AJ27"/>
    <mergeCell ref="K26:N26"/>
    <mergeCell ref="O26:Q26"/>
    <mergeCell ref="R26:V26"/>
    <mergeCell ref="W26:Z26"/>
    <mergeCell ref="AA26:AG26"/>
    <mergeCell ref="AH26:AJ26"/>
    <mergeCell ref="K25:N25"/>
    <mergeCell ref="O25:Q25"/>
    <mergeCell ref="R25:V25"/>
    <mergeCell ref="W25:Z25"/>
    <mergeCell ref="AA25:AG25"/>
    <mergeCell ref="AH25:AJ25"/>
    <mergeCell ref="K24:N24"/>
    <mergeCell ref="O24:Q24"/>
    <mergeCell ref="R24:V24"/>
    <mergeCell ref="W24:Z24"/>
    <mergeCell ref="AA24:AG24"/>
    <mergeCell ref="AH24:AJ24"/>
    <mergeCell ref="K23:N23"/>
    <mergeCell ref="O23:Q23"/>
    <mergeCell ref="R23:V23"/>
    <mergeCell ref="W23:Z23"/>
    <mergeCell ref="AA23:AG23"/>
    <mergeCell ref="AH23:AJ23"/>
    <mergeCell ref="K22:N22"/>
    <mergeCell ref="O22:Q22"/>
    <mergeCell ref="R22:V22"/>
    <mergeCell ref="W22:Z22"/>
    <mergeCell ref="AA22:AG22"/>
    <mergeCell ref="AH22:AJ22"/>
    <mergeCell ref="K21:N21"/>
    <mergeCell ref="O21:Q21"/>
    <mergeCell ref="R21:V21"/>
    <mergeCell ref="W21:Z21"/>
    <mergeCell ref="AA21:AG21"/>
    <mergeCell ref="AH21:AJ21"/>
    <mergeCell ref="K20:N20"/>
    <mergeCell ref="O20:Q20"/>
    <mergeCell ref="R20:V20"/>
    <mergeCell ref="W20:Z20"/>
    <mergeCell ref="AA20:AG20"/>
    <mergeCell ref="AH20:AJ20"/>
    <mergeCell ref="K19:N19"/>
    <mergeCell ref="O19:Q19"/>
    <mergeCell ref="R19:V19"/>
    <mergeCell ref="W19:Z19"/>
    <mergeCell ref="AA19:AG19"/>
    <mergeCell ref="AH19:AJ19"/>
    <mergeCell ref="AH17:AJ17"/>
    <mergeCell ref="K18:N18"/>
    <mergeCell ref="O18:Q18"/>
    <mergeCell ref="R18:V18"/>
    <mergeCell ref="W18:Z18"/>
    <mergeCell ref="AA18:AG18"/>
    <mergeCell ref="AH18:AJ18"/>
    <mergeCell ref="K16:N16"/>
    <mergeCell ref="O16:Q16"/>
    <mergeCell ref="R16:V16"/>
    <mergeCell ref="W16:Z16"/>
    <mergeCell ref="AA16:AG16"/>
    <mergeCell ref="K17:N17"/>
    <mergeCell ref="O17:Q17"/>
    <mergeCell ref="R17:V17"/>
    <mergeCell ref="W17:Z17"/>
    <mergeCell ref="AA17:AG17"/>
    <mergeCell ref="AJ7:AK7"/>
    <mergeCell ref="H10:O10"/>
    <mergeCell ref="Q10:U11"/>
    <mergeCell ref="V10:Y11"/>
    <mergeCell ref="Z10:AA11"/>
    <mergeCell ref="AH10:AI10"/>
    <mergeCell ref="AJ10:AK10"/>
    <mergeCell ref="H11:O11"/>
    <mergeCell ref="D5:Q5"/>
    <mergeCell ref="R5:X5"/>
    <mergeCell ref="Y5:Z5"/>
    <mergeCell ref="AA5:AB5"/>
    <mergeCell ref="AC5:AF5"/>
    <mergeCell ref="D7:N7"/>
    <mergeCell ref="Q7:R7"/>
    <mergeCell ref="Z7:AG7"/>
  </mergeCells>
  <phoneticPr fontId="3"/>
  <printOptions horizontalCentered="1"/>
  <pageMargins left="0.31496062992125984" right="0.31496062992125984" top="0.98425196850393704" bottom="0.19685039370078741" header="0" footer="0"/>
  <pageSetup paperSize="9" scale="67" firstPageNumber="4" orientation="portrait" horizontalDpi="300" verticalDpi="300" r:id="rId21"/>
  <headerFooter alignWithMargins="0"/>
  <drawing r:id="rId2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R47"/>
  <sheetViews>
    <sheetView view="pageBreakPreview" zoomScale="85" zoomScaleNormal="100" zoomScaleSheetLayoutView="85" workbookViewId="0">
      <selection activeCell="J66" sqref="J66"/>
    </sheetView>
  </sheetViews>
  <sheetFormatPr defaultColWidth="9" defaultRowHeight="13" x14ac:dyDescent="0.2"/>
  <cols>
    <col min="1" max="40" width="2.453125" style="805" customWidth="1"/>
    <col min="41" max="41" width="9" style="805" bestFit="1" customWidth="1"/>
    <col min="42" max="43" width="9.90625" style="805" bestFit="1" customWidth="1"/>
    <col min="44" max="44" width="9" style="805"/>
    <col min="45" max="45" width="9.90625" style="805" bestFit="1" customWidth="1"/>
    <col min="46" max="46" width="9" style="805"/>
    <col min="47" max="47" width="9.90625" style="805" bestFit="1" customWidth="1"/>
    <col min="48" max="16384" width="9" style="805"/>
  </cols>
  <sheetData>
    <row r="1" spans="1:38" x14ac:dyDescent="0.2">
      <c r="A1" s="804" t="s">
        <v>6734</v>
      </c>
      <c r="B1" s="804"/>
      <c r="C1" s="804"/>
      <c r="D1" s="804"/>
      <c r="E1" s="804"/>
      <c r="F1" s="804"/>
      <c r="G1" s="804"/>
      <c r="H1" s="804"/>
      <c r="I1" s="804"/>
      <c r="J1" s="804"/>
      <c r="K1" s="804"/>
      <c r="L1" s="804"/>
      <c r="M1" s="804"/>
      <c r="N1" s="804"/>
      <c r="O1" s="804"/>
      <c r="P1" s="804"/>
      <c r="Q1" s="804"/>
      <c r="R1" s="804"/>
      <c r="S1" s="804"/>
      <c r="T1" s="804"/>
      <c r="U1" s="804"/>
      <c r="V1" s="804"/>
      <c r="W1" s="804"/>
      <c r="X1" s="804"/>
      <c r="Y1" s="804"/>
      <c r="Z1" s="804"/>
      <c r="AA1" s="804"/>
      <c r="AB1" s="804"/>
      <c r="AC1" s="804"/>
      <c r="AD1" s="804"/>
      <c r="AE1" s="804"/>
      <c r="AF1" s="804"/>
      <c r="AG1" s="804"/>
      <c r="AH1" s="804"/>
      <c r="AI1" s="804"/>
      <c r="AJ1" s="804"/>
      <c r="AK1" s="804"/>
      <c r="AL1" s="804"/>
    </row>
    <row r="2" spans="1:38" x14ac:dyDescent="0.2">
      <c r="A2" s="804"/>
      <c r="B2" s="804"/>
      <c r="C2" s="804"/>
      <c r="D2" s="804"/>
      <c r="E2" s="804"/>
      <c r="F2" s="804"/>
      <c r="G2" s="804"/>
      <c r="H2" s="804"/>
      <c r="I2" s="804"/>
      <c r="J2" s="804"/>
      <c r="K2" s="804"/>
      <c r="L2" s="804"/>
      <c r="M2" s="804"/>
      <c r="N2" s="804"/>
      <c r="O2" s="804"/>
      <c r="P2" s="804"/>
      <c r="Q2" s="804"/>
      <c r="R2" s="804"/>
      <c r="S2" s="804"/>
      <c r="T2" s="804"/>
      <c r="U2" s="804"/>
      <c r="V2" s="804"/>
      <c r="W2" s="804"/>
      <c r="X2" s="804"/>
      <c r="Y2" s="804"/>
      <c r="Z2" s="804"/>
      <c r="AA2" s="964" t="s">
        <v>5136</v>
      </c>
      <c r="AB2" s="964"/>
      <c r="AC2" s="964"/>
      <c r="AD2" s="964"/>
      <c r="AE2" s="970">
        <f>総括表!H4</f>
        <v>0</v>
      </c>
      <c r="AF2" s="970"/>
      <c r="AG2" s="970"/>
      <c r="AH2" s="970"/>
      <c r="AI2" s="970"/>
      <c r="AJ2" s="970"/>
      <c r="AK2" s="970"/>
      <c r="AL2" s="804"/>
    </row>
    <row r="3" spans="1:38" x14ac:dyDescent="0.2">
      <c r="A3" s="804" t="s">
        <v>5137</v>
      </c>
      <c r="B3" s="804"/>
      <c r="C3" s="804"/>
      <c r="D3" s="804"/>
      <c r="E3" s="804"/>
      <c r="F3" s="804"/>
      <c r="G3" s="804"/>
      <c r="H3" s="804"/>
      <c r="I3" s="804"/>
      <c r="J3" s="804"/>
      <c r="K3" s="804"/>
      <c r="L3" s="804"/>
      <c r="M3" s="804"/>
      <c r="N3" s="804"/>
      <c r="O3" s="804"/>
      <c r="P3" s="804"/>
      <c r="Q3" s="804"/>
      <c r="R3" s="804"/>
      <c r="S3" s="804"/>
      <c r="T3" s="804"/>
      <c r="U3" s="804"/>
      <c r="V3" s="804"/>
      <c r="W3" s="804"/>
      <c r="X3" s="804"/>
      <c r="Y3" s="804"/>
      <c r="Z3" s="804"/>
      <c r="AA3" s="804"/>
      <c r="AB3" s="804"/>
      <c r="AC3" s="804"/>
      <c r="AD3" s="804"/>
      <c r="AE3" s="804"/>
      <c r="AF3" s="804"/>
      <c r="AG3" s="804"/>
      <c r="AH3" s="804"/>
      <c r="AI3" s="804"/>
      <c r="AJ3" s="804"/>
      <c r="AK3" s="804"/>
      <c r="AL3" s="804"/>
    </row>
    <row r="4" spans="1:38" x14ac:dyDescent="0.2">
      <c r="A4" s="804" t="s">
        <v>5138</v>
      </c>
      <c r="B4" s="806"/>
      <c r="C4" s="806"/>
      <c r="D4" s="806"/>
      <c r="E4" s="807"/>
      <c r="F4" s="807"/>
      <c r="G4" s="808"/>
      <c r="H4" s="804"/>
      <c r="I4" s="804"/>
      <c r="J4" s="804"/>
      <c r="K4" s="804"/>
      <c r="L4" s="804"/>
      <c r="M4" s="804"/>
      <c r="N4" s="804"/>
      <c r="O4" s="804"/>
      <c r="P4" s="804"/>
      <c r="Q4" s="804"/>
      <c r="R4" s="804"/>
      <c r="S4" s="804"/>
      <c r="T4" s="804"/>
      <c r="U4" s="804"/>
      <c r="V4" s="804"/>
      <c r="W4" s="804"/>
      <c r="X4" s="804"/>
      <c r="Y4" s="804"/>
      <c r="Z4" s="804"/>
      <c r="AA4" s="804"/>
      <c r="AB4" s="804"/>
      <c r="AC4" s="804"/>
      <c r="AD4" s="804"/>
      <c r="AE4" s="804"/>
      <c r="AF4" s="804"/>
      <c r="AG4" s="804"/>
      <c r="AH4" s="804"/>
      <c r="AI4" s="804"/>
      <c r="AJ4" s="804"/>
      <c r="AK4" s="804"/>
      <c r="AL4" s="804"/>
    </row>
    <row r="5" spans="1:38" x14ac:dyDescent="0.2">
      <c r="A5" s="804"/>
      <c r="B5" s="867" t="s">
        <v>6735</v>
      </c>
      <c r="C5" s="809"/>
      <c r="D5" s="809"/>
      <c r="E5" s="809"/>
      <c r="F5" s="809"/>
      <c r="G5" s="809"/>
      <c r="H5" s="809"/>
      <c r="I5" s="961">
        <f>+基礎データ貼付用シート!E5</f>
        <v>0</v>
      </c>
      <c r="J5" s="961"/>
      <c r="K5" s="961"/>
      <c r="L5" s="961"/>
      <c r="M5" s="961"/>
      <c r="N5" s="961"/>
      <c r="O5" s="809" t="s">
        <v>5139</v>
      </c>
      <c r="P5" s="809"/>
      <c r="Q5" s="946" t="s">
        <v>5140</v>
      </c>
      <c r="R5" s="962" t="e">
        <f>ROUND(I5/I6,2)</f>
        <v>#DIV/0!</v>
      </c>
      <c r="S5" s="962"/>
      <c r="T5" s="962"/>
      <c r="U5" s="962"/>
      <c r="V5" s="804"/>
      <c r="W5" s="804"/>
      <c r="X5" s="804"/>
      <c r="Y5" s="804"/>
      <c r="Z5" s="804"/>
      <c r="AA5" s="804"/>
      <c r="AB5" s="946" t="s">
        <v>5141</v>
      </c>
      <c r="AC5" s="946"/>
      <c r="AD5" s="946"/>
      <c r="AE5" s="946"/>
      <c r="AF5" s="946"/>
      <c r="AG5" s="804"/>
      <c r="AH5" s="804"/>
      <c r="AI5" s="804"/>
      <c r="AJ5" s="804"/>
      <c r="AK5" s="804"/>
      <c r="AL5" s="804"/>
    </row>
    <row r="6" spans="1:38" x14ac:dyDescent="0.2">
      <c r="A6" s="804"/>
      <c r="B6" s="61" t="s">
        <v>6736</v>
      </c>
      <c r="C6" s="804"/>
      <c r="D6" s="804"/>
      <c r="E6" s="804"/>
      <c r="F6" s="810"/>
      <c r="G6" s="804"/>
      <c r="H6" s="804"/>
      <c r="I6" s="965">
        <f>+基礎データ貼付用シート!E8</f>
        <v>0</v>
      </c>
      <c r="J6" s="965"/>
      <c r="K6" s="965"/>
      <c r="L6" s="965"/>
      <c r="M6" s="965"/>
      <c r="N6" s="965"/>
      <c r="O6" s="811" t="s">
        <v>5139</v>
      </c>
      <c r="P6" s="804"/>
      <c r="Q6" s="946"/>
      <c r="R6" s="962"/>
      <c r="S6" s="962"/>
      <c r="T6" s="962"/>
      <c r="U6" s="962"/>
      <c r="V6" s="804" t="s">
        <v>5142</v>
      </c>
      <c r="W6" s="804"/>
      <c r="X6" s="804"/>
      <c r="Y6" s="804"/>
      <c r="Z6" s="804"/>
      <c r="AA6" s="804"/>
      <c r="AB6" s="946"/>
      <c r="AC6" s="946"/>
      <c r="AD6" s="946"/>
      <c r="AE6" s="946"/>
      <c r="AF6" s="946"/>
      <c r="AG6" s="804"/>
      <c r="AH6" s="804"/>
      <c r="AI6" s="804"/>
      <c r="AJ6" s="804"/>
      <c r="AK6" s="804"/>
      <c r="AL6" s="804"/>
    </row>
    <row r="7" spans="1:38" ht="14.5" x14ac:dyDescent="0.2">
      <c r="A7" s="804"/>
      <c r="B7" s="324"/>
      <c r="C7" s="804"/>
      <c r="D7" s="804"/>
      <c r="E7" s="804"/>
      <c r="F7" s="810"/>
      <c r="G7" s="804"/>
      <c r="H7" s="804"/>
      <c r="I7" s="812"/>
      <c r="J7" s="812"/>
      <c r="K7" s="812"/>
      <c r="L7" s="812"/>
      <c r="M7" s="812"/>
      <c r="N7" s="812"/>
      <c r="O7" s="804"/>
      <c r="P7" s="804"/>
      <c r="Q7" s="804"/>
      <c r="R7" s="804"/>
      <c r="S7" s="804"/>
      <c r="T7" s="804"/>
      <c r="U7" s="804"/>
      <c r="V7" s="804"/>
      <c r="W7" s="804"/>
      <c r="X7" s="804"/>
      <c r="Y7" s="804"/>
      <c r="Z7" s="804"/>
      <c r="AA7" s="804"/>
      <c r="AB7" s="804"/>
      <c r="AC7" s="804"/>
      <c r="AD7" s="813" t="s">
        <v>5140</v>
      </c>
      <c r="AE7" s="804"/>
      <c r="AF7" s="804"/>
      <c r="AG7" s="804"/>
      <c r="AH7" s="804"/>
      <c r="AI7" s="804"/>
      <c r="AJ7" s="804"/>
      <c r="AK7" s="804"/>
      <c r="AL7" s="804"/>
    </row>
    <row r="8" spans="1:38" x14ac:dyDescent="0.2">
      <c r="A8" s="804"/>
      <c r="B8" s="867" t="s">
        <v>6737</v>
      </c>
      <c r="C8" s="809"/>
      <c r="D8" s="809"/>
      <c r="E8" s="809"/>
      <c r="F8" s="809"/>
      <c r="G8" s="809"/>
      <c r="H8" s="809"/>
      <c r="I8" s="961">
        <f>+基礎データ貼付用シート!E4</f>
        <v>0</v>
      </c>
      <c r="J8" s="961"/>
      <c r="K8" s="961"/>
      <c r="L8" s="961"/>
      <c r="M8" s="961"/>
      <c r="N8" s="961"/>
      <c r="O8" s="809" t="s">
        <v>5139</v>
      </c>
      <c r="P8" s="809"/>
      <c r="Q8" s="946" t="s">
        <v>5140</v>
      </c>
      <c r="R8" s="962" t="e">
        <f>ROUND(I8/I9,2)</f>
        <v>#DIV/0!</v>
      </c>
      <c r="S8" s="962"/>
      <c r="T8" s="962"/>
      <c r="U8" s="962"/>
      <c r="V8" s="804"/>
      <c r="W8" s="804"/>
      <c r="X8" s="804"/>
      <c r="Y8" s="804"/>
      <c r="Z8" s="804"/>
      <c r="AA8" s="964" t="s">
        <v>5143</v>
      </c>
      <c r="AB8" s="964"/>
      <c r="AC8" s="964"/>
      <c r="AD8" s="964"/>
      <c r="AE8" s="964"/>
      <c r="AF8" s="964"/>
      <c r="AG8" s="964"/>
      <c r="AH8" s="804"/>
      <c r="AI8" s="804"/>
      <c r="AJ8" s="804"/>
      <c r="AK8" s="804"/>
      <c r="AL8" s="804"/>
    </row>
    <row r="9" spans="1:38" x14ac:dyDescent="0.2">
      <c r="A9" s="804"/>
      <c r="B9" s="61" t="s">
        <v>6738</v>
      </c>
      <c r="C9" s="804"/>
      <c r="D9" s="804"/>
      <c r="E9" s="804"/>
      <c r="F9" s="810"/>
      <c r="G9" s="804"/>
      <c r="H9" s="804"/>
      <c r="I9" s="965">
        <f>+基礎データ貼付用シート!E7</f>
        <v>0</v>
      </c>
      <c r="J9" s="965"/>
      <c r="K9" s="965"/>
      <c r="L9" s="965"/>
      <c r="M9" s="965"/>
      <c r="N9" s="965"/>
      <c r="O9" s="811" t="s">
        <v>5139</v>
      </c>
      <c r="P9" s="804"/>
      <c r="Q9" s="946"/>
      <c r="R9" s="962"/>
      <c r="S9" s="962"/>
      <c r="T9" s="962"/>
      <c r="U9" s="962"/>
      <c r="V9" s="804" t="s">
        <v>5144</v>
      </c>
      <c r="W9" s="804"/>
      <c r="X9" s="804"/>
      <c r="Y9" s="804"/>
      <c r="Z9" s="804"/>
      <c r="AA9" s="966">
        <v>3</v>
      </c>
      <c r="AB9" s="966"/>
      <c r="AC9" s="966"/>
      <c r="AD9" s="966"/>
      <c r="AE9" s="966"/>
      <c r="AF9" s="966"/>
      <c r="AG9" s="966"/>
      <c r="AH9" s="804"/>
      <c r="AI9" s="804"/>
      <c r="AJ9" s="804"/>
      <c r="AK9" s="804"/>
      <c r="AL9" s="804"/>
    </row>
    <row r="10" spans="1:38" ht="14.5" x14ac:dyDescent="0.2">
      <c r="A10" s="804"/>
      <c r="B10" s="324"/>
      <c r="C10" s="804"/>
      <c r="D10" s="804"/>
      <c r="E10" s="804"/>
      <c r="F10" s="804"/>
      <c r="G10" s="804"/>
      <c r="H10" s="804"/>
      <c r="I10" s="812"/>
      <c r="J10" s="812"/>
      <c r="K10" s="812"/>
      <c r="L10" s="812"/>
      <c r="M10" s="812"/>
      <c r="N10" s="812"/>
      <c r="O10" s="804"/>
      <c r="P10" s="804"/>
      <c r="Q10" s="804"/>
      <c r="R10" s="804"/>
      <c r="S10" s="804"/>
      <c r="T10" s="804"/>
      <c r="U10" s="804"/>
      <c r="V10" s="804"/>
      <c r="W10" s="804"/>
      <c r="X10" s="804"/>
      <c r="Y10" s="804"/>
      <c r="Z10" s="804"/>
      <c r="AA10" s="804"/>
      <c r="AB10" s="804"/>
      <c r="AC10" s="804"/>
      <c r="AD10" s="813" t="s">
        <v>5140</v>
      </c>
      <c r="AE10" s="804"/>
      <c r="AF10" s="804"/>
      <c r="AG10" s="804"/>
      <c r="AH10" s="804"/>
      <c r="AI10" s="804"/>
      <c r="AJ10" s="804"/>
      <c r="AK10" s="804"/>
      <c r="AL10" s="804"/>
    </row>
    <row r="11" spans="1:38" x14ac:dyDescent="0.2">
      <c r="A11" s="804"/>
      <c r="B11" s="867" t="s">
        <v>6946</v>
      </c>
      <c r="C11" s="809"/>
      <c r="D11" s="809"/>
      <c r="E11" s="809"/>
      <c r="F11" s="809"/>
      <c r="G11" s="809"/>
      <c r="H11" s="809"/>
      <c r="I11" s="961">
        <f>+基礎データ貼付用シート!E3</f>
        <v>0</v>
      </c>
      <c r="J11" s="961"/>
      <c r="K11" s="961"/>
      <c r="L11" s="961"/>
      <c r="M11" s="961"/>
      <c r="N11" s="961"/>
      <c r="O11" s="809" t="s">
        <v>5139</v>
      </c>
      <c r="P11" s="809"/>
      <c r="Q11" s="946" t="s">
        <v>5140</v>
      </c>
      <c r="R11" s="962" t="e">
        <f>ROUND(I11/I12,2)</f>
        <v>#DIV/0!</v>
      </c>
      <c r="S11" s="962"/>
      <c r="T11" s="962"/>
      <c r="U11" s="962"/>
      <c r="V11" s="804"/>
      <c r="W11" s="804"/>
      <c r="X11" s="804"/>
      <c r="Y11" s="804"/>
      <c r="Z11" s="804"/>
      <c r="AA11" s="804"/>
      <c r="AB11" s="804"/>
      <c r="AC11" s="962" t="e">
        <f>ROUND((R5+R8+R11)/3,2)</f>
        <v>#DIV/0!</v>
      </c>
      <c r="AD11" s="962"/>
      <c r="AE11" s="962"/>
      <c r="AF11" s="962"/>
      <c r="AG11" s="804"/>
      <c r="AH11" s="804"/>
      <c r="AI11" s="804"/>
      <c r="AJ11" s="804"/>
      <c r="AK11" s="804"/>
      <c r="AL11" s="804"/>
    </row>
    <row r="12" spans="1:38" x14ac:dyDescent="0.2">
      <c r="A12" s="804"/>
      <c r="B12" s="61" t="s">
        <v>6947</v>
      </c>
      <c r="C12" s="804"/>
      <c r="D12" s="804"/>
      <c r="E12" s="804"/>
      <c r="F12" s="810"/>
      <c r="G12" s="804"/>
      <c r="H12" s="804"/>
      <c r="I12" s="965">
        <f>+基礎データ貼付用シート!E6</f>
        <v>0</v>
      </c>
      <c r="J12" s="965"/>
      <c r="K12" s="965"/>
      <c r="L12" s="965"/>
      <c r="M12" s="965"/>
      <c r="N12" s="965"/>
      <c r="O12" s="811" t="s">
        <v>5139</v>
      </c>
      <c r="P12" s="804"/>
      <c r="Q12" s="946"/>
      <c r="R12" s="962"/>
      <c r="S12" s="962"/>
      <c r="T12" s="962"/>
      <c r="U12" s="962"/>
      <c r="V12" s="804" t="s">
        <v>5145</v>
      </c>
      <c r="W12" s="804"/>
      <c r="X12" s="804"/>
      <c r="Y12" s="804"/>
      <c r="Z12" s="804"/>
      <c r="AA12" s="804"/>
      <c r="AB12" s="804"/>
      <c r="AC12" s="982"/>
      <c r="AD12" s="982"/>
      <c r="AE12" s="982"/>
      <c r="AF12" s="982"/>
      <c r="AG12" s="804" t="s">
        <v>5146</v>
      </c>
      <c r="AH12" s="804"/>
      <c r="AI12" s="804"/>
      <c r="AJ12" s="804"/>
      <c r="AK12" s="804"/>
      <c r="AL12" s="804"/>
    </row>
    <row r="13" spans="1:38" x14ac:dyDescent="0.2">
      <c r="A13" s="804"/>
      <c r="B13" s="804"/>
      <c r="C13" s="804"/>
      <c r="D13" s="804"/>
      <c r="E13" s="804"/>
      <c r="F13" s="810"/>
      <c r="G13" s="804"/>
      <c r="H13" s="804"/>
      <c r="I13" s="814"/>
      <c r="J13" s="814"/>
      <c r="K13" s="814"/>
      <c r="L13" s="814"/>
      <c r="M13" s="814"/>
      <c r="N13" s="814"/>
      <c r="O13" s="804"/>
      <c r="P13" s="804"/>
      <c r="Q13" s="815"/>
      <c r="R13" s="816"/>
      <c r="S13" s="816"/>
      <c r="T13" s="816"/>
      <c r="U13" s="816"/>
      <c r="V13" s="804"/>
      <c r="W13" s="804"/>
      <c r="X13" s="804"/>
      <c r="Y13" s="804"/>
      <c r="Z13" s="804"/>
      <c r="AA13" s="804"/>
      <c r="AB13" s="804"/>
      <c r="AC13" s="816"/>
      <c r="AD13" s="816"/>
      <c r="AE13" s="816"/>
      <c r="AF13" s="816"/>
      <c r="AG13" s="804"/>
      <c r="AH13" s="804"/>
      <c r="AI13" s="804"/>
      <c r="AJ13" s="804"/>
      <c r="AK13" s="804"/>
      <c r="AL13" s="804"/>
    </row>
    <row r="14" spans="1:38" x14ac:dyDescent="0.2">
      <c r="A14" s="804"/>
      <c r="B14" s="804" t="s">
        <v>5147</v>
      </c>
      <c r="C14" s="804"/>
      <c r="D14" s="804"/>
      <c r="E14" s="804"/>
      <c r="F14" s="804"/>
      <c r="G14" s="815"/>
      <c r="H14" s="804"/>
      <c r="I14" s="804"/>
      <c r="J14" s="804"/>
      <c r="K14" s="804"/>
      <c r="L14" s="804"/>
      <c r="M14" s="804"/>
      <c r="N14" s="804"/>
      <c r="O14" s="815"/>
      <c r="P14" s="804"/>
      <c r="Q14" s="804"/>
      <c r="R14" s="804"/>
      <c r="S14" s="804"/>
      <c r="T14" s="804"/>
      <c r="U14" s="804"/>
      <c r="V14" s="804"/>
      <c r="W14" s="804" t="s">
        <v>5148</v>
      </c>
      <c r="X14" s="804"/>
      <c r="Y14" s="804"/>
      <c r="Z14" s="804"/>
      <c r="AA14" s="804"/>
      <c r="AB14" s="804"/>
      <c r="AC14" s="804"/>
      <c r="AD14" s="804"/>
      <c r="AE14" s="804"/>
      <c r="AF14" s="804"/>
      <c r="AG14" s="804"/>
      <c r="AH14" s="804"/>
      <c r="AI14" s="804"/>
      <c r="AJ14" s="804"/>
      <c r="AK14" s="804"/>
      <c r="AL14" s="804"/>
    </row>
    <row r="15" spans="1:38" x14ac:dyDescent="0.2">
      <c r="A15" s="804"/>
      <c r="B15" s="804"/>
      <c r="C15" s="804"/>
      <c r="D15" s="804"/>
      <c r="E15" s="804"/>
      <c r="F15" s="804"/>
      <c r="G15" s="815"/>
      <c r="H15" s="804"/>
      <c r="I15" s="804"/>
      <c r="J15" s="804"/>
      <c r="K15" s="804"/>
      <c r="L15" s="804"/>
      <c r="M15" s="804"/>
      <c r="N15" s="804"/>
      <c r="O15" s="815"/>
      <c r="P15" s="804"/>
      <c r="Q15" s="804"/>
      <c r="R15" s="804"/>
      <c r="S15" s="804"/>
      <c r="T15" s="804"/>
      <c r="U15" s="804"/>
      <c r="V15" s="804"/>
      <c r="W15" s="804"/>
      <c r="X15" s="804"/>
      <c r="Y15" s="804"/>
      <c r="Z15" s="804"/>
      <c r="AA15" s="804"/>
      <c r="AB15" s="804"/>
      <c r="AC15" s="804"/>
      <c r="AD15" s="804"/>
      <c r="AE15" s="804"/>
      <c r="AF15" s="804"/>
      <c r="AG15" s="804"/>
      <c r="AH15" s="804"/>
      <c r="AI15" s="804"/>
      <c r="AJ15" s="804"/>
      <c r="AK15" s="804"/>
      <c r="AL15" s="804"/>
    </row>
    <row r="16" spans="1:38" x14ac:dyDescent="0.2">
      <c r="A16" s="804" t="s">
        <v>6739</v>
      </c>
      <c r="B16" s="804"/>
      <c r="C16" s="804"/>
      <c r="D16" s="804"/>
      <c r="E16" s="804"/>
      <c r="F16" s="804"/>
      <c r="G16" s="804"/>
      <c r="H16" s="804"/>
      <c r="I16" s="804"/>
      <c r="J16" s="804"/>
      <c r="K16" s="804"/>
      <c r="L16" s="804"/>
      <c r="M16" s="804"/>
      <c r="N16" s="804"/>
      <c r="O16" s="804"/>
      <c r="P16" s="804"/>
      <c r="Q16" s="804"/>
      <c r="R16" s="804"/>
      <c r="S16" s="804"/>
      <c r="T16" s="804"/>
      <c r="U16" s="804"/>
      <c r="V16" s="804"/>
      <c r="W16" s="804"/>
      <c r="X16" s="804"/>
      <c r="Y16" s="804"/>
      <c r="Z16" s="804"/>
      <c r="AA16" s="804"/>
      <c r="AB16" s="804"/>
      <c r="AC16" s="804"/>
      <c r="AD16" s="804"/>
      <c r="AE16" s="804"/>
      <c r="AF16" s="804"/>
      <c r="AG16" s="804"/>
      <c r="AH16" s="804"/>
      <c r="AI16" s="804"/>
      <c r="AJ16" s="804"/>
      <c r="AK16" s="804"/>
      <c r="AL16" s="804"/>
    </row>
    <row r="17" spans="1:44" x14ac:dyDescent="0.2">
      <c r="A17" s="946" t="s">
        <v>5150</v>
      </c>
      <c r="B17" s="946"/>
      <c r="C17" s="946"/>
      <c r="D17" s="946"/>
      <c r="E17" s="946"/>
      <c r="F17" s="946"/>
      <c r="G17" s="946"/>
      <c r="H17" s="946" t="s">
        <v>5151</v>
      </c>
      <c r="I17" s="946"/>
      <c r="J17" s="946"/>
      <c r="K17" s="946"/>
      <c r="L17" s="804"/>
      <c r="M17" s="946" t="s">
        <v>5152</v>
      </c>
      <c r="N17" s="946"/>
      <c r="O17" s="946"/>
      <c r="P17" s="946"/>
      <c r="Q17" s="804"/>
      <c r="R17" s="981"/>
      <c r="S17" s="981"/>
      <c r="T17" s="981"/>
      <c r="U17" s="981"/>
      <c r="V17" s="981"/>
      <c r="W17" s="981"/>
      <c r="X17" s="981"/>
      <c r="Y17" s="981"/>
      <c r="Z17" s="816"/>
      <c r="AA17" s="816"/>
      <c r="AB17" s="816"/>
      <c r="AC17" s="816"/>
      <c r="AD17" s="816"/>
      <c r="AE17" s="818"/>
      <c r="AF17" s="818"/>
      <c r="AG17" s="818"/>
      <c r="AH17" s="818"/>
      <c r="AI17" s="819"/>
      <c r="AJ17" s="819"/>
      <c r="AK17" s="819"/>
      <c r="AL17" s="819"/>
    </row>
    <row r="18" spans="1:44" ht="13.5" customHeight="1" x14ac:dyDescent="0.2">
      <c r="A18" s="804"/>
      <c r="B18" s="804"/>
      <c r="C18" s="962" t="e">
        <f>AC11</f>
        <v>#DIV/0!</v>
      </c>
      <c r="D18" s="962"/>
      <c r="E18" s="962"/>
      <c r="F18" s="962"/>
      <c r="G18" s="946" t="s">
        <v>5155</v>
      </c>
      <c r="H18" s="1395">
        <v>-0.5</v>
      </c>
      <c r="I18" s="1395"/>
      <c r="J18" s="1395"/>
      <c r="K18" s="1395"/>
      <c r="L18" s="946" t="s">
        <v>5156</v>
      </c>
      <c r="M18" s="1396">
        <v>0.7</v>
      </c>
      <c r="N18" s="1396"/>
      <c r="O18" s="1396"/>
      <c r="P18" s="1396"/>
      <c r="Q18" s="946" t="s">
        <v>5140</v>
      </c>
      <c r="R18" s="963" t="e">
        <f>ROUND(C18*H18,3)+M18</f>
        <v>#DIV/0!</v>
      </c>
      <c r="S18" s="963"/>
      <c r="T18" s="963"/>
      <c r="U18" s="963"/>
      <c r="V18" s="804"/>
      <c r="W18" s="804"/>
      <c r="X18" s="807"/>
      <c r="Y18" s="804"/>
      <c r="Z18" s="816"/>
      <c r="AA18" s="816"/>
      <c r="AB18" s="816"/>
      <c r="AC18" s="816"/>
      <c r="AD18" s="816"/>
      <c r="AE18" s="819"/>
      <c r="AF18" s="819"/>
      <c r="AG18" s="819"/>
      <c r="AH18" s="819"/>
      <c r="AI18" s="819"/>
      <c r="AJ18" s="819"/>
      <c r="AK18" s="819"/>
      <c r="AL18" s="819"/>
    </row>
    <row r="19" spans="1:44" x14ac:dyDescent="0.2">
      <c r="A19" s="804"/>
      <c r="B19" s="804"/>
      <c r="C19" s="962"/>
      <c r="D19" s="962"/>
      <c r="E19" s="962"/>
      <c r="F19" s="962"/>
      <c r="G19" s="946"/>
      <c r="H19" s="1395"/>
      <c r="I19" s="1395"/>
      <c r="J19" s="1395"/>
      <c r="K19" s="1395"/>
      <c r="L19" s="946"/>
      <c r="M19" s="1396"/>
      <c r="N19" s="1396"/>
      <c r="O19" s="1396"/>
      <c r="P19" s="1396"/>
      <c r="Q19" s="946"/>
      <c r="R19" s="963"/>
      <c r="S19" s="963"/>
      <c r="T19" s="963"/>
      <c r="U19" s="963"/>
      <c r="V19" s="804" t="s">
        <v>5157</v>
      </c>
      <c r="W19" s="804"/>
      <c r="X19" s="807"/>
      <c r="Y19" s="804"/>
      <c r="Z19" s="816"/>
      <c r="AA19" s="816"/>
      <c r="AB19" s="816"/>
      <c r="AC19" s="816"/>
      <c r="AD19" s="816"/>
      <c r="AE19" s="819"/>
      <c r="AF19" s="819"/>
      <c r="AG19" s="819"/>
      <c r="AH19" s="819"/>
      <c r="AI19" s="819"/>
      <c r="AJ19" s="819"/>
      <c r="AK19" s="819"/>
      <c r="AL19" s="819"/>
      <c r="AO19" s="817"/>
      <c r="AP19" s="817"/>
      <c r="AQ19" s="817"/>
      <c r="AR19" s="817"/>
    </row>
    <row r="20" spans="1:44" x14ac:dyDescent="0.2">
      <c r="A20" s="804"/>
      <c r="B20" s="804"/>
      <c r="C20" s="816"/>
      <c r="D20" s="816"/>
      <c r="E20" s="816"/>
      <c r="F20" s="816"/>
      <c r="G20" s="815"/>
      <c r="H20" s="818"/>
      <c r="I20" s="818"/>
      <c r="J20" s="818"/>
      <c r="K20" s="818"/>
      <c r="L20" s="815"/>
      <c r="M20" s="819"/>
      <c r="N20" s="819"/>
      <c r="O20" s="819"/>
      <c r="P20" s="819"/>
      <c r="Q20" s="815"/>
      <c r="R20" s="819"/>
      <c r="S20" s="819"/>
      <c r="T20" s="819"/>
      <c r="U20" s="819"/>
      <c r="V20" s="804"/>
      <c r="W20" s="804"/>
      <c r="X20" s="807"/>
      <c r="Y20" s="820"/>
      <c r="Z20" s="816"/>
      <c r="AA20" s="816"/>
      <c r="AB20" s="816"/>
      <c r="AC20" s="816"/>
      <c r="AD20" s="816"/>
      <c r="AE20" s="819"/>
      <c r="AF20" s="819"/>
      <c r="AG20" s="819"/>
      <c r="AH20" s="819"/>
      <c r="AI20" s="819"/>
      <c r="AJ20" s="819"/>
      <c r="AK20" s="819"/>
      <c r="AL20" s="819"/>
      <c r="AO20" s="817"/>
      <c r="AP20" s="817"/>
      <c r="AQ20" s="817"/>
      <c r="AR20" s="817"/>
    </row>
    <row r="21" spans="1:44" x14ac:dyDescent="0.2">
      <c r="A21" s="804"/>
      <c r="B21" s="804"/>
      <c r="C21" s="816" t="s">
        <v>5158</v>
      </c>
      <c r="D21" s="816"/>
      <c r="E21" s="816"/>
      <c r="F21" s="816"/>
      <c r="G21" s="815"/>
      <c r="H21" s="818"/>
      <c r="I21" s="818"/>
      <c r="J21" s="818"/>
      <c r="K21" s="818"/>
      <c r="L21" s="815"/>
      <c r="M21" s="819"/>
      <c r="N21" s="819"/>
      <c r="O21" s="819"/>
      <c r="P21" s="819"/>
      <c r="Q21" s="815"/>
      <c r="R21" s="819"/>
      <c r="S21" s="819"/>
      <c r="T21" s="819"/>
      <c r="U21" s="819"/>
      <c r="V21" s="804"/>
      <c r="W21" s="804"/>
      <c r="X21" s="807"/>
      <c r="Y21" s="804"/>
      <c r="Z21" s="816"/>
      <c r="AA21" s="816"/>
      <c r="AB21" s="816"/>
      <c r="AC21" s="816"/>
      <c r="AD21" s="816"/>
      <c r="AE21" s="819"/>
      <c r="AF21" s="819"/>
      <c r="AG21" s="819"/>
      <c r="AH21" s="819"/>
      <c r="AI21" s="819"/>
      <c r="AJ21" s="819"/>
      <c r="AK21" s="819"/>
      <c r="AL21" s="819"/>
      <c r="AO21" s="817"/>
      <c r="AP21" s="817"/>
      <c r="AQ21" s="817"/>
      <c r="AR21" s="817"/>
    </row>
    <row r="22" spans="1:44" x14ac:dyDescent="0.2">
      <c r="A22" s="804"/>
      <c r="B22" s="804"/>
      <c r="C22" s="816"/>
      <c r="D22" s="816"/>
      <c r="E22" s="804"/>
      <c r="F22" s="804"/>
      <c r="G22" s="804"/>
      <c r="H22" s="804"/>
      <c r="I22" s="804"/>
      <c r="J22" s="804"/>
      <c r="K22" s="804"/>
      <c r="L22" s="804"/>
      <c r="M22" s="804"/>
      <c r="N22" s="804"/>
      <c r="O22" s="804"/>
      <c r="P22" s="804"/>
      <c r="Q22" s="804"/>
      <c r="R22" s="819"/>
      <c r="S22" s="819"/>
      <c r="T22" s="819"/>
      <c r="U22" s="819"/>
      <c r="V22" s="804"/>
      <c r="W22" s="804"/>
      <c r="X22" s="807"/>
      <c r="Y22" s="804"/>
      <c r="Z22" s="816"/>
      <c r="AA22" s="816"/>
      <c r="AB22" s="816"/>
      <c r="AC22" s="816"/>
      <c r="AD22" s="816"/>
      <c r="AE22" s="819"/>
      <c r="AF22" s="819"/>
      <c r="AG22" s="819"/>
      <c r="AH22" s="819"/>
      <c r="AI22" s="819"/>
      <c r="AJ22" s="819"/>
      <c r="AK22" s="819"/>
      <c r="AL22" s="819"/>
      <c r="AO22" s="817"/>
      <c r="AP22" s="817"/>
      <c r="AQ22" s="817"/>
      <c r="AR22" s="817"/>
    </row>
    <row r="23" spans="1:44" x14ac:dyDescent="0.2">
      <c r="A23" s="804"/>
      <c r="B23" s="804"/>
      <c r="C23" s="816"/>
      <c r="D23" s="816"/>
      <c r="E23" s="804"/>
      <c r="F23" s="804"/>
      <c r="G23" s="804"/>
      <c r="H23" s="804"/>
      <c r="I23" s="804"/>
      <c r="J23" s="804"/>
      <c r="K23" s="804"/>
      <c r="L23" s="804"/>
      <c r="M23" s="804"/>
      <c r="N23" s="804"/>
      <c r="O23" s="804"/>
      <c r="P23" s="804"/>
      <c r="Q23" s="804"/>
      <c r="R23" s="819"/>
      <c r="S23" s="819"/>
      <c r="T23" s="819"/>
      <c r="U23" s="819"/>
      <c r="V23" s="804"/>
      <c r="W23" s="804"/>
      <c r="X23" s="807"/>
      <c r="Y23" s="804"/>
      <c r="Z23" s="804"/>
      <c r="AA23" s="804"/>
      <c r="AB23" s="804"/>
      <c r="AC23" s="804"/>
      <c r="AD23" s="804"/>
      <c r="AE23" s="804"/>
      <c r="AF23" s="804"/>
      <c r="AG23" s="804"/>
      <c r="AH23" s="804"/>
      <c r="AI23" s="804"/>
      <c r="AJ23" s="804"/>
      <c r="AK23" s="804"/>
      <c r="AL23" s="804"/>
      <c r="AO23" s="817"/>
      <c r="AP23" s="817"/>
    </row>
    <row r="24" spans="1:44" x14ac:dyDescent="0.2">
      <c r="A24" s="804"/>
      <c r="B24" s="804"/>
      <c r="C24" s="816"/>
      <c r="D24" s="816"/>
      <c r="E24" s="804"/>
      <c r="F24" s="804"/>
      <c r="G24" s="804"/>
      <c r="H24" s="804"/>
      <c r="I24" s="804"/>
      <c r="J24" s="804"/>
      <c r="K24" s="804"/>
      <c r="L24" s="804"/>
      <c r="M24" s="804"/>
      <c r="N24" s="804"/>
      <c r="O24" s="804"/>
      <c r="P24" s="804"/>
      <c r="Q24" s="804"/>
      <c r="R24" s="963" t="e">
        <f>IF(R18&lt;0.3,0.3,IF(R18&gt;0.5,0.5,R18))</f>
        <v>#DIV/0!</v>
      </c>
      <c r="S24" s="963"/>
      <c r="T24" s="963"/>
      <c r="U24" s="963"/>
      <c r="V24" s="804"/>
      <c r="W24" s="804"/>
      <c r="X24" s="807"/>
      <c r="Y24" s="804"/>
      <c r="Z24" s="978" t="s">
        <v>6740</v>
      </c>
      <c r="AA24" s="978"/>
      <c r="AB24" s="978"/>
      <c r="AC24" s="978"/>
      <c r="AD24" s="978"/>
      <c r="AE24" s="978"/>
      <c r="AF24" s="978"/>
      <c r="AG24" s="978"/>
      <c r="AH24" s="978"/>
      <c r="AI24" s="978"/>
      <c r="AJ24" s="978"/>
      <c r="AK24" s="978"/>
      <c r="AL24" s="978"/>
      <c r="AO24" s="817"/>
      <c r="AP24" s="817"/>
    </row>
    <row r="25" spans="1:44" x14ac:dyDescent="0.2">
      <c r="A25" s="804"/>
      <c r="B25" s="804"/>
      <c r="C25" s="816"/>
      <c r="D25" s="816"/>
      <c r="E25" s="804"/>
      <c r="F25" s="804"/>
      <c r="G25" s="804"/>
      <c r="H25" s="804"/>
      <c r="I25" s="804"/>
      <c r="J25" s="804"/>
      <c r="K25" s="804"/>
      <c r="L25" s="804"/>
      <c r="M25" s="804"/>
      <c r="N25" s="804"/>
      <c r="O25" s="804"/>
      <c r="P25" s="804"/>
      <c r="Q25" s="804"/>
      <c r="R25" s="963"/>
      <c r="S25" s="963"/>
      <c r="T25" s="963"/>
      <c r="U25" s="963"/>
      <c r="V25" s="804" t="s">
        <v>5160</v>
      </c>
      <c r="W25" s="804"/>
      <c r="X25" s="807"/>
      <c r="Y25" s="804"/>
      <c r="Z25" s="978"/>
      <c r="AA25" s="978"/>
      <c r="AB25" s="978"/>
      <c r="AC25" s="978"/>
      <c r="AD25" s="978"/>
      <c r="AE25" s="978"/>
      <c r="AF25" s="978"/>
      <c r="AG25" s="978"/>
      <c r="AH25" s="978"/>
      <c r="AI25" s="978"/>
      <c r="AJ25" s="978"/>
      <c r="AK25" s="978"/>
      <c r="AL25" s="978"/>
      <c r="AO25" s="817"/>
      <c r="AP25" s="817"/>
    </row>
    <row r="26" spans="1:44" x14ac:dyDescent="0.2">
      <c r="A26" s="804"/>
      <c r="B26" s="804"/>
      <c r="C26" s="816"/>
      <c r="D26" s="816"/>
      <c r="E26" s="804"/>
      <c r="F26" s="804"/>
      <c r="G26" s="804"/>
      <c r="H26" s="804"/>
      <c r="I26" s="804"/>
      <c r="J26" s="804"/>
      <c r="K26" s="804"/>
      <c r="L26" s="804"/>
      <c r="M26" s="804"/>
      <c r="N26" s="804"/>
      <c r="O26" s="804"/>
      <c r="P26" s="804"/>
      <c r="Q26" s="804"/>
      <c r="R26" s="819"/>
      <c r="S26" s="819"/>
      <c r="T26" s="819"/>
      <c r="U26" s="819"/>
      <c r="V26" s="804"/>
      <c r="W26" s="804"/>
      <c r="X26" s="807"/>
      <c r="Y26" s="804"/>
      <c r="Z26" s="804"/>
      <c r="AA26" s="804"/>
      <c r="AB26" s="804"/>
      <c r="AC26" s="804"/>
      <c r="AD26" s="804"/>
      <c r="AE26" s="804"/>
      <c r="AF26" s="804"/>
      <c r="AG26" s="804"/>
      <c r="AH26" s="804"/>
      <c r="AI26" s="804"/>
      <c r="AJ26" s="804"/>
      <c r="AK26" s="804"/>
      <c r="AL26" s="804"/>
      <c r="AO26" s="817"/>
      <c r="AP26" s="817"/>
    </row>
    <row r="27" spans="1:44" ht="13.5" thickBot="1" x14ac:dyDescent="0.25">
      <c r="A27" s="804"/>
      <c r="B27" s="804"/>
      <c r="C27" s="804"/>
      <c r="D27" s="804"/>
      <c r="E27" s="804"/>
      <c r="F27" s="804"/>
      <c r="G27" s="804"/>
      <c r="H27" s="804"/>
      <c r="I27" s="804"/>
      <c r="J27" s="804"/>
      <c r="K27" s="804"/>
      <c r="L27" s="804"/>
      <c r="M27" s="804"/>
      <c r="N27" s="804"/>
      <c r="O27" s="804"/>
      <c r="P27" s="804"/>
      <c r="Q27" s="804"/>
      <c r="R27" s="804"/>
      <c r="S27" s="804"/>
      <c r="T27" s="804"/>
      <c r="U27" s="804"/>
      <c r="V27" s="804"/>
      <c r="W27" s="804"/>
      <c r="X27" s="804"/>
      <c r="Y27" s="804"/>
      <c r="Z27" s="804"/>
      <c r="AA27" s="804"/>
      <c r="AB27" s="804"/>
      <c r="AC27" s="804"/>
      <c r="AD27" s="804"/>
      <c r="AE27" s="804"/>
      <c r="AF27" s="804"/>
      <c r="AG27" s="804"/>
      <c r="AH27" s="804"/>
      <c r="AI27" s="804"/>
      <c r="AJ27" s="804"/>
      <c r="AK27" s="804"/>
      <c r="AL27" s="804"/>
      <c r="AO27" s="817"/>
      <c r="AP27" s="817"/>
      <c r="AQ27" s="817"/>
      <c r="AR27" s="817"/>
    </row>
    <row r="28" spans="1:44" x14ac:dyDescent="0.2">
      <c r="A28" s="804"/>
      <c r="B28" s="804"/>
      <c r="C28" s="946" t="s">
        <v>5161</v>
      </c>
      <c r="D28" s="946"/>
      <c r="E28" s="946"/>
      <c r="F28" s="946"/>
      <c r="G28" s="946"/>
      <c r="H28" s="946"/>
      <c r="I28" s="946"/>
      <c r="J28" s="946"/>
      <c r="K28" s="946"/>
      <c r="L28" s="946"/>
      <c r="M28" s="946" t="s">
        <v>5140</v>
      </c>
      <c r="N28" s="970" t="s">
        <v>5162</v>
      </c>
      <c r="O28" s="970"/>
      <c r="P28" s="970"/>
      <c r="Q28" s="970"/>
      <c r="R28" s="946" t="s">
        <v>5140</v>
      </c>
      <c r="S28" s="971" t="e">
        <f>ROUND(R24/0.3,3)</f>
        <v>#DIV/0!</v>
      </c>
      <c r="T28" s="972"/>
      <c r="U28" s="972"/>
      <c r="V28" s="973"/>
      <c r="W28" s="1394" t="s">
        <v>5163</v>
      </c>
      <c r="X28" s="946"/>
      <c r="Y28" s="978" t="s">
        <v>5164</v>
      </c>
      <c r="Z28" s="978"/>
      <c r="AA28" s="978"/>
      <c r="AB28" s="978"/>
      <c r="AC28" s="978"/>
      <c r="AD28" s="978"/>
      <c r="AE28" s="978"/>
      <c r="AF28" s="978"/>
      <c r="AG28" s="978"/>
      <c r="AH28" s="978"/>
      <c r="AI28" s="978"/>
      <c r="AJ28" s="978"/>
      <c r="AK28" s="978"/>
      <c r="AL28" s="804"/>
    </row>
    <row r="29" spans="1:44" ht="13.5" thickBot="1" x14ac:dyDescent="0.25">
      <c r="A29" s="804"/>
      <c r="B29" s="804"/>
      <c r="C29" s="946"/>
      <c r="D29" s="946"/>
      <c r="E29" s="946"/>
      <c r="F29" s="946"/>
      <c r="G29" s="946"/>
      <c r="H29" s="946"/>
      <c r="I29" s="946"/>
      <c r="J29" s="946"/>
      <c r="K29" s="946"/>
      <c r="L29" s="946"/>
      <c r="M29" s="946"/>
      <c r="N29" s="1397">
        <v>0.3</v>
      </c>
      <c r="O29" s="1397"/>
      <c r="P29" s="1397"/>
      <c r="Q29" s="1397"/>
      <c r="R29" s="946"/>
      <c r="S29" s="974"/>
      <c r="T29" s="975"/>
      <c r="U29" s="975"/>
      <c r="V29" s="976"/>
      <c r="W29" s="1394"/>
      <c r="X29" s="946"/>
      <c r="Y29" s="978"/>
      <c r="Z29" s="978"/>
      <c r="AA29" s="978"/>
      <c r="AB29" s="978"/>
      <c r="AC29" s="978"/>
      <c r="AD29" s="978"/>
      <c r="AE29" s="978"/>
      <c r="AF29" s="978"/>
      <c r="AG29" s="978"/>
      <c r="AH29" s="978"/>
      <c r="AI29" s="978"/>
      <c r="AJ29" s="978"/>
      <c r="AK29" s="978"/>
      <c r="AL29" s="804"/>
    </row>
    <row r="30" spans="1:44" ht="9" customHeight="1" x14ac:dyDescent="0.2">
      <c r="A30" s="804"/>
      <c r="B30" s="804"/>
      <c r="C30" s="815"/>
      <c r="D30" s="815"/>
      <c r="E30" s="815"/>
      <c r="F30" s="815"/>
      <c r="G30" s="815"/>
      <c r="H30" s="815"/>
      <c r="I30" s="815"/>
      <c r="J30" s="815"/>
      <c r="K30" s="815"/>
      <c r="L30" s="815"/>
      <c r="M30" s="815"/>
      <c r="N30" s="821"/>
      <c r="O30" s="821"/>
      <c r="P30" s="821"/>
      <c r="Q30" s="821"/>
      <c r="R30" s="815"/>
      <c r="S30" s="819"/>
      <c r="T30" s="819"/>
      <c r="U30" s="819"/>
      <c r="V30" s="819"/>
      <c r="W30" s="815"/>
      <c r="X30" s="815"/>
      <c r="Y30" s="820"/>
      <c r="Z30" s="820"/>
      <c r="AA30" s="820"/>
      <c r="AB30" s="820"/>
      <c r="AC30" s="820"/>
      <c r="AD30" s="820"/>
      <c r="AE30" s="820"/>
      <c r="AF30" s="820"/>
      <c r="AG30" s="820"/>
      <c r="AH30" s="820"/>
      <c r="AI30" s="820"/>
      <c r="AJ30" s="820"/>
      <c r="AK30" s="820"/>
      <c r="AL30" s="804"/>
    </row>
    <row r="31" spans="1:44" ht="9" customHeight="1" x14ac:dyDescent="0.2">
      <c r="A31" s="804"/>
      <c r="B31" s="804"/>
      <c r="C31" s="815"/>
      <c r="D31" s="815"/>
      <c r="E31" s="815"/>
      <c r="F31" s="815"/>
      <c r="G31" s="815"/>
      <c r="H31" s="815"/>
      <c r="I31" s="815"/>
      <c r="J31" s="815"/>
      <c r="K31" s="815"/>
      <c r="L31" s="815"/>
      <c r="M31" s="815"/>
      <c r="N31" s="821"/>
      <c r="O31" s="821"/>
      <c r="P31" s="821"/>
      <c r="Q31" s="821"/>
      <c r="R31" s="815"/>
      <c r="S31" s="819"/>
      <c r="T31" s="819"/>
      <c r="U31" s="819"/>
      <c r="V31" s="819"/>
      <c r="W31" s="815"/>
      <c r="X31" s="815"/>
      <c r="Y31" s="820"/>
      <c r="Z31" s="820"/>
      <c r="AA31" s="820"/>
      <c r="AB31" s="820"/>
      <c r="AC31" s="820"/>
      <c r="AD31" s="820"/>
      <c r="AE31" s="820"/>
      <c r="AF31" s="820"/>
      <c r="AG31" s="820"/>
      <c r="AH31" s="820"/>
      <c r="AI31" s="820"/>
      <c r="AJ31" s="820"/>
      <c r="AK31" s="820"/>
      <c r="AL31" s="804"/>
    </row>
    <row r="32" spans="1:44" ht="9" customHeight="1" x14ac:dyDescent="0.2">
      <c r="A32" s="804"/>
      <c r="B32" s="804"/>
      <c r="C32" s="815"/>
      <c r="D32" s="815"/>
      <c r="E32" s="815"/>
      <c r="F32" s="815"/>
      <c r="G32" s="815"/>
      <c r="H32" s="815"/>
      <c r="I32" s="815"/>
      <c r="J32" s="815"/>
      <c r="K32" s="815"/>
      <c r="L32" s="815"/>
      <c r="M32" s="815"/>
      <c r="N32" s="821"/>
      <c r="O32" s="821"/>
      <c r="P32" s="821"/>
      <c r="Q32" s="821"/>
      <c r="R32" s="815"/>
      <c r="S32" s="819"/>
      <c r="T32" s="819"/>
      <c r="U32" s="819"/>
      <c r="V32" s="819"/>
      <c r="W32" s="804"/>
      <c r="X32" s="804"/>
      <c r="Y32" s="822"/>
      <c r="Z32" s="822"/>
      <c r="AA32" s="822"/>
      <c r="AB32" s="822"/>
      <c r="AC32" s="822"/>
      <c r="AD32" s="822"/>
      <c r="AE32" s="822"/>
      <c r="AF32" s="822"/>
      <c r="AG32" s="822"/>
      <c r="AH32" s="822"/>
      <c r="AI32" s="822"/>
      <c r="AJ32" s="822"/>
      <c r="AK32" s="822"/>
      <c r="AL32" s="804"/>
    </row>
    <row r="33" spans="1:38" x14ac:dyDescent="0.2">
      <c r="A33" s="804" t="s">
        <v>6741</v>
      </c>
      <c r="B33" s="804"/>
      <c r="C33" s="804"/>
      <c r="D33" s="804"/>
      <c r="E33" s="804"/>
      <c r="F33" s="804"/>
      <c r="G33" s="804"/>
      <c r="H33" s="804"/>
      <c r="I33" s="804"/>
      <c r="J33" s="804"/>
      <c r="K33" s="804"/>
      <c r="L33" s="804"/>
      <c r="M33" s="804"/>
      <c r="N33" s="804"/>
      <c r="O33" s="804"/>
      <c r="P33" s="804"/>
      <c r="Q33" s="804"/>
      <c r="R33" s="804"/>
      <c r="S33" s="804"/>
      <c r="T33" s="804"/>
      <c r="U33" s="804"/>
      <c r="V33" s="804"/>
      <c r="W33" s="804"/>
      <c r="X33" s="804"/>
      <c r="Y33" s="804"/>
      <c r="Z33" s="804"/>
      <c r="AA33" s="804"/>
      <c r="AB33" s="804"/>
      <c r="AC33" s="804"/>
      <c r="AD33" s="804"/>
      <c r="AE33" s="804"/>
      <c r="AF33" s="804"/>
      <c r="AG33" s="804"/>
      <c r="AH33" s="804"/>
      <c r="AI33" s="804"/>
      <c r="AJ33" s="804"/>
      <c r="AK33" s="804"/>
      <c r="AL33" s="804"/>
    </row>
    <row r="34" spans="1:38" x14ac:dyDescent="0.2">
      <c r="A34" s="946" t="s">
        <v>5150</v>
      </c>
      <c r="B34" s="946"/>
      <c r="C34" s="946"/>
      <c r="D34" s="946"/>
      <c r="E34" s="946"/>
      <c r="F34" s="946"/>
      <c r="G34" s="946"/>
      <c r="H34" s="946" t="s">
        <v>5151</v>
      </c>
      <c r="I34" s="946"/>
      <c r="J34" s="946"/>
      <c r="K34" s="946"/>
      <c r="L34" s="804"/>
      <c r="M34" s="946" t="s">
        <v>5152</v>
      </c>
      <c r="N34" s="946"/>
      <c r="O34" s="946"/>
      <c r="P34" s="946"/>
      <c r="Q34" s="804"/>
      <c r="R34" s="981"/>
      <c r="S34" s="981"/>
      <c r="T34" s="981"/>
      <c r="U34" s="981"/>
      <c r="V34" s="981"/>
      <c r="W34" s="981"/>
      <c r="X34" s="981"/>
      <c r="Y34" s="981"/>
      <c r="Z34" s="816"/>
      <c r="AA34" s="816"/>
      <c r="AB34" s="816"/>
      <c r="AC34" s="816"/>
      <c r="AD34" s="816"/>
      <c r="AE34" s="818"/>
      <c r="AF34" s="818"/>
      <c r="AG34" s="818"/>
      <c r="AH34" s="818"/>
      <c r="AI34" s="819"/>
      <c r="AJ34" s="819"/>
      <c r="AK34" s="819"/>
      <c r="AL34" s="819"/>
    </row>
    <row r="35" spans="1:38" x14ac:dyDescent="0.2">
      <c r="A35" s="804"/>
      <c r="B35" s="804"/>
      <c r="C35" s="962" t="e">
        <f>AC11</f>
        <v>#DIV/0!</v>
      </c>
      <c r="D35" s="962"/>
      <c r="E35" s="962"/>
      <c r="F35" s="962"/>
      <c r="G35" s="946" t="s">
        <v>5155</v>
      </c>
      <c r="H35" s="1395">
        <v>-0.2</v>
      </c>
      <c r="I35" s="1395"/>
      <c r="J35" s="1395"/>
      <c r="K35" s="1395"/>
      <c r="L35" s="946" t="s">
        <v>5156</v>
      </c>
      <c r="M35" s="1396">
        <v>0.57999999999999996</v>
      </c>
      <c r="N35" s="1396"/>
      <c r="O35" s="1396"/>
      <c r="P35" s="1396"/>
      <c r="Q35" s="946" t="s">
        <v>5140</v>
      </c>
      <c r="R35" s="963" t="e">
        <f>ROUND(C35*H35,3)+M35</f>
        <v>#DIV/0!</v>
      </c>
      <c r="S35" s="963"/>
      <c r="T35" s="963"/>
      <c r="U35" s="963"/>
      <c r="V35" s="804"/>
      <c r="W35" s="804"/>
      <c r="X35" s="807"/>
      <c r="Y35" s="804"/>
      <c r="Z35" s="816"/>
      <c r="AA35" s="816"/>
      <c r="AB35" s="816"/>
      <c r="AC35" s="816"/>
      <c r="AD35" s="816"/>
      <c r="AE35" s="819"/>
      <c r="AF35" s="819"/>
      <c r="AG35" s="819"/>
      <c r="AH35" s="819"/>
      <c r="AI35" s="819"/>
      <c r="AJ35" s="819"/>
      <c r="AK35" s="819"/>
      <c r="AL35" s="819"/>
    </row>
    <row r="36" spans="1:38" x14ac:dyDescent="0.2">
      <c r="A36" s="804"/>
      <c r="B36" s="804"/>
      <c r="C36" s="962"/>
      <c r="D36" s="962"/>
      <c r="E36" s="962"/>
      <c r="F36" s="962"/>
      <c r="G36" s="946"/>
      <c r="H36" s="1395"/>
      <c r="I36" s="1395"/>
      <c r="J36" s="1395"/>
      <c r="K36" s="1395"/>
      <c r="L36" s="946"/>
      <c r="M36" s="1396"/>
      <c r="N36" s="1396"/>
      <c r="O36" s="1396"/>
      <c r="P36" s="1396"/>
      <c r="Q36" s="946"/>
      <c r="R36" s="963"/>
      <c r="S36" s="963"/>
      <c r="T36" s="963"/>
      <c r="U36" s="963"/>
      <c r="V36" s="804" t="s">
        <v>5183</v>
      </c>
      <c r="W36" s="804"/>
      <c r="X36" s="807"/>
      <c r="Y36" s="804"/>
      <c r="Z36" s="816"/>
      <c r="AA36" s="816"/>
      <c r="AB36" s="816"/>
      <c r="AC36" s="816"/>
      <c r="AD36" s="816"/>
      <c r="AE36" s="819"/>
      <c r="AF36" s="819"/>
      <c r="AG36" s="819"/>
      <c r="AH36" s="819"/>
      <c r="AI36" s="819"/>
      <c r="AJ36" s="819"/>
      <c r="AK36" s="819"/>
      <c r="AL36" s="819"/>
    </row>
    <row r="37" spans="1:38" x14ac:dyDescent="0.2">
      <c r="A37" s="804"/>
      <c r="B37" s="804"/>
      <c r="C37" s="816"/>
      <c r="D37" s="816"/>
      <c r="E37" s="816"/>
      <c r="F37" s="816"/>
      <c r="G37" s="815"/>
      <c r="H37" s="818"/>
      <c r="I37" s="818"/>
      <c r="J37" s="818"/>
      <c r="K37" s="818"/>
      <c r="L37" s="815"/>
      <c r="M37" s="819"/>
      <c r="N37" s="819"/>
      <c r="O37" s="819"/>
      <c r="P37" s="819"/>
      <c r="Q37" s="815"/>
      <c r="R37" s="819"/>
      <c r="S37" s="819"/>
      <c r="T37" s="819"/>
      <c r="U37" s="819"/>
      <c r="V37" s="804"/>
      <c r="W37" s="804"/>
      <c r="X37" s="807"/>
      <c r="Y37" s="820"/>
      <c r="Z37" s="816"/>
      <c r="AA37" s="816"/>
      <c r="AB37" s="816"/>
      <c r="AC37" s="816"/>
      <c r="AD37" s="816"/>
      <c r="AE37" s="819"/>
      <c r="AF37" s="819"/>
      <c r="AG37" s="819"/>
      <c r="AH37" s="819"/>
      <c r="AI37" s="819"/>
      <c r="AJ37" s="819"/>
      <c r="AK37" s="819"/>
      <c r="AL37" s="819"/>
    </row>
    <row r="38" spans="1:38" x14ac:dyDescent="0.2">
      <c r="A38" s="804"/>
      <c r="B38" s="804"/>
      <c r="C38" s="816" t="s">
        <v>5158</v>
      </c>
      <c r="D38" s="816"/>
      <c r="E38" s="816"/>
      <c r="F38" s="816"/>
      <c r="G38" s="815"/>
      <c r="H38" s="818"/>
      <c r="I38" s="818"/>
      <c r="J38" s="818"/>
      <c r="K38" s="818"/>
      <c r="L38" s="815"/>
      <c r="M38" s="819"/>
      <c r="N38" s="819"/>
      <c r="O38" s="819"/>
      <c r="P38" s="819"/>
      <c r="Q38" s="815"/>
      <c r="R38" s="819"/>
      <c r="S38" s="819"/>
      <c r="T38" s="819"/>
      <c r="U38" s="819"/>
      <c r="V38" s="804"/>
      <c r="W38" s="804"/>
      <c r="X38" s="807"/>
      <c r="Y38" s="804"/>
      <c r="Z38" s="816"/>
      <c r="AA38" s="816"/>
      <c r="AB38" s="816"/>
      <c r="AC38" s="816"/>
      <c r="AD38" s="816"/>
      <c r="AE38" s="819"/>
      <c r="AF38" s="819"/>
      <c r="AG38" s="819"/>
      <c r="AH38" s="819"/>
      <c r="AI38" s="819"/>
      <c r="AJ38" s="819"/>
      <c r="AK38" s="819"/>
      <c r="AL38" s="819"/>
    </row>
    <row r="39" spans="1:38" x14ac:dyDescent="0.2">
      <c r="A39" s="804"/>
      <c r="B39" s="804"/>
      <c r="C39" s="816"/>
      <c r="D39" s="816"/>
      <c r="E39" s="804"/>
      <c r="F39" s="804"/>
      <c r="G39" s="804"/>
      <c r="H39" s="804"/>
      <c r="I39" s="804"/>
      <c r="J39" s="804"/>
      <c r="K39" s="804"/>
      <c r="L39" s="804"/>
      <c r="M39" s="804"/>
      <c r="N39" s="804"/>
      <c r="O39" s="804"/>
      <c r="P39" s="804"/>
      <c r="Q39" s="804"/>
      <c r="R39" s="819"/>
      <c r="S39" s="819"/>
      <c r="T39" s="819"/>
      <c r="U39" s="819"/>
      <c r="V39" s="804"/>
      <c r="W39" s="804"/>
      <c r="X39" s="807"/>
      <c r="Y39" s="804"/>
      <c r="Z39" s="816"/>
      <c r="AA39" s="816"/>
      <c r="AB39" s="816"/>
      <c r="AC39" s="816"/>
      <c r="AD39" s="816"/>
      <c r="AE39" s="819"/>
      <c r="AF39" s="819"/>
      <c r="AG39" s="819"/>
      <c r="AH39" s="819"/>
      <c r="AI39" s="819"/>
      <c r="AJ39" s="819"/>
      <c r="AK39" s="819"/>
      <c r="AL39" s="819"/>
    </row>
    <row r="40" spans="1:38" x14ac:dyDescent="0.2">
      <c r="A40" s="804"/>
      <c r="B40" s="804"/>
      <c r="C40" s="816"/>
      <c r="D40" s="816"/>
      <c r="E40" s="804"/>
      <c r="F40" s="804"/>
      <c r="G40" s="804"/>
      <c r="H40" s="804"/>
      <c r="I40" s="804"/>
      <c r="J40" s="804"/>
      <c r="K40" s="804"/>
      <c r="L40" s="804"/>
      <c r="M40" s="804"/>
      <c r="N40" s="804"/>
      <c r="O40" s="804"/>
      <c r="P40" s="804"/>
      <c r="Q40" s="804"/>
      <c r="R40" s="819"/>
      <c r="S40" s="819"/>
      <c r="T40" s="819"/>
      <c r="U40" s="819"/>
      <c r="V40" s="804"/>
      <c r="W40" s="804"/>
      <c r="X40" s="807"/>
      <c r="Y40" s="804"/>
      <c r="Z40" s="804"/>
      <c r="AA40" s="804"/>
      <c r="AB40" s="804"/>
      <c r="AC40" s="804"/>
      <c r="AD40" s="804"/>
      <c r="AE40" s="804"/>
      <c r="AF40" s="804"/>
      <c r="AG40" s="804"/>
      <c r="AH40" s="804"/>
      <c r="AI40" s="804"/>
      <c r="AJ40" s="804"/>
      <c r="AK40" s="804"/>
      <c r="AL40" s="804"/>
    </row>
    <row r="41" spans="1:38" x14ac:dyDescent="0.2">
      <c r="A41" s="804"/>
      <c r="B41" s="804"/>
      <c r="C41" s="816"/>
      <c r="D41" s="816"/>
      <c r="E41" s="804"/>
      <c r="F41" s="804"/>
      <c r="G41" s="804"/>
      <c r="H41" s="804"/>
      <c r="I41" s="804"/>
      <c r="J41" s="804"/>
      <c r="K41" s="804"/>
      <c r="L41" s="804"/>
      <c r="M41" s="804"/>
      <c r="N41" s="804"/>
      <c r="O41" s="804"/>
      <c r="P41" s="804"/>
      <c r="Q41" s="804"/>
      <c r="R41" s="963" t="e">
        <f>IF(R35&lt;0.42,0.42,IF(R35&gt;0.5,0.5,R35))</f>
        <v>#DIV/0!</v>
      </c>
      <c r="S41" s="963"/>
      <c r="T41" s="963"/>
      <c r="U41" s="963"/>
      <c r="V41" s="804"/>
      <c r="W41" s="804"/>
      <c r="X41" s="807"/>
      <c r="Y41" s="804"/>
      <c r="Z41" s="978" t="s">
        <v>6742</v>
      </c>
      <c r="AA41" s="978"/>
      <c r="AB41" s="978"/>
      <c r="AC41" s="978"/>
      <c r="AD41" s="978"/>
      <c r="AE41" s="978"/>
      <c r="AF41" s="978"/>
      <c r="AG41" s="978"/>
      <c r="AH41" s="978"/>
      <c r="AI41" s="978"/>
      <c r="AJ41" s="978"/>
      <c r="AK41" s="978"/>
      <c r="AL41" s="978"/>
    </row>
    <row r="42" spans="1:38" x14ac:dyDescent="0.2">
      <c r="A42" s="804"/>
      <c r="B42" s="804"/>
      <c r="C42" s="816"/>
      <c r="D42" s="816"/>
      <c r="E42" s="804"/>
      <c r="F42" s="804"/>
      <c r="G42" s="804"/>
      <c r="H42" s="804"/>
      <c r="I42" s="804"/>
      <c r="J42" s="804"/>
      <c r="K42" s="804"/>
      <c r="L42" s="804"/>
      <c r="M42" s="804"/>
      <c r="N42" s="804"/>
      <c r="O42" s="804"/>
      <c r="P42" s="804"/>
      <c r="Q42" s="804"/>
      <c r="R42" s="963"/>
      <c r="S42" s="963"/>
      <c r="T42" s="963"/>
      <c r="U42" s="963"/>
      <c r="V42" s="804" t="s">
        <v>6743</v>
      </c>
      <c r="W42" s="804"/>
      <c r="X42" s="807"/>
      <c r="Y42" s="804"/>
      <c r="Z42" s="978"/>
      <c r="AA42" s="978"/>
      <c r="AB42" s="978"/>
      <c r="AC42" s="978"/>
      <c r="AD42" s="978"/>
      <c r="AE42" s="978"/>
      <c r="AF42" s="978"/>
      <c r="AG42" s="978"/>
      <c r="AH42" s="978"/>
      <c r="AI42" s="978"/>
      <c r="AJ42" s="978"/>
      <c r="AK42" s="978"/>
      <c r="AL42" s="978"/>
    </row>
    <row r="43" spans="1:38" x14ac:dyDescent="0.2">
      <c r="A43" s="804"/>
      <c r="B43" s="804"/>
      <c r="C43" s="816"/>
      <c r="D43" s="816"/>
      <c r="E43" s="804"/>
      <c r="F43" s="804"/>
      <c r="G43" s="804"/>
      <c r="H43" s="804"/>
      <c r="I43" s="804"/>
      <c r="J43" s="804"/>
      <c r="K43" s="804"/>
      <c r="L43" s="804"/>
      <c r="M43" s="804"/>
      <c r="N43" s="804"/>
      <c r="O43" s="804"/>
      <c r="P43" s="804"/>
      <c r="Q43" s="804"/>
      <c r="R43" s="819"/>
      <c r="S43" s="819"/>
      <c r="T43" s="819"/>
      <c r="U43" s="819"/>
      <c r="V43" s="804"/>
      <c r="W43" s="804"/>
      <c r="X43" s="807"/>
      <c r="Y43" s="804"/>
      <c r="Z43" s="804"/>
      <c r="AA43" s="804"/>
      <c r="AB43" s="804"/>
      <c r="AC43" s="804"/>
      <c r="AD43" s="804"/>
      <c r="AE43" s="804"/>
      <c r="AF43" s="804"/>
      <c r="AG43" s="804"/>
      <c r="AH43" s="804"/>
      <c r="AI43" s="804"/>
      <c r="AJ43" s="804"/>
      <c r="AK43" s="804"/>
      <c r="AL43" s="804"/>
    </row>
    <row r="44" spans="1:38" ht="13.5" thickBot="1" x14ac:dyDescent="0.25">
      <c r="A44" s="804"/>
      <c r="B44" s="804"/>
      <c r="C44" s="804"/>
      <c r="D44" s="804"/>
      <c r="E44" s="804"/>
      <c r="F44" s="804"/>
      <c r="G44" s="804"/>
      <c r="H44" s="804"/>
      <c r="I44" s="804"/>
      <c r="J44" s="804"/>
      <c r="K44" s="804"/>
      <c r="L44" s="804"/>
      <c r="M44" s="804"/>
      <c r="N44" s="804"/>
      <c r="O44" s="804"/>
      <c r="P44" s="804"/>
      <c r="Q44" s="804"/>
      <c r="R44" s="804"/>
      <c r="S44" s="804"/>
      <c r="T44" s="804"/>
      <c r="U44" s="804"/>
      <c r="V44" s="804"/>
      <c r="W44" s="804"/>
      <c r="X44" s="804"/>
      <c r="Y44" s="804"/>
      <c r="Z44" s="804"/>
      <c r="AA44" s="804"/>
      <c r="AB44" s="804"/>
      <c r="AC44" s="804"/>
      <c r="AD44" s="804"/>
      <c r="AE44" s="804"/>
      <c r="AF44" s="804"/>
      <c r="AG44" s="804"/>
      <c r="AH44" s="804"/>
      <c r="AI44" s="804"/>
      <c r="AJ44" s="804"/>
      <c r="AK44" s="804"/>
      <c r="AL44" s="804"/>
    </row>
    <row r="45" spans="1:38" x14ac:dyDescent="0.2">
      <c r="A45" s="804"/>
      <c r="B45" s="804"/>
      <c r="C45" s="946" t="s">
        <v>5161</v>
      </c>
      <c r="D45" s="946"/>
      <c r="E45" s="946"/>
      <c r="F45" s="946"/>
      <c r="G45" s="946"/>
      <c r="H45" s="946"/>
      <c r="I45" s="946"/>
      <c r="J45" s="946"/>
      <c r="K45" s="946"/>
      <c r="L45" s="946"/>
      <c r="M45" s="946" t="s">
        <v>5140</v>
      </c>
      <c r="N45" s="964" t="s">
        <v>6744</v>
      </c>
      <c r="O45" s="964"/>
      <c r="P45" s="964"/>
      <c r="Q45" s="964"/>
      <c r="R45" s="946" t="s">
        <v>5140</v>
      </c>
      <c r="S45" s="971" t="e">
        <f>ROUND(R41/0.3,3)</f>
        <v>#DIV/0!</v>
      </c>
      <c r="T45" s="972"/>
      <c r="U45" s="972"/>
      <c r="V45" s="973"/>
      <c r="W45" s="1394" t="s">
        <v>6745</v>
      </c>
      <c r="X45" s="946"/>
      <c r="Y45" s="978" t="s">
        <v>5164</v>
      </c>
      <c r="Z45" s="978"/>
      <c r="AA45" s="978"/>
      <c r="AB45" s="978"/>
      <c r="AC45" s="978"/>
      <c r="AD45" s="978"/>
      <c r="AE45" s="978"/>
      <c r="AF45" s="978"/>
      <c r="AG45" s="978"/>
      <c r="AH45" s="978"/>
      <c r="AI45" s="978"/>
      <c r="AJ45" s="978"/>
      <c r="AK45" s="978"/>
      <c r="AL45" s="804"/>
    </row>
    <row r="46" spans="1:38" ht="13.5" thickBot="1" x14ac:dyDescent="0.25">
      <c r="A46" s="804"/>
      <c r="B46" s="804"/>
      <c r="C46" s="946"/>
      <c r="D46" s="946"/>
      <c r="E46" s="946"/>
      <c r="F46" s="946"/>
      <c r="G46" s="946"/>
      <c r="H46" s="946"/>
      <c r="I46" s="946"/>
      <c r="J46" s="946"/>
      <c r="K46" s="946"/>
      <c r="L46" s="946"/>
      <c r="M46" s="946"/>
      <c r="N46" s="967">
        <v>0.3</v>
      </c>
      <c r="O46" s="967"/>
      <c r="P46" s="967"/>
      <c r="Q46" s="967"/>
      <c r="R46" s="946"/>
      <c r="S46" s="974"/>
      <c r="T46" s="975"/>
      <c r="U46" s="975"/>
      <c r="V46" s="976"/>
      <c r="W46" s="1394"/>
      <c r="X46" s="946"/>
      <c r="Y46" s="978"/>
      <c r="Z46" s="978"/>
      <c r="AA46" s="978"/>
      <c r="AB46" s="978"/>
      <c r="AC46" s="978"/>
      <c r="AD46" s="978"/>
      <c r="AE46" s="978"/>
      <c r="AF46" s="978"/>
      <c r="AG46" s="978"/>
      <c r="AH46" s="978"/>
      <c r="AI46" s="978"/>
      <c r="AJ46" s="978"/>
      <c r="AK46" s="978"/>
      <c r="AL46" s="804"/>
    </row>
    <row r="47" spans="1:38" x14ac:dyDescent="0.2">
      <c r="A47" s="804"/>
      <c r="B47" s="804"/>
      <c r="C47" s="815"/>
      <c r="D47" s="815"/>
      <c r="E47" s="815"/>
      <c r="F47" s="815"/>
      <c r="G47" s="815"/>
      <c r="H47" s="815"/>
      <c r="I47" s="815"/>
      <c r="J47" s="815"/>
      <c r="K47" s="815"/>
      <c r="L47" s="815"/>
      <c r="M47" s="815"/>
      <c r="N47" s="821"/>
      <c r="O47" s="821"/>
      <c r="P47" s="821"/>
      <c r="Q47" s="821"/>
      <c r="R47" s="815"/>
      <c r="S47" s="819"/>
      <c r="T47" s="819"/>
      <c r="U47" s="819"/>
      <c r="V47" s="819"/>
      <c r="W47" s="815"/>
      <c r="X47" s="815"/>
      <c r="Y47" s="820"/>
      <c r="Z47" s="820"/>
      <c r="AA47" s="820"/>
      <c r="AB47" s="820"/>
      <c r="AC47" s="820"/>
      <c r="AD47" s="820"/>
      <c r="AE47" s="820"/>
      <c r="AF47" s="820"/>
      <c r="AG47" s="820"/>
      <c r="AH47" s="820"/>
      <c r="AI47" s="820"/>
      <c r="AJ47" s="820"/>
      <c r="AK47" s="820"/>
      <c r="AL47" s="804"/>
    </row>
  </sheetData>
  <sheetProtection autoFilter="0"/>
  <customSheetViews>
    <customSheetView guid="{0FF53720-42B0-4B1A-A491-0089CDA29CCF}" showPageBreaks="1" printArea="1" view="pageBreakPreview">
      <selection sqref="A1:XFD1048576"/>
      <pageMargins left="0" right="0" top="0" bottom="0" header="0" footer="0"/>
      <pageSetup paperSize="9" scale="89" orientation="portrait" r:id="rId1"/>
      <headerFooter alignWithMargins="0"/>
    </customSheetView>
    <customSheetView guid="{1F81339A-CB4E-4CB3-ABCA-C25ADEC8B9AC}" showPageBreaks="1" printArea="1" view="pageBreakPreview">
      <selection sqref="A1:XFD1048576"/>
      <pageMargins left="0" right="0" top="0" bottom="0" header="0" footer="0"/>
      <pageSetup paperSize="9" scale="89" orientation="portrait" r:id="rId2"/>
      <headerFooter alignWithMargins="0"/>
    </customSheetView>
    <customSheetView guid="{87FB8462-6403-4F20-8080-1AF11B55B90C}" showPageBreaks="1" printArea="1" view="pageBreakPreview">
      <selection sqref="A1:XFD1048576"/>
      <pageMargins left="0" right="0" top="0" bottom="0" header="0" footer="0"/>
      <pageSetup paperSize="9" scale="89" orientation="portrait" r:id="rId3"/>
      <headerFooter alignWithMargins="0"/>
    </customSheetView>
    <customSheetView guid="{3B4A68D1-1B68-46E4-B8BF-4F65CEA2EB4B}" showPageBreaks="1" printArea="1" view="pageBreakPreview">
      <selection sqref="A1:XFD1048576"/>
      <pageMargins left="0" right="0" top="0" bottom="0" header="0" footer="0"/>
      <pageSetup paperSize="9" scale="89" orientation="portrait" r:id="rId4"/>
      <headerFooter alignWithMargins="0"/>
    </customSheetView>
    <customSheetView guid="{3DDC5261-2F80-4A3C-AB53-F803DE8B7615}" showPageBreaks="1" printArea="1" view="pageBreakPreview">
      <selection sqref="A1:XFD1048576"/>
      <pageMargins left="0" right="0" top="0" bottom="0" header="0" footer="0"/>
      <pageSetup paperSize="9" scale="89" orientation="portrait" r:id="rId5"/>
      <headerFooter alignWithMargins="0"/>
    </customSheetView>
    <customSheetView guid="{44914D11-FA26-4FFB-9D64-353FA38F5634}" showPageBreaks="1" printArea="1" view="pageBreakPreview">
      <selection sqref="A1:XFD1048576"/>
      <pageMargins left="0" right="0" top="0" bottom="0" header="0" footer="0"/>
      <pageSetup paperSize="9" scale="89" orientation="portrait" r:id="rId6"/>
      <headerFooter alignWithMargins="0"/>
    </customSheetView>
    <customSheetView guid="{6580A8AE-FA6B-4B5A-83A0-1CF78E68E0A6}" showPageBreaks="1" printArea="1" view="pageBreakPreview" topLeftCell="A25">
      <selection activeCell="X13" sqref="X13"/>
      <pageMargins left="0" right="0" top="0" bottom="0" header="0" footer="0"/>
      <pageSetup paperSize="9" scale="89" orientation="portrait" r:id="rId7"/>
      <headerFooter alignWithMargins="0"/>
    </customSheetView>
    <customSheetView guid="{33BE930D-9EAB-4AFB-BDCD-43112CB50749}" showPageBreaks="1" printArea="1" view="pageBreakPreview">
      <selection activeCell="T27" sqref="T27"/>
      <pageMargins left="0" right="0" top="0" bottom="0" header="0" footer="0"/>
      <pageSetup paperSize="9" scale="89" orientation="portrait" r:id="rId8"/>
      <headerFooter alignWithMargins="0"/>
    </customSheetView>
    <customSheetView guid="{0B613FCD-ABCC-41BB-9177-F54C998CD9E2}" showPageBreaks="1" printArea="1" view="pageBreakPreview">
      <selection activeCell="T27" sqref="T27"/>
      <pageMargins left="0" right="0" top="0" bottom="0" header="0" footer="0"/>
      <pageSetup paperSize="9" scale="89" orientation="portrait" r:id="rId9"/>
      <headerFooter alignWithMargins="0"/>
    </customSheetView>
    <customSheetView guid="{B71A276C-C16D-4248-B875-8414D93978D3}" showPageBreaks="1" printArea="1" view="pageBreakPreview">
      <selection activeCell="T27" sqref="T27"/>
      <pageMargins left="0" right="0" top="0" bottom="0" header="0" footer="0"/>
      <pageSetup paperSize="9" scale="89" orientation="portrait" r:id="rId10"/>
      <headerFooter alignWithMargins="0"/>
    </customSheetView>
    <customSheetView guid="{EE5E2BC8-B1EB-4466-BA38-D89D5EC0095B}" showPageBreaks="1" printArea="1" view="pageBreakPreview">
      <selection activeCell="T27" sqref="T27"/>
      <pageMargins left="0" right="0" top="0" bottom="0" header="0" footer="0"/>
      <pageSetup paperSize="9" scale="89" orientation="portrait" r:id="rId11"/>
      <headerFooter alignWithMargins="0"/>
    </customSheetView>
    <customSheetView guid="{60A3B263-4602-4F01-9F3F-2B992FCD2F0D}" showPageBreaks="1" printArea="1" view="pageBreakPreview">
      <selection activeCell="T27" sqref="T27"/>
      <pageMargins left="0" right="0" top="0" bottom="0" header="0" footer="0"/>
      <pageSetup paperSize="9" scale="89" orientation="portrait" r:id="rId12"/>
      <headerFooter alignWithMargins="0"/>
    </customSheetView>
    <customSheetView guid="{4501AAA6-52C2-4DE0-8371-DF05BC835EB0}" showPageBreaks="1" printArea="1" view="pageBreakPreview">
      <selection activeCell="T27" sqref="T27"/>
      <pageMargins left="0" right="0" top="0" bottom="0" header="0" footer="0"/>
      <pageSetup paperSize="9" scale="89" orientation="portrait" r:id="rId13"/>
      <headerFooter alignWithMargins="0"/>
    </customSheetView>
    <customSheetView guid="{994C6250-FA50-4C22-9B36-67FD48252EA7}" showPageBreaks="1" printArea="1" view="pageBreakPreview">
      <selection activeCell="T27" sqref="T27"/>
      <pageMargins left="0" right="0" top="0" bottom="0" header="0" footer="0"/>
      <pageSetup paperSize="9" scale="89" orientation="portrait" r:id="rId14"/>
      <headerFooter alignWithMargins="0"/>
    </customSheetView>
    <customSheetView guid="{589CC1DC-63E7-447D-98B0-3ACFA594E418}" showPageBreaks="1" printArea="1" view="pageBreakPreview">
      <selection activeCell="T27" sqref="T27"/>
      <pageMargins left="0" right="0" top="0" bottom="0" header="0" footer="0"/>
      <pageSetup paperSize="9" scale="89" orientation="portrait" r:id="rId15"/>
      <headerFooter alignWithMargins="0"/>
    </customSheetView>
    <customSheetView guid="{C992E83C-24A9-4447-9C08-4F6D58B78F8B}" showPageBreaks="1" printArea="1" view="pageBreakPreview">
      <selection activeCell="T27" sqref="T27"/>
      <pageMargins left="0" right="0" top="0" bottom="0" header="0" footer="0"/>
      <pageSetup paperSize="9" scale="89" orientation="portrait" r:id="rId16"/>
      <headerFooter alignWithMargins="0"/>
    </customSheetView>
    <customSheetView guid="{3C9FE015-CE13-4E3B-ACAB-8D7E22E34744}" showPageBreaks="1" printArea="1" view="pageBreakPreview">
      <selection activeCell="X13" sqref="X13"/>
      <pageMargins left="0" right="0" top="0" bottom="0" header="0" footer="0"/>
      <pageSetup paperSize="9" scale="89" orientation="portrait" r:id="rId17"/>
      <headerFooter alignWithMargins="0"/>
    </customSheetView>
    <customSheetView guid="{7EEBD42C-6D62-4B33-B7C1-B904E6629538}" showPageBreaks="1" printArea="1" view="pageBreakPreview" topLeftCell="A25">
      <selection activeCell="X13" sqref="X13"/>
      <pageMargins left="0" right="0" top="0" bottom="0" header="0" footer="0"/>
      <pageSetup paperSize="9" scale="89" orientation="portrait" r:id="rId18"/>
      <headerFooter alignWithMargins="0"/>
    </customSheetView>
    <customSheetView guid="{C8B40DBF-EDE0-406A-8960-74B2A681CE9F}" showPageBreaks="1" printArea="1" view="pageBreakPreview">
      <selection sqref="A1:XFD1048576"/>
      <pageMargins left="0" right="0" top="0" bottom="0" header="0" footer="0"/>
      <pageSetup paperSize="9" scale="89" orientation="portrait" r:id="rId19"/>
      <headerFooter alignWithMargins="0"/>
    </customSheetView>
    <customSheetView guid="{A0BA9017-E5F3-4B91-9F5C-F0F36F625BCB}" showPageBreaks="1" printArea="1" view="pageBreakPreview">
      <selection sqref="A1:XFD1048576"/>
      <pageMargins left="0" right="0" top="0" bottom="0" header="0" footer="0"/>
      <pageSetup paperSize="9" scale="89" orientation="portrait" r:id="rId20"/>
      <headerFooter alignWithMargins="0"/>
    </customSheetView>
  </customSheetViews>
  <mergeCells count="60">
    <mergeCell ref="A34:G34"/>
    <mergeCell ref="H34:K34"/>
    <mergeCell ref="M34:P34"/>
    <mergeCell ref="R34:Y34"/>
    <mergeCell ref="C45:L46"/>
    <mergeCell ref="M45:M46"/>
    <mergeCell ref="N45:Q45"/>
    <mergeCell ref="R45:R46"/>
    <mergeCell ref="S45:V46"/>
    <mergeCell ref="Y45:AK46"/>
    <mergeCell ref="N46:Q46"/>
    <mergeCell ref="Q35:Q36"/>
    <mergeCell ref="R35:U36"/>
    <mergeCell ref="R41:U42"/>
    <mergeCell ref="Z41:AL42"/>
    <mergeCell ref="W45:X46"/>
    <mergeCell ref="C35:F36"/>
    <mergeCell ref="G35:G36"/>
    <mergeCell ref="H35:K36"/>
    <mergeCell ref="L35:L36"/>
    <mergeCell ref="M35:P36"/>
    <mergeCell ref="W28:X29"/>
    <mergeCell ref="Y28:AK29"/>
    <mergeCell ref="C18:F19"/>
    <mergeCell ref="G18:G19"/>
    <mergeCell ref="H18:K19"/>
    <mergeCell ref="L18:L19"/>
    <mergeCell ref="M18:P19"/>
    <mergeCell ref="Q18:Q19"/>
    <mergeCell ref="N29:Q29"/>
    <mergeCell ref="C28:L29"/>
    <mergeCell ref="M28:M29"/>
    <mergeCell ref="N28:Q28"/>
    <mergeCell ref="R28:R29"/>
    <mergeCell ref="S28:V29"/>
    <mergeCell ref="AC11:AF12"/>
    <mergeCell ref="I12:N12"/>
    <mergeCell ref="R18:U19"/>
    <mergeCell ref="R24:U25"/>
    <mergeCell ref="Z24:AL25"/>
    <mergeCell ref="A17:G17"/>
    <mergeCell ref="H17:K17"/>
    <mergeCell ref="M17:P17"/>
    <mergeCell ref="R17:Y17"/>
    <mergeCell ref="I8:N8"/>
    <mergeCell ref="Q8:Q9"/>
    <mergeCell ref="R8:U9"/>
    <mergeCell ref="I11:N11"/>
    <mergeCell ref="Q11:Q12"/>
    <mergeCell ref="R11:U12"/>
    <mergeCell ref="AA8:AG8"/>
    <mergeCell ref="I9:N9"/>
    <mergeCell ref="AA9:AG9"/>
    <mergeCell ref="AA2:AD2"/>
    <mergeCell ref="AE2:AK2"/>
    <mergeCell ref="I5:N5"/>
    <mergeCell ref="Q5:Q6"/>
    <mergeCell ref="R5:U6"/>
    <mergeCell ref="AB5:AF6"/>
    <mergeCell ref="I6:N6"/>
  </mergeCells>
  <phoneticPr fontId="3"/>
  <pageMargins left="0.61" right="0.32" top="0.83" bottom="0.54" header="0.51200000000000001" footer="0.51200000000000001"/>
  <pageSetup paperSize="9" scale="89" orientation="portrait" r:id="rId21"/>
  <headerFooter alignWithMargins="0"/>
  <drawing r:id="rId2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71"/>
  <sheetViews>
    <sheetView topLeftCell="A29" workbookViewId="0">
      <selection activeCell="J66" sqref="J66"/>
    </sheetView>
  </sheetViews>
  <sheetFormatPr defaultColWidth="9" defaultRowHeight="13" x14ac:dyDescent="0.2"/>
  <cols>
    <col min="1" max="40" width="2.453125" style="297" customWidth="1"/>
    <col min="41" max="16384" width="9" style="297"/>
  </cols>
  <sheetData>
    <row r="1" spans="1:36" s="5" customFormat="1" ht="22.5" customHeight="1" x14ac:dyDescent="0.2">
      <c r="A1" s="1480" t="s">
        <v>129</v>
      </c>
      <c r="B1" s="1480"/>
      <c r="C1" s="1480"/>
      <c r="D1" s="1480"/>
      <c r="E1" s="1480" t="s">
        <v>6787</v>
      </c>
      <c r="F1" s="1480"/>
      <c r="G1" s="1480"/>
      <c r="H1" s="1480"/>
      <c r="I1" s="1480"/>
      <c r="J1" s="1480"/>
      <c r="K1" s="1480"/>
      <c r="L1" s="1480"/>
      <c r="M1" s="1480"/>
      <c r="N1" s="1480"/>
      <c r="O1" s="1480"/>
      <c r="P1" s="1480"/>
      <c r="Q1" s="254"/>
      <c r="R1" s="254"/>
      <c r="S1" s="254"/>
      <c r="T1" s="254"/>
      <c r="U1" s="254"/>
      <c r="V1" s="1481" t="s">
        <v>6756</v>
      </c>
      <c r="W1" s="1481"/>
      <c r="X1" s="1481"/>
      <c r="Y1" s="1481"/>
      <c r="Z1" s="1481"/>
      <c r="AA1" s="1482">
        <f>総括表!H4</f>
        <v>0</v>
      </c>
      <c r="AB1" s="1482"/>
      <c r="AC1" s="1482"/>
      <c r="AD1" s="1482"/>
      <c r="AE1" s="1482"/>
      <c r="AF1" s="1482"/>
      <c r="AG1" s="1482"/>
      <c r="AH1" s="1482"/>
      <c r="AI1" s="254"/>
      <c r="AJ1" s="254"/>
    </row>
    <row r="2" spans="1:36" x14ac:dyDescent="0.2">
      <c r="A2" s="296"/>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row>
    <row r="3" spans="1:36" ht="22.5" customHeight="1" x14ac:dyDescent="0.2">
      <c r="A3" s="296"/>
      <c r="B3" s="296">
        <v>1</v>
      </c>
      <c r="C3" s="296" t="s">
        <v>6788</v>
      </c>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row>
    <row r="4" spans="1:36" x14ac:dyDescent="0.2">
      <c r="A4" s="296"/>
      <c r="B4" s="296"/>
      <c r="C4" s="1443" t="s">
        <v>6789</v>
      </c>
      <c r="D4" s="1443"/>
      <c r="E4" s="1443"/>
      <c r="F4" s="1443"/>
      <c r="G4" s="1443"/>
      <c r="H4" s="1443"/>
      <c r="I4" s="1443"/>
      <c r="J4" s="1443"/>
      <c r="K4" s="1483" t="s">
        <v>7427</v>
      </c>
      <c r="L4" s="1484"/>
      <c r="M4" s="1484"/>
      <c r="N4" s="1484"/>
      <c r="O4" s="1485"/>
      <c r="P4" s="1443"/>
      <c r="Q4" s="1486" t="s">
        <v>6790</v>
      </c>
      <c r="R4" s="1487"/>
      <c r="S4" s="1487"/>
      <c r="T4" s="1487"/>
      <c r="U4" s="1488"/>
      <c r="V4" s="1443"/>
      <c r="W4" s="1443" t="s">
        <v>6791</v>
      </c>
      <c r="X4" s="1443"/>
      <c r="Y4" s="1443"/>
      <c r="Z4" s="1443"/>
      <c r="AA4" s="1443"/>
      <c r="AB4" s="1443"/>
      <c r="AC4" s="1486" t="s">
        <v>6792</v>
      </c>
      <c r="AD4" s="1487"/>
      <c r="AE4" s="1487"/>
      <c r="AF4" s="1487"/>
      <c r="AG4" s="1488"/>
      <c r="AH4" s="296"/>
      <c r="AI4" s="296"/>
      <c r="AJ4" s="296"/>
    </row>
    <row r="5" spans="1:36" ht="13.5" thickBot="1" x14ac:dyDescent="0.25">
      <c r="A5" s="296"/>
      <c r="B5" s="296"/>
      <c r="C5" s="1443"/>
      <c r="D5" s="1443"/>
      <c r="E5" s="1443"/>
      <c r="F5" s="1443"/>
      <c r="G5" s="1443"/>
      <c r="H5" s="1443"/>
      <c r="I5" s="1443"/>
      <c r="J5" s="1443"/>
      <c r="K5" s="1489" t="s">
        <v>6793</v>
      </c>
      <c r="L5" s="1490"/>
      <c r="M5" s="1490"/>
      <c r="N5" s="1490"/>
      <c r="O5" s="1491"/>
      <c r="P5" s="1443"/>
      <c r="Q5" s="1489" t="s">
        <v>6794</v>
      </c>
      <c r="R5" s="1490"/>
      <c r="S5" s="1490"/>
      <c r="T5" s="1490"/>
      <c r="U5" s="1491"/>
      <c r="V5" s="1443"/>
      <c r="W5" s="1443"/>
      <c r="X5" s="1443"/>
      <c r="Y5" s="1443"/>
      <c r="Z5" s="1443"/>
      <c r="AA5" s="1443"/>
      <c r="AB5" s="1443"/>
      <c r="AC5" s="1489" t="s">
        <v>6795</v>
      </c>
      <c r="AD5" s="1490"/>
      <c r="AE5" s="1490"/>
      <c r="AF5" s="1490"/>
      <c r="AG5" s="1491"/>
      <c r="AH5" s="296"/>
      <c r="AI5" s="296"/>
      <c r="AJ5" s="296"/>
    </row>
    <row r="6" spans="1:36" ht="13.5" thickTop="1" x14ac:dyDescent="0.2">
      <c r="A6" s="296"/>
      <c r="B6" s="296"/>
      <c r="C6" s="1443" t="s">
        <v>6796</v>
      </c>
      <c r="D6" s="1443"/>
      <c r="E6" s="1443"/>
      <c r="F6" s="1443"/>
      <c r="G6" s="1443"/>
      <c r="H6" s="1443"/>
      <c r="I6" s="1443"/>
      <c r="J6" s="1444"/>
      <c r="K6" s="1475"/>
      <c r="L6" s="1476"/>
      <c r="M6" s="1476"/>
      <c r="N6" s="1476"/>
      <c r="O6" s="1477"/>
      <c r="P6" s="639" t="s">
        <v>5201</v>
      </c>
      <c r="Q6" s="1448"/>
      <c r="R6" s="1448"/>
      <c r="S6" s="1448"/>
      <c r="T6" s="1448"/>
      <c r="U6" s="1448"/>
      <c r="V6" s="624" t="s">
        <v>5201</v>
      </c>
      <c r="W6" s="1469">
        <v>0.95</v>
      </c>
      <c r="X6" s="1469"/>
      <c r="Y6" s="1469"/>
      <c r="Z6" s="1469"/>
      <c r="AA6" s="1469"/>
      <c r="AB6" s="624" t="s">
        <v>5202</v>
      </c>
      <c r="AC6" s="1470">
        <f>ROUND(K6*W6,)</f>
        <v>0</v>
      </c>
      <c r="AD6" s="1471"/>
      <c r="AE6" s="1471"/>
      <c r="AF6" s="1471"/>
      <c r="AG6" s="1472"/>
      <c r="AH6" s="66" t="s">
        <v>5203</v>
      </c>
      <c r="AI6" s="296"/>
      <c r="AJ6" s="296"/>
    </row>
    <row r="7" spans="1:36" x14ac:dyDescent="0.2">
      <c r="A7" s="296"/>
      <c r="B7" s="296"/>
      <c r="C7" s="1443" t="s">
        <v>6797</v>
      </c>
      <c r="D7" s="1443"/>
      <c r="E7" s="1443"/>
      <c r="F7" s="1443"/>
      <c r="G7" s="1443"/>
      <c r="H7" s="1443"/>
      <c r="I7" s="1443"/>
      <c r="J7" s="1444"/>
      <c r="K7" s="1466"/>
      <c r="L7" s="1467"/>
      <c r="M7" s="1467"/>
      <c r="N7" s="1467"/>
      <c r="O7" s="1468"/>
      <c r="P7" s="639" t="s">
        <v>5201</v>
      </c>
      <c r="Q7" s="1478" t="e">
        <f>R50</f>
        <v>#DIV/0!</v>
      </c>
      <c r="R7" s="1479"/>
      <c r="S7" s="1479"/>
      <c r="T7" s="1479"/>
      <c r="U7" s="1479"/>
      <c r="V7" s="624" t="s">
        <v>5201</v>
      </c>
      <c r="W7" s="1469">
        <v>0.47499999999999998</v>
      </c>
      <c r="X7" s="1469"/>
      <c r="Y7" s="1469"/>
      <c r="Z7" s="1469"/>
      <c r="AA7" s="1469"/>
      <c r="AB7" s="624" t="s">
        <v>5202</v>
      </c>
      <c r="AC7" s="1470" t="e">
        <f>ROUND(ROUND(K7*Q7,)*W7,)</f>
        <v>#DIV/0!</v>
      </c>
      <c r="AD7" s="1471"/>
      <c r="AE7" s="1471"/>
      <c r="AF7" s="1471"/>
      <c r="AG7" s="1472"/>
      <c r="AH7" s="66" t="s">
        <v>5266</v>
      </c>
      <c r="AI7" s="296"/>
      <c r="AJ7" s="296"/>
    </row>
    <row r="8" spans="1:36" x14ac:dyDescent="0.2">
      <c r="A8" s="296"/>
      <c r="B8" s="296"/>
      <c r="C8" s="1443" t="s">
        <v>6798</v>
      </c>
      <c r="D8" s="1443"/>
      <c r="E8" s="1443"/>
      <c r="F8" s="1443"/>
      <c r="G8" s="1443"/>
      <c r="H8" s="1443"/>
      <c r="I8" s="1443"/>
      <c r="J8" s="1444"/>
      <c r="K8" s="1466"/>
      <c r="L8" s="1467"/>
      <c r="M8" s="1467"/>
      <c r="N8" s="1467"/>
      <c r="O8" s="1468"/>
      <c r="P8" s="639" t="s">
        <v>5201</v>
      </c>
      <c r="Q8" s="1473" t="e">
        <f>IF((Q7+0.4)&gt;2,2,Q7+0.4)</f>
        <v>#DIV/0!</v>
      </c>
      <c r="R8" s="1473"/>
      <c r="S8" s="1473"/>
      <c r="T8" s="1473"/>
      <c r="U8" s="1473"/>
      <c r="V8" s="624" t="s">
        <v>5201</v>
      </c>
      <c r="W8" s="1469">
        <v>0.47499999999999998</v>
      </c>
      <c r="X8" s="1469"/>
      <c r="Y8" s="1469"/>
      <c r="Z8" s="1469"/>
      <c r="AA8" s="1469"/>
      <c r="AB8" s="624" t="s">
        <v>5202</v>
      </c>
      <c r="AC8" s="1470" t="e">
        <f>ROUND(ROUND(K8*Q8,)*W8,)</f>
        <v>#DIV/0!</v>
      </c>
      <c r="AD8" s="1471"/>
      <c r="AE8" s="1471"/>
      <c r="AF8" s="1471"/>
      <c r="AG8" s="1472"/>
      <c r="AH8" s="66" t="s">
        <v>5267</v>
      </c>
      <c r="AI8" s="296"/>
      <c r="AJ8" s="296"/>
    </row>
    <row r="9" spans="1:36" x14ac:dyDescent="0.2">
      <c r="A9" s="296"/>
      <c r="B9" s="296"/>
      <c r="C9" s="1443" t="s">
        <v>6799</v>
      </c>
      <c r="D9" s="1443"/>
      <c r="E9" s="1443"/>
      <c r="F9" s="1443"/>
      <c r="G9" s="1443"/>
      <c r="H9" s="1443"/>
      <c r="I9" s="1443"/>
      <c r="J9" s="1444"/>
      <c r="K9" s="1466"/>
      <c r="L9" s="1467"/>
      <c r="M9" s="1467"/>
      <c r="N9" s="1467"/>
      <c r="O9" s="1468"/>
      <c r="P9" s="639" t="s">
        <v>5201</v>
      </c>
      <c r="Q9" s="1448"/>
      <c r="R9" s="1448"/>
      <c r="S9" s="1448"/>
      <c r="T9" s="1448"/>
      <c r="U9" s="1448"/>
      <c r="V9" s="624" t="s">
        <v>5201</v>
      </c>
      <c r="W9" s="1474">
        <v>0.99750000000000005</v>
      </c>
      <c r="X9" s="1474"/>
      <c r="Y9" s="1474"/>
      <c r="Z9" s="1474"/>
      <c r="AA9" s="1474"/>
      <c r="AB9" s="624" t="s">
        <v>5202</v>
      </c>
      <c r="AC9" s="1470">
        <f t="shared" ref="AC9:AC14" si="0">ROUND(K9*W9,)</f>
        <v>0</v>
      </c>
      <c r="AD9" s="1471"/>
      <c r="AE9" s="1471"/>
      <c r="AF9" s="1471"/>
      <c r="AG9" s="1472"/>
      <c r="AH9" s="66" t="s">
        <v>5268</v>
      </c>
      <c r="AI9" s="296"/>
      <c r="AJ9" s="296"/>
    </row>
    <row r="10" spans="1:36" x14ac:dyDescent="0.2">
      <c r="A10" s="296"/>
      <c r="B10" s="296"/>
      <c r="C10" s="1443" t="s">
        <v>6800</v>
      </c>
      <c r="D10" s="1443"/>
      <c r="E10" s="1443"/>
      <c r="F10" s="1443"/>
      <c r="G10" s="1443"/>
      <c r="H10" s="1443"/>
      <c r="I10" s="1443"/>
      <c r="J10" s="1444"/>
      <c r="K10" s="1466"/>
      <c r="L10" s="1467"/>
      <c r="M10" s="1467"/>
      <c r="N10" s="1467"/>
      <c r="O10" s="1468"/>
      <c r="P10" s="639" t="s">
        <v>5201</v>
      </c>
      <c r="Q10" s="1448"/>
      <c r="R10" s="1448"/>
      <c r="S10" s="1448"/>
      <c r="T10" s="1448"/>
      <c r="U10" s="1448"/>
      <c r="V10" s="624" t="s">
        <v>5201</v>
      </c>
      <c r="W10" s="1469">
        <v>0.56999999999999995</v>
      </c>
      <c r="X10" s="1469"/>
      <c r="Y10" s="1469"/>
      <c r="Z10" s="1469"/>
      <c r="AA10" s="1469"/>
      <c r="AB10" s="624" t="s">
        <v>5202</v>
      </c>
      <c r="AC10" s="1470">
        <f t="shared" si="0"/>
        <v>0</v>
      </c>
      <c r="AD10" s="1471"/>
      <c r="AE10" s="1471"/>
      <c r="AF10" s="1471"/>
      <c r="AG10" s="1472"/>
      <c r="AH10" s="66" t="s">
        <v>5269</v>
      </c>
      <c r="AI10" s="296"/>
      <c r="AJ10" s="296"/>
    </row>
    <row r="11" spans="1:36" x14ac:dyDescent="0.2">
      <c r="A11" s="296"/>
      <c r="B11" s="296"/>
      <c r="C11" s="1443" t="s">
        <v>6801</v>
      </c>
      <c r="D11" s="1443"/>
      <c r="E11" s="1443"/>
      <c r="F11" s="1443"/>
      <c r="G11" s="1443"/>
      <c r="H11" s="1443"/>
      <c r="I11" s="1443"/>
      <c r="J11" s="1444"/>
      <c r="K11" s="1466"/>
      <c r="L11" s="1467"/>
      <c r="M11" s="1467"/>
      <c r="N11" s="1467"/>
      <c r="O11" s="1468"/>
      <c r="P11" s="639" t="s">
        <v>5201</v>
      </c>
      <c r="Q11" s="1448"/>
      <c r="R11" s="1448"/>
      <c r="S11" s="1448"/>
      <c r="T11" s="1448"/>
      <c r="U11" s="1448"/>
      <c r="V11" s="624" t="s">
        <v>5201</v>
      </c>
      <c r="W11" s="1469">
        <v>0.56999999999999995</v>
      </c>
      <c r="X11" s="1469"/>
      <c r="Y11" s="1469"/>
      <c r="Z11" s="1469"/>
      <c r="AA11" s="1469"/>
      <c r="AB11" s="624" t="s">
        <v>5202</v>
      </c>
      <c r="AC11" s="1470">
        <f t="shared" si="0"/>
        <v>0</v>
      </c>
      <c r="AD11" s="1471"/>
      <c r="AE11" s="1471"/>
      <c r="AF11" s="1471"/>
      <c r="AG11" s="1472"/>
      <c r="AH11" s="66" t="s">
        <v>5270</v>
      </c>
      <c r="AI11" s="296"/>
      <c r="AJ11" s="296"/>
    </row>
    <row r="12" spans="1:36" x14ac:dyDescent="0.2">
      <c r="A12" s="296"/>
      <c r="B12" s="296"/>
      <c r="C12" s="1443" t="s">
        <v>6802</v>
      </c>
      <c r="D12" s="1443"/>
      <c r="E12" s="1443"/>
      <c r="F12" s="1443"/>
      <c r="G12" s="1443"/>
      <c r="H12" s="1443"/>
      <c r="I12" s="1443"/>
      <c r="J12" s="1444"/>
      <c r="K12" s="1466"/>
      <c r="L12" s="1467"/>
      <c r="M12" s="1467"/>
      <c r="N12" s="1467"/>
      <c r="O12" s="1468"/>
      <c r="P12" s="639" t="s">
        <v>5201</v>
      </c>
      <c r="Q12" s="1448"/>
      <c r="R12" s="1448"/>
      <c r="S12" s="1448"/>
      <c r="T12" s="1448"/>
      <c r="U12" s="1448"/>
      <c r="V12" s="624" t="s">
        <v>5201</v>
      </c>
      <c r="W12" s="1469">
        <v>0.56999999999999995</v>
      </c>
      <c r="X12" s="1469"/>
      <c r="Y12" s="1469"/>
      <c r="Z12" s="1469"/>
      <c r="AA12" s="1469"/>
      <c r="AB12" s="624" t="s">
        <v>5202</v>
      </c>
      <c r="AC12" s="1470">
        <f t="shared" si="0"/>
        <v>0</v>
      </c>
      <c r="AD12" s="1471"/>
      <c r="AE12" s="1471"/>
      <c r="AF12" s="1471"/>
      <c r="AG12" s="1472"/>
      <c r="AH12" s="66" t="s">
        <v>5271</v>
      </c>
      <c r="AI12" s="296"/>
      <c r="AJ12" s="296"/>
    </row>
    <row r="13" spans="1:36" x14ac:dyDescent="0.2">
      <c r="A13" s="296"/>
      <c r="B13" s="296"/>
      <c r="C13" s="1443" t="s">
        <v>6803</v>
      </c>
      <c r="D13" s="1443"/>
      <c r="E13" s="1443"/>
      <c r="F13" s="1443"/>
      <c r="G13" s="1443"/>
      <c r="H13" s="1443"/>
      <c r="I13" s="1443"/>
      <c r="J13" s="1444"/>
      <c r="K13" s="1466"/>
      <c r="L13" s="1467"/>
      <c r="M13" s="1467"/>
      <c r="N13" s="1467"/>
      <c r="O13" s="1468"/>
      <c r="P13" s="639" t="s">
        <v>5201</v>
      </c>
      <c r="Q13" s="1448"/>
      <c r="R13" s="1448"/>
      <c r="S13" s="1448"/>
      <c r="T13" s="1448"/>
      <c r="U13" s="1448"/>
      <c r="V13" s="624" t="s">
        <v>5201</v>
      </c>
      <c r="W13" s="1469">
        <v>0.56999999999999995</v>
      </c>
      <c r="X13" s="1469"/>
      <c r="Y13" s="1469"/>
      <c r="Z13" s="1469"/>
      <c r="AA13" s="1469"/>
      <c r="AB13" s="624" t="s">
        <v>5202</v>
      </c>
      <c r="AC13" s="1470">
        <f t="shared" si="0"/>
        <v>0</v>
      </c>
      <c r="AD13" s="1471"/>
      <c r="AE13" s="1471"/>
      <c r="AF13" s="1471"/>
      <c r="AG13" s="1472"/>
      <c r="AH13" s="66" t="s">
        <v>5215</v>
      </c>
      <c r="AI13" s="296"/>
      <c r="AJ13" s="296"/>
    </row>
    <row r="14" spans="1:36" ht="13.5" thickBot="1" x14ac:dyDescent="0.25">
      <c r="A14" s="296"/>
      <c r="B14" s="296"/>
      <c r="C14" s="1443" t="s">
        <v>6804</v>
      </c>
      <c r="D14" s="1443"/>
      <c r="E14" s="1443"/>
      <c r="F14" s="1443"/>
      <c r="G14" s="1443"/>
      <c r="H14" s="1443"/>
      <c r="I14" s="1443"/>
      <c r="J14" s="1444"/>
      <c r="K14" s="1445"/>
      <c r="L14" s="1446"/>
      <c r="M14" s="1446"/>
      <c r="N14" s="1446"/>
      <c r="O14" s="1447"/>
      <c r="P14" s="639" t="s">
        <v>5201</v>
      </c>
      <c r="Q14" s="1448"/>
      <c r="R14" s="1448"/>
      <c r="S14" s="1448"/>
      <c r="T14" s="1448"/>
      <c r="U14" s="1448"/>
      <c r="V14" s="624" t="s">
        <v>5201</v>
      </c>
      <c r="W14" s="1449">
        <v>0.56999999999999995</v>
      </c>
      <c r="X14" s="1449"/>
      <c r="Y14" s="1449"/>
      <c r="Z14" s="1449"/>
      <c r="AA14" s="1449"/>
      <c r="AB14" s="624" t="s">
        <v>5202</v>
      </c>
      <c r="AC14" s="1450">
        <f t="shared" si="0"/>
        <v>0</v>
      </c>
      <c r="AD14" s="1451"/>
      <c r="AE14" s="1451"/>
      <c r="AF14" s="1451"/>
      <c r="AG14" s="1452"/>
      <c r="AH14" s="255" t="s">
        <v>5459</v>
      </c>
      <c r="AI14" s="296"/>
      <c r="AJ14" s="296"/>
    </row>
    <row r="15" spans="1:36" ht="14.25" customHeight="1" thickTop="1" x14ac:dyDescent="0.2">
      <c r="A15" s="296"/>
      <c r="B15" s="296"/>
      <c r="C15" s="298"/>
      <c r="D15" s="298"/>
      <c r="E15" s="298"/>
      <c r="F15" s="298"/>
      <c r="G15" s="298"/>
      <c r="H15" s="298"/>
      <c r="I15" s="298"/>
      <c r="J15" s="298"/>
      <c r="K15" s="298"/>
      <c r="L15" s="298"/>
      <c r="M15" s="298"/>
      <c r="N15" s="298"/>
      <c r="O15" s="298"/>
      <c r="P15" s="298"/>
      <c r="Q15" s="298"/>
      <c r="R15" s="298"/>
      <c r="S15" s="298"/>
      <c r="T15" s="298"/>
      <c r="U15" s="298"/>
      <c r="V15" s="298"/>
      <c r="W15" s="1453" t="s">
        <v>6805</v>
      </c>
      <c r="X15" s="1454"/>
      <c r="Y15" s="1454"/>
      <c r="Z15" s="1454"/>
      <c r="AA15" s="1454"/>
      <c r="AB15" s="1455"/>
      <c r="AC15" s="1459"/>
      <c r="AD15" s="1454"/>
      <c r="AE15" s="1454"/>
      <c r="AF15" s="1454"/>
      <c r="AG15" s="1455"/>
      <c r="AH15" s="66"/>
      <c r="AI15" s="296"/>
      <c r="AJ15" s="296"/>
    </row>
    <row r="16" spans="1:36" ht="13.5" thickBot="1" x14ac:dyDescent="0.25">
      <c r="A16" s="296"/>
      <c r="B16" s="296"/>
      <c r="C16" s="298"/>
      <c r="D16" s="298"/>
      <c r="E16" s="298"/>
      <c r="F16" s="298"/>
      <c r="G16" s="298"/>
      <c r="H16" s="298"/>
      <c r="I16" s="298"/>
      <c r="J16" s="298"/>
      <c r="K16" s="298"/>
      <c r="L16" s="298"/>
      <c r="M16" s="298"/>
      <c r="N16" s="298"/>
      <c r="O16" s="298"/>
      <c r="P16" s="298"/>
      <c r="Q16" s="298"/>
      <c r="R16" s="298"/>
      <c r="S16" s="298"/>
      <c r="T16" s="298"/>
      <c r="U16" s="298"/>
      <c r="V16" s="298"/>
      <c r="W16" s="1456"/>
      <c r="X16" s="1457"/>
      <c r="Y16" s="1457"/>
      <c r="Z16" s="1457"/>
      <c r="AA16" s="1457"/>
      <c r="AB16" s="1458"/>
      <c r="AC16" s="1460" t="e">
        <f>SUM(AC6:AG14)</f>
        <v>#DIV/0!</v>
      </c>
      <c r="AD16" s="1461"/>
      <c r="AE16" s="1461"/>
      <c r="AF16" s="1461"/>
      <c r="AG16" s="1462"/>
      <c r="AH16" s="66" t="s">
        <v>92</v>
      </c>
      <c r="AI16" s="296"/>
      <c r="AJ16" s="296"/>
    </row>
    <row r="17" spans="1:37" x14ac:dyDescent="0.2">
      <c r="A17" s="296"/>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296"/>
      <c r="AG17" s="296"/>
      <c r="AH17" s="296"/>
      <c r="AI17" s="296"/>
      <c r="AJ17" s="296"/>
    </row>
    <row r="18" spans="1:37" x14ac:dyDescent="0.2">
      <c r="A18" s="296" t="s">
        <v>6806</v>
      </c>
      <c r="B18" s="296"/>
      <c r="C18" s="296"/>
      <c r="D18" s="296"/>
      <c r="E18" s="296"/>
      <c r="F18" s="296"/>
      <c r="G18" s="296"/>
      <c r="H18" s="296"/>
      <c r="I18" s="296"/>
      <c r="J18" s="296"/>
      <c r="K18" s="296"/>
      <c r="L18" s="296"/>
      <c r="M18" s="296"/>
      <c r="N18" s="296"/>
      <c r="O18" s="296"/>
      <c r="P18" s="296"/>
      <c r="Q18" s="296"/>
      <c r="R18" s="296"/>
      <c r="S18" s="296"/>
      <c r="T18" s="296"/>
      <c r="U18" s="296"/>
      <c r="V18" s="296"/>
      <c r="W18" s="296"/>
      <c r="X18" s="296"/>
      <c r="Y18" s="296"/>
      <c r="Z18" s="296"/>
      <c r="AA18" s="296"/>
      <c r="AB18" s="296"/>
      <c r="AC18" s="296"/>
      <c r="AD18" s="296"/>
      <c r="AE18" s="296"/>
      <c r="AF18" s="296"/>
      <c r="AG18" s="296"/>
      <c r="AH18" s="296"/>
      <c r="AI18" s="296"/>
      <c r="AJ18" s="296"/>
    </row>
    <row r="19" spans="1:37" x14ac:dyDescent="0.2">
      <c r="A19" s="296" t="s">
        <v>6807</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c r="AF19" s="296"/>
      <c r="AG19" s="296"/>
      <c r="AH19" s="296"/>
      <c r="AI19" s="296"/>
      <c r="AJ19" s="296"/>
    </row>
    <row r="20" spans="1:37" x14ac:dyDescent="0.2">
      <c r="A20" s="296"/>
      <c r="B20" s="296"/>
      <c r="C20" s="296"/>
      <c r="D20" s="296" t="s">
        <v>6808</v>
      </c>
      <c r="E20" s="296"/>
      <c r="F20" s="296"/>
      <c r="G20" s="296"/>
      <c r="H20" s="296"/>
      <c r="I20" s="296"/>
      <c r="J20" s="296"/>
      <c r="K20" s="296" t="s">
        <v>6809</v>
      </c>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row>
    <row r="21" spans="1:37" x14ac:dyDescent="0.2">
      <c r="A21" s="296"/>
      <c r="B21" s="296"/>
      <c r="C21" s="296"/>
      <c r="D21" s="256" t="s">
        <v>7428</v>
      </c>
      <c r="E21" s="804"/>
      <c r="F21" s="804"/>
      <c r="G21" s="804"/>
      <c r="H21" s="804"/>
      <c r="I21" s="804"/>
      <c r="J21" s="804"/>
      <c r="K21" s="256" t="s">
        <v>7428</v>
      </c>
      <c r="L21" s="804"/>
      <c r="M21" s="296"/>
      <c r="N21" s="296"/>
      <c r="O21" s="296"/>
      <c r="P21" s="296"/>
      <c r="Q21" s="296"/>
      <c r="R21" s="296"/>
      <c r="S21" s="296"/>
      <c r="T21" s="296"/>
      <c r="U21" s="296"/>
      <c r="V21" s="296"/>
      <c r="W21" s="296"/>
      <c r="X21" s="296"/>
      <c r="Y21" s="296"/>
      <c r="Z21" s="296"/>
      <c r="AA21" s="296"/>
      <c r="AB21" s="296"/>
      <c r="AC21" s="296"/>
      <c r="AD21" s="296"/>
      <c r="AE21" s="296"/>
      <c r="AF21" s="296"/>
      <c r="AG21" s="296"/>
      <c r="AH21" s="296"/>
      <c r="AI21" s="296"/>
      <c r="AJ21" s="296"/>
    </row>
    <row r="22" spans="1:37" x14ac:dyDescent="0.2">
      <c r="A22" s="296"/>
      <c r="B22" s="296"/>
      <c r="C22" s="299"/>
      <c r="D22" s="1463">
        <f>+基礎データ貼付用シート!E2577</f>
        <v>0</v>
      </c>
      <c r="E22" s="1463"/>
      <c r="F22" s="1463"/>
      <c r="G22" s="1463"/>
      <c r="H22" s="1463"/>
      <c r="I22" s="1463"/>
      <c r="J22" s="299" t="s">
        <v>5156</v>
      </c>
      <c r="K22" s="1463">
        <f>+基礎データ貼付用シート!E2578</f>
        <v>0</v>
      </c>
      <c r="L22" s="1463"/>
      <c r="M22" s="1463"/>
      <c r="N22" s="1463"/>
      <c r="O22" s="1463"/>
      <c r="P22" s="1463"/>
      <c r="Q22" s="299"/>
      <c r="R22" s="1464" t="s">
        <v>6682</v>
      </c>
      <c r="S22" s="1464"/>
      <c r="T22" s="1464"/>
      <c r="U22" s="1464"/>
      <c r="V22" s="1464"/>
      <c r="W22" s="1465" t="e">
        <f>ROUND(ROUND((D22+K22)/K23,3)*100000,)</f>
        <v>#DIV/0!</v>
      </c>
      <c r="X22" s="1465"/>
      <c r="Y22" s="1465"/>
      <c r="Z22" s="1465"/>
      <c r="AA22" s="1391" t="s">
        <v>6810</v>
      </c>
      <c r="AB22" s="1391"/>
      <c r="AC22" s="1391"/>
      <c r="AD22" s="1391"/>
      <c r="AE22" s="1391"/>
      <c r="AF22" s="1391"/>
      <c r="AG22" s="296"/>
      <c r="AH22" s="296"/>
      <c r="AI22" s="296"/>
      <c r="AJ22" s="296"/>
    </row>
    <row r="23" spans="1:37" x14ac:dyDescent="0.2">
      <c r="A23" s="296"/>
      <c r="B23" s="296"/>
      <c r="C23" s="296"/>
      <c r="D23" s="296" t="s">
        <v>6811</v>
      </c>
      <c r="E23" s="296"/>
      <c r="F23" s="296"/>
      <c r="G23" s="640"/>
      <c r="H23" s="296"/>
      <c r="I23" s="296"/>
      <c r="J23" s="296"/>
      <c r="K23" s="1392">
        <f>財政力附表!O95</f>
        <v>0</v>
      </c>
      <c r="L23" s="1392"/>
      <c r="M23" s="1392"/>
      <c r="N23" s="1392"/>
      <c r="O23" s="1392"/>
      <c r="P23" s="1392"/>
      <c r="Q23" s="296"/>
      <c r="R23" s="1464"/>
      <c r="S23" s="1464"/>
      <c r="T23" s="1464"/>
      <c r="U23" s="1464"/>
      <c r="V23" s="1464"/>
      <c r="W23" s="1384"/>
      <c r="X23" s="1384"/>
      <c r="Y23" s="1384"/>
      <c r="Z23" s="1384"/>
      <c r="AA23" s="1391"/>
      <c r="AB23" s="1391"/>
      <c r="AC23" s="1391"/>
      <c r="AD23" s="1391"/>
      <c r="AE23" s="1391"/>
      <c r="AF23" s="1391"/>
      <c r="AG23" s="296"/>
      <c r="AH23" s="296"/>
      <c r="AI23" s="296"/>
      <c r="AJ23" s="296"/>
    </row>
    <row r="24" spans="1:37" x14ac:dyDescent="0.2">
      <c r="A24" s="296"/>
      <c r="B24" s="296"/>
      <c r="C24" s="296"/>
      <c r="D24" s="296" t="s">
        <v>6812</v>
      </c>
      <c r="E24" s="296"/>
      <c r="F24" s="296"/>
      <c r="G24" s="296"/>
      <c r="H24" s="296"/>
      <c r="I24" s="296"/>
      <c r="J24" s="296"/>
      <c r="K24" s="296"/>
      <c r="L24" s="296"/>
      <c r="M24" s="296"/>
      <c r="N24" s="296"/>
      <c r="O24" s="296"/>
      <c r="P24" s="296"/>
      <c r="Q24" s="296"/>
      <c r="R24" s="296"/>
      <c r="S24" s="296"/>
      <c r="T24" s="296"/>
      <c r="U24" s="296"/>
      <c r="V24" s="296"/>
      <c r="W24" s="296" t="s">
        <v>6813</v>
      </c>
      <c r="X24" s="296"/>
      <c r="Y24" s="296"/>
      <c r="Z24" s="296"/>
      <c r="AA24" s="296"/>
      <c r="AB24" s="296"/>
      <c r="AC24" s="296"/>
      <c r="AD24" s="296"/>
      <c r="AE24" s="296"/>
      <c r="AF24" s="296"/>
      <c r="AG24" s="296"/>
      <c r="AH24" s="296"/>
      <c r="AI24" s="296"/>
      <c r="AJ24" s="296"/>
    </row>
    <row r="25" spans="1:37" x14ac:dyDescent="0.2">
      <c r="A25" s="296"/>
      <c r="B25" s="296"/>
      <c r="C25" s="300"/>
      <c r="D25" s="300"/>
      <c r="E25" s="300"/>
      <c r="F25" s="300"/>
      <c r="G25" s="301"/>
      <c r="H25" s="302"/>
      <c r="I25" s="302"/>
      <c r="J25" s="302"/>
      <c r="K25" s="302"/>
      <c r="L25" s="301"/>
      <c r="M25" s="303"/>
      <c r="N25" s="303"/>
      <c r="O25" s="303"/>
      <c r="P25" s="303"/>
      <c r="Q25" s="301"/>
      <c r="R25" s="303"/>
      <c r="S25" s="303"/>
      <c r="T25" s="303"/>
      <c r="U25" s="303"/>
      <c r="V25" s="296"/>
      <c r="W25" s="296"/>
      <c r="X25" s="293"/>
      <c r="Y25" s="304"/>
      <c r="Z25" s="304"/>
      <c r="AA25" s="304"/>
      <c r="AB25" s="304"/>
      <c r="AC25" s="304"/>
      <c r="AD25" s="304"/>
      <c r="AE25" s="304"/>
      <c r="AF25" s="304"/>
      <c r="AG25" s="304"/>
      <c r="AH25" s="304"/>
      <c r="AI25" s="304"/>
      <c r="AJ25" s="304"/>
      <c r="AK25" s="305"/>
    </row>
    <row r="26" spans="1:37" x14ac:dyDescent="0.2">
      <c r="A26" s="296"/>
      <c r="B26" s="296"/>
      <c r="C26" s="296"/>
      <c r="D26" s="300"/>
      <c r="E26" s="300" t="s">
        <v>5158</v>
      </c>
      <c r="F26" s="300"/>
      <c r="G26" s="301"/>
      <c r="H26" s="302"/>
      <c r="I26" s="302"/>
      <c r="J26" s="302"/>
      <c r="K26" s="302"/>
      <c r="L26" s="301"/>
      <c r="M26" s="303"/>
      <c r="N26" s="303"/>
      <c r="O26" s="303"/>
      <c r="P26" s="303"/>
      <c r="Q26" s="301"/>
      <c r="R26" s="303"/>
      <c r="S26" s="303"/>
      <c r="T26" s="303"/>
      <c r="U26" s="303"/>
      <c r="V26" s="296"/>
      <c r="W26" s="296"/>
      <c r="X26" s="293"/>
      <c r="Y26" s="304"/>
      <c r="Z26" s="304"/>
      <c r="AA26" s="304"/>
      <c r="AB26" s="304"/>
      <c r="AC26" s="304"/>
      <c r="AD26" s="304"/>
      <c r="AE26" s="304"/>
      <c r="AF26" s="304"/>
      <c r="AG26" s="304"/>
      <c r="AH26" s="304"/>
      <c r="AI26" s="304"/>
      <c r="AJ26" s="304"/>
      <c r="AK26" s="305"/>
    </row>
    <row r="27" spans="1:37" x14ac:dyDescent="0.2">
      <c r="A27" s="296"/>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6"/>
      <c r="AG27" s="296"/>
      <c r="AH27" s="296"/>
      <c r="AI27" s="296"/>
      <c r="AJ27" s="296"/>
    </row>
    <row r="28" spans="1:37" ht="13.5" thickBot="1" x14ac:dyDescent="0.25">
      <c r="A28" s="296" t="s">
        <v>6814</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96"/>
      <c r="AE28" s="296"/>
      <c r="AF28" s="296"/>
      <c r="AG28" s="296"/>
      <c r="AH28" s="296"/>
      <c r="AI28" s="296"/>
      <c r="AJ28" s="296"/>
    </row>
    <row r="29" spans="1:37" ht="13.5" customHeight="1" x14ac:dyDescent="0.2">
      <c r="A29" s="296"/>
      <c r="B29" s="296"/>
      <c r="C29" s="1427" t="s">
        <v>6815</v>
      </c>
      <c r="D29" s="1428"/>
      <c r="E29" s="1428"/>
      <c r="F29" s="1428"/>
      <c r="G29" s="1428"/>
      <c r="H29" s="1428"/>
      <c r="I29" s="1428"/>
      <c r="J29" s="1428"/>
      <c r="K29" s="1439"/>
      <c r="L29" s="1439"/>
      <c r="M29" s="1440"/>
      <c r="N29" s="1441" t="s">
        <v>6816</v>
      </c>
      <c r="O29" s="1425"/>
      <c r="P29" s="1425"/>
      <c r="Q29" s="1441" t="s">
        <v>6817</v>
      </c>
      <c r="R29" s="1425"/>
      <c r="S29" s="1425"/>
      <c r="T29" s="1425"/>
      <c r="U29" s="1441" t="s">
        <v>6818</v>
      </c>
      <c r="V29" s="1425"/>
      <c r="W29" s="1425"/>
      <c r="X29" s="1441" t="s">
        <v>6819</v>
      </c>
      <c r="Y29" s="1425"/>
      <c r="Z29" s="1425"/>
      <c r="AA29" s="1425"/>
      <c r="AB29" s="1442"/>
      <c r="AC29" s="1421" t="s">
        <v>6820</v>
      </c>
      <c r="AD29" s="1422"/>
      <c r="AE29" s="1422"/>
      <c r="AF29" s="1422"/>
      <c r="AG29" s="1422"/>
      <c r="AH29" s="1423"/>
      <c r="AI29" s="296"/>
      <c r="AJ29" s="296"/>
    </row>
    <row r="30" spans="1:37" ht="13.5" thickBot="1" x14ac:dyDescent="0.25">
      <c r="A30" s="296"/>
      <c r="B30" s="296"/>
      <c r="C30" s="1437"/>
      <c r="D30" s="1438"/>
      <c r="E30" s="1438"/>
      <c r="F30" s="1438"/>
      <c r="G30" s="1438"/>
      <c r="H30" s="1438"/>
      <c r="I30" s="1438"/>
      <c r="J30" s="1438"/>
      <c r="K30" s="1427" t="s">
        <v>6821</v>
      </c>
      <c r="L30" s="1428"/>
      <c r="M30" s="1429"/>
      <c r="N30" s="1425"/>
      <c r="O30" s="1425"/>
      <c r="P30" s="1425"/>
      <c r="Q30" s="1425"/>
      <c r="R30" s="1425"/>
      <c r="S30" s="1425"/>
      <c r="T30" s="1425"/>
      <c r="U30" s="1425"/>
      <c r="V30" s="1425"/>
      <c r="W30" s="1425"/>
      <c r="X30" s="1425"/>
      <c r="Y30" s="1425"/>
      <c r="Z30" s="1425"/>
      <c r="AA30" s="1425"/>
      <c r="AB30" s="1442"/>
      <c r="AC30" s="1424"/>
      <c r="AD30" s="1425"/>
      <c r="AE30" s="1425"/>
      <c r="AF30" s="1425"/>
      <c r="AG30" s="1425"/>
      <c r="AH30" s="1426"/>
      <c r="AI30" s="296"/>
      <c r="AJ30" s="296"/>
    </row>
    <row r="31" spans="1:37" ht="13.5" thickTop="1" x14ac:dyDescent="0.2">
      <c r="A31" s="296"/>
      <c r="B31" s="296"/>
      <c r="C31" s="1430" t="s">
        <v>6822</v>
      </c>
      <c r="D31" s="1430"/>
      <c r="E31" s="1430"/>
      <c r="F31" s="1430"/>
      <c r="G31" s="1430"/>
      <c r="H31" s="1430"/>
      <c r="I31" s="1430"/>
      <c r="J31" s="1430"/>
      <c r="K31" s="1431"/>
      <c r="L31" s="1432"/>
      <c r="M31" s="1433"/>
      <c r="N31" s="1434"/>
      <c r="O31" s="1434"/>
      <c r="P31" s="1434"/>
      <c r="Q31" s="1435"/>
      <c r="R31" s="1435"/>
      <c r="S31" s="1435"/>
      <c r="T31" s="1435"/>
      <c r="U31" s="1434"/>
      <c r="V31" s="1434"/>
      <c r="W31" s="1434"/>
      <c r="X31" s="1435"/>
      <c r="Y31" s="1435"/>
      <c r="Z31" s="1435"/>
      <c r="AA31" s="1435"/>
      <c r="AB31" s="1436"/>
      <c r="AC31" s="1403">
        <v>1</v>
      </c>
      <c r="AD31" s="1404"/>
      <c r="AE31" s="1404"/>
      <c r="AF31" s="1404"/>
      <c r="AG31" s="1404"/>
      <c r="AH31" s="1405"/>
      <c r="AI31" s="296"/>
      <c r="AJ31" s="296"/>
    </row>
    <row r="32" spans="1:37" x14ac:dyDescent="0.2">
      <c r="A32" s="296"/>
      <c r="B32" s="296"/>
      <c r="C32" s="1406" t="s">
        <v>6823</v>
      </c>
      <c r="D32" s="1406"/>
      <c r="E32" s="1406"/>
      <c r="F32" s="1406"/>
      <c r="G32" s="1406"/>
      <c r="H32" s="1406"/>
      <c r="I32" s="1406"/>
      <c r="J32" s="1406"/>
      <c r="K32" s="1417"/>
      <c r="L32" s="1418"/>
      <c r="M32" s="1419"/>
      <c r="N32" s="1410">
        <v>1.03</v>
      </c>
      <c r="O32" s="1410"/>
      <c r="P32" s="1410"/>
      <c r="Q32" s="1410">
        <f t="shared" ref="Q32:Q45" si="1">K32*N32</f>
        <v>0</v>
      </c>
      <c r="R32" s="1410"/>
      <c r="S32" s="1410"/>
      <c r="T32" s="1410"/>
      <c r="U32" s="1411">
        <v>3</v>
      </c>
      <c r="V32" s="1411"/>
      <c r="W32" s="1411"/>
      <c r="X32" s="1410">
        <f t="shared" ref="X32:X45" si="2">Q32-U32</f>
        <v>-3</v>
      </c>
      <c r="Y32" s="1412"/>
      <c r="Z32" s="1412"/>
      <c r="AA32" s="1412"/>
      <c r="AB32" s="1413"/>
      <c r="AC32" s="1403" t="e">
        <f>ROUND(X32/K32,3)</f>
        <v>#DIV/0!</v>
      </c>
      <c r="AD32" s="1404"/>
      <c r="AE32" s="1404"/>
      <c r="AF32" s="1404"/>
      <c r="AG32" s="1404"/>
      <c r="AH32" s="1405"/>
      <c r="AI32" s="296"/>
      <c r="AJ32" s="296"/>
    </row>
    <row r="33" spans="1:43" x14ac:dyDescent="0.2">
      <c r="A33" s="296"/>
      <c r="B33" s="296"/>
      <c r="C33" s="1406" t="s">
        <v>6824</v>
      </c>
      <c r="D33" s="1406"/>
      <c r="E33" s="1406"/>
      <c r="F33" s="1406"/>
      <c r="G33" s="1406"/>
      <c r="H33" s="1406"/>
      <c r="I33" s="1406"/>
      <c r="J33" s="1406"/>
      <c r="K33" s="1417"/>
      <c r="L33" s="1418"/>
      <c r="M33" s="1419"/>
      <c r="N33" s="1410">
        <v>1.1000000000000001</v>
      </c>
      <c r="O33" s="1410"/>
      <c r="P33" s="1410"/>
      <c r="Q33" s="1410">
        <f t="shared" si="1"/>
        <v>0</v>
      </c>
      <c r="R33" s="1410"/>
      <c r="S33" s="1410"/>
      <c r="T33" s="1410"/>
      <c r="U33" s="1411">
        <v>17</v>
      </c>
      <c r="V33" s="1411"/>
      <c r="W33" s="1411"/>
      <c r="X33" s="1410">
        <f t="shared" si="2"/>
        <v>-17</v>
      </c>
      <c r="Y33" s="1412"/>
      <c r="Z33" s="1412"/>
      <c r="AA33" s="1412"/>
      <c r="AB33" s="1413"/>
      <c r="AC33" s="1403" t="e">
        <f>ROUND(X33/K33,3)</f>
        <v>#DIV/0!</v>
      </c>
      <c r="AD33" s="1404"/>
      <c r="AE33" s="1404"/>
      <c r="AF33" s="1404"/>
      <c r="AG33" s="1404"/>
      <c r="AH33" s="1405"/>
      <c r="AI33" s="296"/>
      <c r="AJ33" s="296"/>
    </row>
    <row r="34" spans="1:43" x14ac:dyDescent="0.2">
      <c r="A34" s="296"/>
      <c r="B34" s="296"/>
      <c r="C34" s="1406" t="s">
        <v>6825</v>
      </c>
      <c r="D34" s="1406"/>
      <c r="E34" s="1406"/>
      <c r="F34" s="1406"/>
      <c r="G34" s="1406"/>
      <c r="H34" s="1406"/>
      <c r="I34" s="1406"/>
      <c r="J34" s="1406"/>
      <c r="K34" s="1417"/>
      <c r="L34" s="1418"/>
      <c r="M34" s="1419"/>
      <c r="N34" s="1410">
        <v>1.1499999999999999</v>
      </c>
      <c r="O34" s="1410"/>
      <c r="P34" s="1410"/>
      <c r="Q34" s="1410">
        <f t="shared" si="1"/>
        <v>0</v>
      </c>
      <c r="R34" s="1410"/>
      <c r="S34" s="1410"/>
      <c r="T34" s="1410"/>
      <c r="U34" s="1411">
        <v>32</v>
      </c>
      <c r="V34" s="1411"/>
      <c r="W34" s="1411"/>
      <c r="X34" s="1410">
        <f t="shared" si="2"/>
        <v>-32</v>
      </c>
      <c r="Y34" s="1412"/>
      <c r="Z34" s="1412"/>
      <c r="AA34" s="1412"/>
      <c r="AB34" s="1413"/>
      <c r="AC34" s="1403" t="e">
        <f t="shared" ref="AC34:AC44" si="3">ROUND(X34/K34,3)</f>
        <v>#DIV/0!</v>
      </c>
      <c r="AD34" s="1404"/>
      <c r="AE34" s="1404"/>
      <c r="AF34" s="1404"/>
      <c r="AG34" s="1404"/>
      <c r="AH34" s="1405"/>
      <c r="AI34" s="296"/>
      <c r="AJ34" s="296"/>
    </row>
    <row r="35" spans="1:43" x14ac:dyDescent="0.2">
      <c r="A35" s="296"/>
      <c r="B35" s="296"/>
      <c r="C35" s="1406" t="s">
        <v>6826</v>
      </c>
      <c r="D35" s="1406"/>
      <c r="E35" s="1406"/>
      <c r="F35" s="1406"/>
      <c r="G35" s="1406"/>
      <c r="H35" s="1406"/>
      <c r="I35" s="1406"/>
      <c r="J35" s="1406"/>
      <c r="K35" s="1417"/>
      <c r="L35" s="1418"/>
      <c r="M35" s="1419"/>
      <c r="N35" s="1410">
        <v>1.2</v>
      </c>
      <c r="O35" s="1410"/>
      <c r="P35" s="1410"/>
      <c r="Q35" s="1410">
        <f t="shared" si="1"/>
        <v>0</v>
      </c>
      <c r="R35" s="1410"/>
      <c r="S35" s="1410"/>
      <c r="T35" s="1410"/>
      <c r="U35" s="1411">
        <v>52</v>
      </c>
      <c r="V35" s="1411"/>
      <c r="W35" s="1411"/>
      <c r="X35" s="1410">
        <f t="shared" si="2"/>
        <v>-52</v>
      </c>
      <c r="Y35" s="1412"/>
      <c r="Z35" s="1412"/>
      <c r="AA35" s="1412"/>
      <c r="AB35" s="1413"/>
      <c r="AC35" s="1403" t="e">
        <f t="shared" si="3"/>
        <v>#DIV/0!</v>
      </c>
      <c r="AD35" s="1404"/>
      <c r="AE35" s="1404"/>
      <c r="AF35" s="1404"/>
      <c r="AG35" s="1404"/>
      <c r="AH35" s="1405"/>
      <c r="AI35" s="296"/>
      <c r="AJ35" s="296"/>
    </row>
    <row r="36" spans="1:43" x14ac:dyDescent="0.2">
      <c r="A36" s="296"/>
      <c r="B36" s="296"/>
      <c r="C36" s="1406" t="s">
        <v>6827</v>
      </c>
      <c r="D36" s="1406"/>
      <c r="E36" s="1406"/>
      <c r="F36" s="1406"/>
      <c r="G36" s="1406"/>
      <c r="H36" s="1406"/>
      <c r="I36" s="1406"/>
      <c r="J36" s="1406"/>
      <c r="K36" s="1417"/>
      <c r="L36" s="1418"/>
      <c r="M36" s="1419"/>
      <c r="N36" s="1410">
        <v>1.29</v>
      </c>
      <c r="O36" s="1410"/>
      <c r="P36" s="1410"/>
      <c r="Q36" s="1410">
        <f t="shared" si="1"/>
        <v>0</v>
      </c>
      <c r="R36" s="1410"/>
      <c r="S36" s="1410"/>
      <c r="T36" s="1410"/>
      <c r="U36" s="1411">
        <v>97</v>
      </c>
      <c r="V36" s="1411"/>
      <c r="W36" s="1411"/>
      <c r="X36" s="1410">
        <f t="shared" si="2"/>
        <v>-97</v>
      </c>
      <c r="Y36" s="1412"/>
      <c r="Z36" s="1412"/>
      <c r="AA36" s="1412"/>
      <c r="AB36" s="1413"/>
      <c r="AC36" s="1403" t="e">
        <f t="shared" si="3"/>
        <v>#DIV/0!</v>
      </c>
      <c r="AD36" s="1404"/>
      <c r="AE36" s="1404"/>
      <c r="AF36" s="1404"/>
      <c r="AG36" s="1404"/>
      <c r="AH36" s="1405"/>
      <c r="AI36" s="296"/>
      <c r="AJ36" s="296"/>
    </row>
    <row r="37" spans="1:43" x14ac:dyDescent="0.2">
      <c r="A37" s="296"/>
      <c r="B37" s="296"/>
      <c r="C37" s="1406" t="s">
        <v>6828</v>
      </c>
      <c r="D37" s="1406"/>
      <c r="E37" s="1406"/>
      <c r="F37" s="1406"/>
      <c r="G37" s="1406"/>
      <c r="H37" s="1406"/>
      <c r="I37" s="1406"/>
      <c r="J37" s="1406"/>
      <c r="K37" s="1417"/>
      <c r="L37" s="1418"/>
      <c r="M37" s="1419"/>
      <c r="N37" s="1410">
        <v>1.41</v>
      </c>
      <c r="O37" s="1410"/>
      <c r="P37" s="1410"/>
      <c r="Q37" s="1410">
        <f t="shared" si="1"/>
        <v>0</v>
      </c>
      <c r="R37" s="1410"/>
      <c r="S37" s="1410"/>
      <c r="T37" s="1410"/>
      <c r="U37" s="1411">
        <v>181</v>
      </c>
      <c r="V37" s="1411"/>
      <c r="W37" s="1411"/>
      <c r="X37" s="1410">
        <f t="shared" si="2"/>
        <v>-181</v>
      </c>
      <c r="Y37" s="1412"/>
      <c r="Z37" s="1412"/>
      <c r="AA37" s="1412"/>
      <c r="AB37" s="1413"/>
      <c r="AC37" s="1403" t="e">
        <f>ROUND(X37/K37,3)</f>
        <v>#DIV/0!</v>
      </c>
      <c r="AD37" s="1404"/>
      <c r="AE37" s="1404"/>
      <c r="AF37" s="1404"/>
      <c r="AG37" s="1404"/>
      <c r="AH37" s="1405"/>
      <c r="AI37" s="296"/>
      <c r="AJ37" s="296"/>
    </row>
    <row r="38" spans="1:43" x14ac:dyDescent="0.2">
      <c r="A38" s="296"/>
      <c r="B38" s="296"/>
      <c r="C38" s="1406" t="s">
        <v>6829</v>
      </c>
      <c r="D38" s="1406"/>
      <c r="E38" s="1406"/>
      <c r="F38" s="1406"/>
      <c r="G38" s="1406"/>
      <c r="H38" s="1406"/>
      <c r="I38" s="1406"/>
      <c r="J38" s="1406"/>
      <c r="K38" s="1417"/>
      <c r="L38" s="1418"/>
      <c r="M38" s="1419"/>
      <c r="N38" s="1410">
        <v>1.58</v>
      </c>
      <c r="O38" s="1410"/>
      <c r="P38" s="1410"/>
      <c r="Q38" s="1410">
        <f t="shared" si="1"/>
        <v>0</v>
      </c>
      <c r="R38" s="1410"/>
      <c r="S38" s="1410"/>
      <c r="T38" s="1410"/>
      <c r="U38" s="1411">
        <v>351</v>
      </c>
      <c r="V38" s="1411"/>
      <c r="W38" s="1411"/>
      <c r="X38" s="1410">
        <f t="shared" si="2"/>
        <v>-351</v>
      </c>
      <c r="Y38" s="1412"/>
      <c r="Z38" s="1412"/>
      <c r="AA38" s="1412"/>
      <c r="AB38" s="1413"/>
      <c r="AC38" s="1403" t="e">
        <f>ROUND(X38/K38,3)</f>
        <v>#DIV/0!</v>
      </c>
      <c r="AD38" s="1404"/>
      <c r="AE38" s="1404"/>
      <c r="AF38" s="1404"/>
      <c r="AG38" s="1404"/>
      <c r="AH38" s="1405"/>
      <c r="AI38" s="296"/>
      <c r="AJ38" s="296"/>
    </row>
    <row r="39" spans="1:43" x14ac:dyDescent="0.2">
      <c r="A39" s="296"/>
      <c r="B39" s="296"/>
      <c r="C39" s="1406" t="s">
        <v>6830</v>
      </c>
      <c r="D39" s="1406"/>
      <c r="E39" s="1406"/>
      <c r="F39" s="1406"/>
      <c r="G39" s="1406"/>
      <c r="H39" s="1406"/>
      <c r="I39" s="1406"/>
      <c r="J39" s="1406"/>
      <c r="K39" s="1417"/>
      <c r="L39" s="1418"/>
      <c r="M39" s="1419"/>
      <c r="N39" s="1410">
        <v>1.76</v>
      </c>
      <c r="O39" s="1410"/>
      <c r="P39" s="1410"/>
      <c r="Q39" s="1410">
        <f t="shared" si="1"/>
        <v>0</v>
      </c>
      <c r="R39" s="1410"/>
      <c r="S39" s="1410"/>
      <c r="T39" s="1410"/>
      <c r="U39" s="1411">
        <v>621</v>
      </c>
      <c r="V39" s="1411"/>
      <c r="W39" s="1411"/>
      <c r="X39" s="1410">
        <f t="shared" si="2"/>
        <v>-621</v>
      </c>
      <c r="Y39" s="1412"/>
      <c r="Z39" s="1412"/>
      <c r="AA39" s="1412"/>
      <c r="AB39" s="1413"/>
      <c r="AC39" s="1403" t="e">
        <f t="shared" si="3"/>
        <v>#DIV/0!</v>
      </c>
      <c r="AD39" s="1404"/>
      <c r="AE39" s="1404"/>
      <c r="AF39" s="1404"/>
      <c r="AG39" s="1404"/>
      <c r="AH39" s="1405"/>
      <c r="AI39" s="296"/>
      <c r="AJ39" s="296"/>
    </row>
    <row r="40" spans="1:43" x14ac:dyDescent="0.2">
      <c r="A40" s="296"/>
      <c r="B40" s="296"/>
      <c r="C40" s="1406" t="s">
        <v>6831</v>
      </c>
      <c r="D40" s="1406"/>
      <c r="E40" s="1406"/>
      <c r="F40" s="1406"/>
      <c r="G40" s="1406"/>
      <c r="H40" s="1406"/>
      <c r="I40" s="1406"/>
      <c r="J40" s="1406"/>
      <c r="K40" s="1417"/>
      <c r="L40" s="1418"/>
      <c r="M40" s="1419"/>
      <c r="N40" s="1410">
        <v>1.9</v>
      </c>
      <c r="O40" s="1410"/>
      <c r="P40" s="1410"/>
      <c r="Q40" s="1410">
        <f t="shared" si="1"/>
        <v>0</v>
      </c>
      <c r="R40" s="1410"/>
      <c r="S40" s="1410"/>
      <c r="T40" s="1410"/>
      <c r="U40" s="1411">
        <v>901</v>
      </c>
      <c r="V40" s="1411"/>
      <c r="W40" s="1411"/>
      <c r="X40" s="1410">
        <f t="shared" si="2"/>
        <v>-901</v>
      </c>
      <c r="Y40" s="1412"/>
      <c r="Z40" s="1412"/>
      <c r="AA40" s="1412"/>
      <c r="AB40" s="1413"/>
      <c r="AC40" s="1403" t="e">
        <f t="shared" si="3"/>
        <v>#DIV/0!</v>
      </c>
      <c r="AD40" s="1404"/>
      <c r="AE40" s="1404"/>
      <c r="AF40" s="1404"/>
      <c r="AG40" s="1404"/>
      <c r="AH40" s="1405"/>
      <c r="AI40" s="296"/>
      <c r="AJ40" s="296"/>
    </row>
    <row r="41" spans="1:43" x14ac:dyDescent="0.2">
      <c r="A41" s="296"/>
      <c r="B41" s="296"/>
      <c r="C41" s="1406" t="s">
        <v>6832</v>
      </c>
      <c r="D41" s="1406"/>
      <c r="E41" s="1406"/>
      <c r="F41" s="1406"/>
      <c r="G41" s="1406"/>
      <c r="H41" s="1406"/>
      <c r="I41" s="1406"/>
      <c r="J41" s="1406"/>
      <c r="K41" s="1417"/>
      <c r="L41" s="1418"/>
      <c r="M41" s="1419"/>
      <c r="N41" s="1410">
        <v>1.98</v>
      </c>
      <c r="O41" s="1410"/>
      <c r="P41" s="1410"/>
      <c r="Q41" s="1410">
        <f t="shared" si="1"/>
        <v>0</v>
      </c>
      <c r="R41" s="1410"/>
      <c r="S41" s="1410"/>
      <c r="T41" s="1410"/>
      <c r="U41" s="1420">
        <v>1101</v>
      </c>
      <c r="V41" s="1420"/>
      <c r="W41" s="1420"/>
      <c r="X41" s="1410">
        <f t="shared" si="2"/>
        <v>-1101</v>
      </c>
      <c r="Y41" s="1412"/>
      <c r="Z41" s="1412"/>
      <c r="AA41" s="1412"/>
      <c r="AB41" s="1413"/>
      <c r="AC41" s="1403" t="e">
        <f t="shared" si="3"/>
        <v>#DIV/0!</v>
      </c>
      <c r="AD41" s="1404"/>
      <c r="AE41" s="1404"/>
      <c r="AF41" s="1404"/>
      <c r="AG41" s="1404"/>
      <c r="AH41" s="1405"/>
      <c r="AI41" s="296"/>
      <c r="AJ41" s="296"/>
    </row>
    <row r="42" spans="1:43" x14ac:dyDescent="0.2">
      <c r="A42" s="296"/>
      <c r="B42" s="296"/>
      <c r="C42" s="1406" t="s">
        <v>6833</v>
      </c>
      <c r="D42" s="1406"/>
      <c r="E42" s="1406"/>
      <c r="F42" s="1406"/>
      <c r="G42" s="1406"/>
      <c r="H42" s="1406"/>
      <c r="I42" s="1406"/>
      <c r="J42" s="1406"/>
      <c r="K42" s="1417"/>
      <c r="L42" s="1418"/>
      <c r="M42" s="1419"/>
      <c r="N42" s="1410">
        <v>2.04</v>
      </c>
      <c r="O42" s="1410"/>
      <c r="P42" s="1410"/>
      <c r="Q42" s="1410">
        <f t="shared" si="1"/>
        <v>0</v>
      </c>
      <c r="R42" s="1410"/>
      <c r="S42" s="1410"/>
      <c r="T42" s="1410"/>
      <c r="U42" s="1420">
        <v>1281</v>
      </c>
      <c r="V42" s="1420"/>
      <c r="W42" s="1420"/>
      <c r="X42" s="1410">
        <f t="shared" si="2"/>
        <v>-1281</v>
      </c>
      <c r="Y42" s="1412"/>
      <c r="Z42" s="1412"/>
      <c r="AA42" s="1412"/>
      <c r="AB42" s="1413"/>
      <c r="AC42" s="1403" t="e">
        <f t="shared" si="3"/>
        <v>#DIV/0!</v>
      </c>
      <c r="AD42" s="1404"/>
      <c r="AE42" s="1404"/>
      <c r="AF42" s="1404"/>
      <c r="AG42" s="1404"/>
      <c r="AH42" s="1405"/>
      <c r="AI42" s="296"/>
      <c r="AJ42" s="296"/>
    </row>
    <row r="43" spans="1:43" x14ac:dyDescent="0.2">
      <c r="A43" s="296"/>
      <c r="B43" s="296"/>
      <c r="C43" s="1406" t="s">
        <v>6834</v>
      </c>
      <c r="D43" s="1406"/>
      <c r="E43" s="1406"/>
      <c r="F43" s="1406"/>
      <c r="G43" s="1406"/>
      <c r="H43" s="1406"/>
      <c r="I43" s="1406"/>
      <c r="J43" s="1406"/>
      <c r="K43" s="1417"/>
      <c r="L43" s="1418"/>
      <c r="M43" s="1419"/>
      <c r="N43" s="1410">
        <v>2.08</v>
      </c>
      <c r="O43" s="1410"/>
      <c r="P43" s="1410"/>
      <c r="Q43" s="1410">
        <f t="shared" si="1"/>
        <v>0</v>
      </c>
      <c r="R43" s="1410"/>
      <c r="S43" s="1410"/>
      <c r="T43" s="1410"/>
      <c r="U43" s="1420">
        <v>1421</v>
      </c>
      <c r="V43" s="1420"/>
      <c r="W43" s="1420"/>
      <c r="X43" s="1410">
        <f t="shared" si="2"/>
        <v>-1421</v>
      </c>
      <c r="Y43" s="1412"/>
      <c r="Z43" s="1412"/>
      <c r="AA43" s="1412"/>
      <c r="AB43" s="1413"/>
      <c r="AC43" s="1403" t="e">
        <f t="shared" si="3"/>
        <v>#DIV/0!</v>
      </c>
      <c r="AD43" s="1404"/>
      <c r="AE43" s="1404"/>
      <c r="AF43" s="1404"/>
      <c r="AG43" s="1404"/>
      <c r="AH43" s="1405"/>
      <c r="AI43" s="296"/>
      <c r="AJ43" s="296"/>
    </row>
    <row r="44" spans="1:43" x14ac:dyDescent="0.2">
      <c r="A44" s="296"/>
      <c r="B44" s="296"/>
      <c r="C44" s="1406" t="s">
        <v>6835</v>
      </c>
      <c r="D44" s="1406"/>
      <c r="E44" s="1406"/>
      <c r="F44" s="1406"/>
      <c r="G44" s="1406"/>
      <c r="H44" s="1406"/>
      <c r="I44" s="1406"/>
      <c r="J44" s="1406"/>
      <c r="K44" s="1417"/>
      <c r="L44" s="1418"/>
      <c r="M44" s="1419"/>
      <c r="N44" s="1410">
        <v>2.1</v>
      </c>
      <c r="O44" s="1410"/>
      <c r="P44" s="1410"/>
      <c r="Q44" s="1410">
        <f t="shared" si="1"/>
        <v>0</v>
      </c>
      <c r="R44" s="1410"/>
      <c r="S44" s="1410"/>
      <c r="T44" s="1410"/>
      <c r="U44" s="1420">
        <v>1501</v>
      </c>
      <c r="V44" s="1420"/>
      <c r="W44" s="1420"/>
      <c r="X44" s="1410">
        <f t="shared" si="2"/>
        <v>-1501</v>
      </c>
      <c r="Y44" s="1412"/>
      <c r="Z44" s="1412"/>
      <c r="AA44" s="1412"/>
      <c r="AB44" s="1413"/>
      <c r="AC44" s="1403" t="e">
        <f t="shared" si="3"/>
        <v>#DIV/0!</v>
      </c>
      <c r="AD44" s="1404"/>
      <c r="AE44" s="1404"/>
      <c r="AF44" s="1404"/>
      <c r="AG44" s="1404"/>
      <c r="AH44" s="1405"/>
      <c r="AI44" s="296"/>
      <c r="AJ44" s="296"/>
    </row>
    <row r="45" spans="1:43" ht="13.5" thickBot="1" x14ac:dyDescent="0.25">
      <c r="A45" s="296"/>
      <c r="B45" s="296"/>
      <c r="C45" s="1406" t="s">
        <v>6836</v>
      </c>
      <c r="D45" s="1406"/>
      <c r="E45" s="1406"/>
      <c r="F45" s="1406"/>
      <c r="G45" s="1406"/>
      <c r="H45" s="1406"/>
      <c r="I45" s="1406"/>
      <c r="J45" s="1406"/>
      <c r="K45" s="1407"/>
      <c r="L45" s="1408"/>
      <c r="M45" s="1409"/>
      <c r="N45" s="1410">
        <v>1.8</v>
      </c>
      <c r="O45" s="1410"/>
      <c r="P45" s="1410"/>
      <c r="Q45" s="1410">
        <f t="shared" si="1"/>
        <v>0</v>
      </c>
      <c r="R45" s="1410"/>
      <c r="S45" s="1410"/>
      <c r="T45" s="1410"/>
      <c r="U45" s="1411">
        <v>0</v>
      </c>
      <c r="V45" s="1411"/>
      <c r="W45" s="1411"/>
      <c r="X45" s="1410">
        <f t="shared" si="2"/>
        <v>0</v>
      </c>
      <c r="Y45" s="1412"/>
      <c r="Z45" s="1412"/>
      <c r="AA45" s="1412"/>
      <c r="AB45" s="1413"/>
      <c r="AC45" s="1414" t="e">
        <f>ROUND(X45/K45,3)</f>
        <v>#DIV/0!</v>
      </c>
      <c r="AD45" s="1415"/>
      <c r="AE45" s="1415"/>
      <c r="AF45" s="1415"/>
      <c r="AG45" s="1415"/>
      <c r="AH45" s="1416"/>
      <c r="AI45" s="296"/>
      <c r="AJ45" s="296"/>
    </row>
    <row r="46" spans="1:43" ht="13.5" thickTop="1" x14ac:dyDescent="0.2">
      <c r="A46" s="296"/>
      <c r="B46" s="296"/>
      <c r="C46" s="296"/>
      <c r="D46" s="296"/>
      <c r="E46" s="296"/>
      <c r="F46" s="296"/>
      <c r="G46" s="296"/>
      <c r="H46" s="296"/>
      <c r="I46" s="296"/>
      <c r="J46" s="296"/>
      <c r="K46" s="296"/>
      <c r="L46" s="296"/>
      <c r="M46" s="296"/>
      <c r="N46" s="296"/>
      <c r="O46" s="296"/>
      <c r="P46" s="296"/>
      <c r="Q46" s="296"/>
      <c r="R46" s="296"/>
      <c r="S46" s="296"/>
      <c r="T46" s="296"/>
      <c r="U46" s="296"/>
      <c r="V46" s="296"/>
      <c r="W46" s="296"/>
      <c r="X46" s="296" t="s">
        <v>6837</v>
      </c>
      <c r="Y46" s="296"/>
      <c r="Z46" s="296"/>
      <c r="AA46" s="296"/>
      <c r="AB46" s="296"/>
      <c r="AC46" s="296"/>
      <c r="AD46" s="296"/>
      <c r="AE46" s="296"/>
      <c r="AF46" s="296"/>
      <c r="AG46" s="296"/>
      <c r="AH46" s="296"/>
      <c r="AI46" s="296"/>
      <c r="AJ46" s="296"/>
    </row>
    <row r="47" spans="1:43" x14ac:dyDescent="0.2">
      <c r="A47" s="296"/>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c r="AF47" s="296"/>
      <c r="AG47" s="296"/>
      <c r="AH47" s="296"/>
      <c r="AI47" s="296"/>
      <c r="AJ47" s="296"/>
    </row>
    <row r="48" spans="1:43" x14ac:dyDescent="0.2">
      <c r="A48" s="296" t="s">
        <v>6838</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O48" s="613">
        <v>0</v>
      </c>
      <c r="AP48" s="692" t="s">
        <v>5171</v>
      </c>
      <c r="AQ48" s="693" t="s">
        <v>5171</v>
      </c>
    </row>
    <row r="49" spans="1:43" ht="13.5" thickBot="1" x14ac:dyDescent="0.25">
      <c r="A49" s="296"/>
      <c r="B49" s="296"/>
      <c r="C49" s="296"/>
      <c r="D49" s="296" t="s">
        <v>6730</v>
      </c>
      <c r="E49" s="296"/>
      <c r="F49" s="296"/>
      <c r="G49" s="296"/>
      <c r="H49" s="296"/>
      <c r="I49" s="296" t="s">
        <v>6731</v>
      </c>
      <c r="J49" s="296"/>
      <c r="K49" s="296"/>
      <c r="L49" s="296"/>
      <c r="M49" s="296" t="s">
        <v>6732</v>
      </c>
      <c r="N49" s="296"/>
      <c r="O49" s="296"/>
      <c r="P49" s="296"/>
      <c r="Q49" s="296"/>
      <c r="R49" s="296"/>
      <c r="S49" s="296"/>
      <c r="T49" s="296"/>
      <c r="U49" s="296"/>
      <c r="V49" s="296"/>
      <c r="W49" s="296"/>
      <c r="X49" s="296"/>
      <c r="Y49" s="296"/>
      <c r="Z49" s="296"/>
      <c r="AA49" s="296"/>
      <c r="AB49" s="296"/>
      <c r="AC49" s="296"/>
      <c r="AD49" s="296"/>
      <c r="AE49" s="296"/>
      <c r="AF49" s="296"/>
      <c r="AG49" s="296"/>
      <c r="AH49" s="296"/>
      <c r="AI49" s="296"/>
      <c r="AJ49" s="296"/>
      <c r="AO49" s="613">
        <v>101</v>
      </c>
      <c r="AP49" s="306">
        <v>1.03</v>
      </c>
      <c r="AQ49" s="307">
        <v>3</v>
      </c>
    </row>
    <row r="50" spans="1:43" x14ac:dyDescent="0.2">
      <c r="A50" s="296"/>
      <c r="B50" s="296"/>
      <c r="C50" s="299"/>
      <c r="D50" s="1384" t="e">
        <f>W22</f>
        <v>#DIV/0!</v>
      </c>
      <c r="E50" s="1385"/>
      <c r="F50" s="1385"/>
      <c r="G50" s="1385"/>
      <c r="H50" s="299" t="s">
        <v>5155</v>
      </c>
      <c r="I50" s="1386" t="e">
        <f>VLOOKUP(D50,AO48:AQ62,2)</f>
        <v>#DIV/0!</v>
      </c>
      <c r="J50" s="1386"/>
      <c r="K50" s="1386"/>
      <c r="L50" s="299" t="s">
        <v>5171</v>
      </c>
      <c r="M50" s="1385" t="e">
        <f>VLOOKUP(D50,AO48:AQ62,3)</f>
        <v>#DIV/0!</v>
      </c>
      <c r="N50" s="1385"/>
      <c r="O50" s="1385"/>
      <c r="P50" s="299"/>
      <c r="Q50" s="1387" t="s">
        <v>5140</v>
      </c>
      <c r="R50" s="1388" t="e">
        <f>IF(D50&lt;101,1,ROUND((D50*I50-M50)/H51,3))</f>
        <v>#DIV/0!</v>
      </c>
      <c r="S50" s="1389"/>
      <c r="T50" s="1389"/>
      <c r="U50" s="1389"/>
      <c r="V50" s="1390"/>
      <c r="W50" s="1391" t="s">
        <v>6745</v>
      </c>
      <c r="X50" s="1391"/>
      <c r="Y50" s="1391"/>
      <c r="Z50" s="1391"/>
      <c r="AA50" s="1391"/>
      <c r="AB50" s="1391"/>
      <c r="AC50" s="296"/>
      <c r="AD50" s="296"/>
      <c r="AE50" s="296"/>
      <c r="AF50" s="296"/>
      <c r="AG50" s="296"/>
      <c r="AH50" s="296"/>
      <c r="AI50" s="296"/>
      <c r="AJ50" s="296"/>
      <c r="AO50" s="613">
        <v>201</v>
      </c>
      <c r="AP50" s="694">
        <v>1.1000000000000001</v>
      </c>
      <c r="AQ50" s="695">
        <v>17</v>
      </c>
    </row>
    <row r="51" spans="1:43" ht="13.5" thickBot="1" x14ac:dyDescent="0.25">
      <c r="A51" s="296"/>
      <c r="B51" s="296"/>
      <c r="C51" s="296"/>
      <c r="D51" s="296"/>
      <c r="E51" s="296"/>
      <c r="F51" s="296"/>
      <c r="G51" s="296"/>
      <c r="H51" s="1392" t="e">
        <f>D50</f>
        <v>#DIV/0!</v>
      </c>
      <c r="I51" s="1393"/>
      <c r="J51" s="1393"/>
      <c r="K51" s="1393"/>
      <c r="L51" s="296"/>
      <c r="M51" s="296"/>
      <c r="N51" s="296"/>
      <c r="O51" s="296"/>
      <c r="P51" s="296"/>
      <c r="Q51" s="1387"/>
      <c r="R51" s="1400"/>
      <c r="S51" s="1401"/>
      <c r="T51" s="1401"/>
      <c r="U51" s="1401"/>
      <c r="V51" s="1402"/>
      <c r="W51" s="1391"/>
      <c r="X51" s="1391"/>
      <c r="Y51" s="1391"/>
      <c r="Z51" s="1391"/>
      <c r="AA51" s="1391"/>
      <c r="AB51" s="1391"/>
      <c r="AC51" s="296"/>
      <c r="AD51" s="296"/>
      <c r="AE51" s="296"/>
      <c r="AF51" s="296"/>
      <c r="AG51" s="296"/>
      <c r="AH51" s="296"/>
      <c r="AI51" s="296"/>
      <c r="AJ51" s="296"/>
      <c r="AO51" s="613">
        <v>301</v>
      </c>
      <c r="AP51" s="694">
        <v>1.1499999999999999</v>
      </c>
      <c r="AQ51" s="695">
        <v>32</v>
      </c>
    </row>
    <row r="52" spans="1:43" x14ac:dyDescent="0.2">
      <c r="A52" s="296"/>
      <c r="B52" s="296"/>
      <c r="C52" s="296"/>
      <c r="D52" s="296"/>
      <c r="E52" s="296"/>
      <c r="F52" s="296"/>
      <c r="G52" s="296"/>
      <c r="H52" s="296" t="s">
        <v>6730</v>
      </c>
      <c r="I52" s="296"/>
      <c r="J52" s="296"/>
      <c r="K52" s="296"/>
      <c r="L52" s="296"/>
      <c r="M52" s="296"/>
      <c r="N52" s="296"/>
      <c r="O52" s="296"/>
      <c r="P52" s="296"/>
      <c r="Q52" s="296"/>
      <c r="R52" s="296" t="s">
        <v>5158</v>
      </c>
      <c r="S52" s="296"/>
      <c r="T52" s="296"/>
      <c r="U52" s="296"/>
      <c r="V52" s="296"/>
      <c r="W52" s="296"/>
      <c r="X52" s="296"/>
      <c r="Y52" s="296"/>
      <c r="Z52" s="296"/>
      <c r="AA52" s="296"/>
      <c r="AB52" s="296"/>
      <c r="AC52" s="296"/>
      <c r="AD52" s="296"/>
      <c r="AE52" s="296"/>
      <c r="AF52" s="296"/>
      <c r="AG52" s="296"/>
      <c r="AH52" s="296"/>
      <c r="AI52" s="296"/>
      <c r="AJ52" s="296"/>
      <c r="AO52" s="613">
        <v>401</v>
      </c>
      <c r="AP52" s="694">
        <v>1.2</v>
      </c>
      <c r="AQ52" s="695">
        <v>52</v>
      </c>
    </row>
    <row r="53" spans="1:43" x14ac:dyDescent="0.2">
      <c r="A53" s="296"/>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296"/>
      <c r="AE53" s="296"/>
      <c r="AF53" s="296"/>
      <c r="AG53" s="296"/>
      <c r="AH53" s="296"/>
      <c r="AI53" s="296"/>
      <c r="AJ53" s="296"/>
      <c r="AO53" s="613">
        <v>501</v>
      </c>
      <c r="AP53" s="694">
        <v>1.29</v>
      </c>
      <c r="AQ53" s="695">
        <v>97</v>
      </c>
    </row>
    <row r="54" spans="1:43" x14ac:dyDescent="0.2">
      <c r="A54" s="296"/>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296"/>
      <c r="AE54" s="296"/>
      <c r="AF54" s="296"/>
      <c r="AG54" s="296"/>
      <c r="AH54" s="296"/>
      <c r="AI54" s="296"/>
      <c r="AJ54" s="296"/>
      <c r="AO54" s="613">
        <v>701</v>
      </c>
      <c r="AP54" s="694">
        <v>1.41</v>
      </c>
      <c r="AQ54" s="695">
        <v>181</v>
      </c>
    </row>
    <row r="55" spans="1:43" x14ac:dyDescent="0.2">
      <c r="A55" s="296"/>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296"/>
      <c r="AG55" s="296"/>
      <c r="AH55" s="296"/>
      <c r="AI55" s="296"/>
      <c r="AJ55" s="296"/>
      <c r="AO55" s="613">
        <v>1001</v>
      </c>
      <c r="AP55" s="694">
        <v>1.58</v>
      </c>
      <c r="AQ55" s="695">
        <v>351</v>
      </c>
    </row>
    <row r="56" spans="1:43" x14ac:dyDescent="0.2">
      <c r="AO56" s="613">
        <v>1501</v>
      </c>
      <c r="AP56" s="694">
        <v>1.76</v>
      </c>
      <c r="AQ56" s="695">
        <v>621</v>
      </c>
    </row>
    <row r="57" spans="1:43" x14ac:dyDescent="0.2">
      <c r="AO57" s="613">
        <v>2001</v>
      </c>
      <c r="AP57" s="694">
        <v>1.9</v>
      </c>
      <c r="AQ57" s="695">
        <v>901</v>
      </c>
    </row>
    <row r="58" spans="1:43" x14ac:dyDescent="0.2">
      <c r="AO58" s="613">
        <v>2501</v>
      </c>
      <c r="AP58" s="694">
        <v>1.98</v>
      </c>
      <c r="AQ58" s="695">
        <v>1101</v>
      </c>
    </row>
    <row r="59" spans="1:43" x14ac:dyDescent="0.2">
      <c r="AO59" s="613">
        <v>3001</v>
      </c>
      <c r="AP59" s="694">
        <v>2.04</v>
      </c>
      <c r="AQ59" s="695">
        <v>1281</v>
      </c>
    </row>
    <row r="60" spans="1:43" x14ac:dyDescent="0.2">
      <c r="AO60" s="613">
        <v>3501</v>
      </c>
      <c r="AP60" s="694">
        <v>2.08</v>
      </c>
      <c r="AQ60" s="695">
        <v>1421</v>
      </c>
    </row>
    <row r="61" spans="1:43" x14ac:dyDescent="0.2">
      <c r="AO61" s="613">
        <v>4001</v>
      </c>
      <c r="AP61" s="694">
        <v>2.1</v>
      </c>
      <c r="AQ61" s="695">
        <v>1501</v>
      </c>
    </row>
    <row r="62" spans="1:43" x14ac:dyDescent="0.2">
      <c r="AO62" s="613">
        <v>5001</v>
      </c>
      <c r="AP62" s="694">
        <v>1.8</v>
      </c>
      <c r="AQ62" s="695">
        <v>0</v>
      </c>
    </row>
    <row r="68" spans="41:49" ht="14" x14ac:dyDescent="0.2">
      <c r="AO68" s="1"/>
      <c r="AP68" s="1"/>
      <c r="AQ68" s="295"/>
      <c r="AR68" s="1"/>
      <c r="AS68" s="1"/>
      <c r="AT68" s="1"/>
      <c r="AU68" s="22"/>
      <c r="AV68" s="1"/>
      <c r="AW68" s="1"/>
    </row>
    <row r="69" spans="41:49" ht="14" x14ac:dyDescent="0.2">
      <c r="AO69" s="1"/>
      <c r="AP69" s="257"/>
      <c r="AQ69" s="1"/>
      <c r="AR69" s="1"/>
      <c r="AS69" s="1"/>
      <c r="AT69" s="1398"/>
      <c r="AU69" s="1399"/>
      <c r="AV69" s="1398"/>
      <c r="AW69" s="1"/>
    </row>
    <row r="70" spans="41:49" ht="14" x14ac:dyDescent="0.2">
      <c r="AO70" s="1"/>
      <c r="AP70" s="1"/>
      <c r="AQ70" s="257"/>
      <c r="AR70" s="1"/>
      <c r="AS70" s="1"/>
      <c r="AT70" s="1398"/>
      <c r="AU70" s="1399"/>
      <c r="AV70" s="1398"/>
      <c r="AW70" s="1"/>
    </row>
    <row r="71" spans="41:49" ht="14" x14ac:dyDescent="0.2">
      <c r="AO71" s="1"/>
      <c r="AP71" s="1"/>
      <c r="AQ71" s="1"/>
      <c r="AR71" s="1"/>
      <c r="AS71" s="1"/>
      <c r="AT71" s="1"/>
      <c r="AU71" s="22"/>
      <c r="AV71" s="1"/>
      <c r="AW71" s="1"/>
    </row>
  </sheetData>
  <sheetProtection autoFilter="0"/>
  <customSheetViews>
    <customSheetView guid="{0FF53720-42B0-4B1A-A491-0089CDA29CCF}" showPageBreaks="1" printArea="1" view="pageBreakPreview" topLeftCell="A4">
      <selection activeCell="Z54" sqref="Z54"/>
      <pageMargins left="0" right="0" top="0" bottom="0" header="0" footer="0"/>
      <printOptions horizontalCentered="1"/>
      <pageSetup paperSize="9" scale="89" orientation="portrait" r:id="rId1"/>
      <headerFooter alignWithMargins="0"/>
    </customSheetView>
    <customSheetView guid="{1F81339A-CB4E-4CB3-ABCA-C25ADEC8B9AC}" showPageBreaks="1" printArea="1" view="pageBreakPreview" topLeftCell="A4">
      <selection activeCell="Z54" sqref="Z54"/>
      <pageMargins left="0" right="0" top="0" bottom="0" header="0" footer="0"/>
      <printOptions horizontalCentered="1"/>
      <pageSetup paperSize="9" scale="89" orientation="portrait" r:id="rId2"/>
      <headerFooter alignWithMargins="0"/>
    </customSheetView>
    <customSheetView guid="{87FB8462-6403-4F20-8080-1AF11B55B90C}" showPageBreaks="1" printArea="1" view="pageBreakPreview" topLeftCell="A4">
      <selection activeCell="Z54" sqref="Z54"/>
      <pageMargins left="0" right="0" top="0" bottom="0" header="0" footer="0"/>
      <printOptions horizontalCentered="1"/>
      <pageSetup paperSize="9" scale="89" orientation="portrait" r:id="rId3"/>
      <headerFooter alignWithMargins="0"/>
    </customSheetView>
    <customSheetView guid="{3B4A68D1-1B68-46E4-B8BF-4F65CEA2EB4B}" showPageBreaks="1" printArea="1" view="pageBreakPreview" topLeftCell="A4">
      <selection activeCell="Z54" sqref="Z54"/>
      <pageMargins left="0" right="0" top="0" bottom="0" header="0" footer="0"/>
      <printOptions horizontalCentered="1"/>
      <pageSetup paperSize="9" scale="89" orientation="portrait" r:id="rId4"/>
      <headerFooter alignWithMargins="0"/>
    </customSheetView>
    <customSheetView guid="{3DDC5261-2F80-4A3C-AB53-F803DE8B7615}" showPageBreaks="1" printArea="1" view="pageBreakPreview" topLeftCell="A4">
      <selection activeCell="Z54" sqref="Z54"/>
      <pageMargins left="0" right="0" top="0" bottom="0" header="0" footer="0"/>
      <printOptions horizontalCentered="1"/>
      <pageSetup paperSize="9" scale="89" orientation="portrait" r:id="rId5"/>
      <headerFooter alignWithMargins="0"/>
    </customSheetView>
    <customSheetView guid="{44914D11-FA26-4FFB-9D64-353FA38F5634}" showPageBreaks="1" printArea="1" view="pageBreakPreview">
      <selection activeCell="Q9" sqref="Q9:U9"/>
      <pageMargins left="0" right="0" top="0" bottom="0" header="0" footer="0"/>
      <printOptions horizontalCentered="1"/>
      <pageSetup paperSize="9" scale="89" orientation="portrait" r:id="rId6"/>
      <headerFooter alignWithMargins="0"/>
    </customSheetView>
    <customSheetView guid="{6580A8AE-FA6B-4B5A-83A0-1CF78E68E0A6}" showPageBreaks="1" printArea="1" view="pageBreakPreview">
      <selection activeCell="AC16" sqref="AC16:AG16"/>
      <pageMargins left="0" right="0" top="0" bottom="0" header="0" footer="0"/>
      <printOptions horizontalCentered="1"/>
      <pageSetup paperSize="9" scale="89" orientation="portrait" r:id="rId7"/>
      <headerFooter alignWithMargins="0"/>
    </customSheetView>
    <customSheetView guid="{33BE930D-9EAB-4AFB-BDCD-43112CB50749}" showPageBreaks="1" printArea="1" view="pageBreakPreview">
      <selection activeCell="AC16" sqref="AC16:AG16"/>
      <pageMargins left="0" right="0" top="0" bottom="0" header="0" footer="0"/>
      <printOptions horizontalCentered="1"/>
      <pageSetup paperSize="9" scale="89" orientation="portrait" r:id="rId8"/>
      <headerFooter alignWithMargins="0"/>
    </customSheetView>
    <customSheetView guid="{0B613FCD-ABCC-41BB-9177-F54C998CD9E2}" showPageBreaks="1" printArea="1" view="pageBreakPreview">
      <selection activeCell="AC16" sqref="AC16:AG16"/>
      <pageMargins left="0" right="0" top="0" bottom="0" header="0" footer="0"/>
      <printOptions horizontalCentered="1"/>
      <pageSetup paperSize="9" scale="89" orientation="portrait" r:id="rId9"/>
      <headerFooter alignWithMargins="0"/>
    </customSheetView>
    <customSheetView guid="{B71A276C-C16D-4248-B875-8414D93978D3}" showPageBreaks="1" printArea="1" view="pageBreakPreview">
      <selection activeCell="AC16" sqref="AC16:AG16"/>
      <pageMargins left="0" right="0" top="0" bottom="0" header="0" footer="0"/>
      <printOptions horizontalCentered="1"/>
      <pageSetup paperSize="9" scale="89" orientation="portrait" r:id="rId10"/>
      <headerFooter alignWithMargins="0"/>
    </customSheetView>
    <customSheetView guid="{EE5E2BC8-B1EB-4466-BA38-D89D5EC0095B}" showPageBreaks="1" printArea="1" view="pageBreakPreview">
      <selection activeCell="AC16" sqref="AC16:AG16"/>
      <pageMargins left="0" right="0" top="0" bottom="0" header="0" footer="0"/>
      <printOptions horizontalCentered="1"/>
      <pageSetup paperSize="9" scale="89" orientation="portrait" r:id="rId11"/>
      <headerFooter alignWithMargins="0"/>
    </customSheetView>
    <customSheetView guid="{60A3B263-4602-4F01-9F3F-2B992FCD2F0D}" showPageBreaks="1" printArea="1" view="pageBreakPreview">
      <selection activeCell="AC16" sqref="AC16:AG16"/>
      <pageMargins left="0" right="0" top="0" bottom="0" header="0" footer="0"/>
      <printOptions horizontalCentered="1"/>
      <pageSetup paperSize="9" scale="89" orientation="portrait" r:id="rId12"/>
      <headerFooter alignWithMargins="0"/>
    </customSheetView>
    <customSheetView guid="{4501AAA6-52C2-4DE0-8371-DF05BC835EB0}" showPageBreaks="1" printArea="1" view="pageBreakPreview">
      <selection activeCell="AC16" sqref="AC16:AG16"/>
      <pageMargins left="0" right="0" top="0" bottom="0" header="0" footer="0"/>
      <printOptions horizontalCentered="1"/>
      <pageSetup paperSize="9" scale="89" orientation="portrait" r:id="rId13"/>
      <headerFooter alignWithMargins="0"/>
    </customSheetView>
    <customSheetView guid="{994C6250-FA50-4C22-9B36-67FD48252EA7}" showPageBreaks="1" printArea="1" view="pageBreakPreview">
      <selection activeCell="AC16" sqref="AC16:AG16"/>
      <pageMargins left="0" right="0" top="0" bottom="0" header="0" footer="0"/>
      <printOptions horizontalCentered="1"/>
      <pageSetup paperSize="9" scale="89" orientation="portrait" r:id="rId14"/>
      <headerFooter alignWithMargins="0"/>
    </customSheetView>
    <customSheetView guid="{589CC1DC-63E7-447D-98B0-3ACFA594E418}" showPageBreaks="1" printArea="1" view="pageBreakPreview">
      <selection activeCell="AC16" sqref="AC16:AG16"/>
      <pageMargins left="0" right="0" top="0" bottom="0" header="0" footer="0"/>
      <printOptions horizontalCentered="1"/>
      <pageSetup paperSize="9" scale="89" orientation="portrait" r:id="rId15"/>
      <headerFooter alignWithMargins="0"/>
    </customSheetView>
    <customSheetView guid="{C992E83C-24A9-4447-9C08-4F6D58B78F8B}" showPageBreaks="1" printArea="1" view="pageBreakPreview">
      <selection activeCell="AC16" sqref="AC16:AG16"/>
      <pageMargins left="0" right="0" top="0" bottom="0" header="0" footer="0"/>
      <printOptions horizontalCentered="1"/>
      <pageSetup paperSize="9" scale="89" orientation="portrait" r:id="rId16"/>
      <headerFooter alignWithMargins="0"/>
    </customSheetView>
    <customSheetView guid="{3C9FE015-CE13-4E3B-ACAB-8D7E22E34744}" showPageBreaks="1" printArea="1" view="pageBreakPreview">
      <selection activeCell="AC16" sqref="AC16:AG16"/>
      <pageMargins left="0" right="0" top="0" bottom="0" header="0" footer="0"/>
      <printOptions horizontalCentered="1"/>
      <pageSetup paperSize="9" scale="89" orientation="portrait" r:id="rId17"/>
      <headerFooter alignWithMargins="0"/>
    </customSheetView>
    <customSheetView guid="{7EEBD42C-6D62-4B33-B7C1-B904E6629538}" showPageBreaks="1" printArea="1" view="pageBreakPreview">
      <selection activeCell="AC16" sqref="AC16:AG16"/>
      <pageMargins left="0" right="0" top="0" bottom="0" header="0" footer="0"/>
      <printOptions horizontalCentered="1"/>
      <pageSetup paperSize="9" scale="89" orientation="portrait" r:id="rId18"/>
      <headerFooter alignWithMargins="0"/>
    </customSheetView>
    <customSheetView guid="{C8B40DBF-EDE0-406A-8960-74B2A681CE9F}" showPageBreaks="1" printArea="1" view="pageBreakPreview">
      <selection activeCell="Q9" sqref="Q9:U9"/>
      <pageMargins left="0" right="0" top="0" bottom="0" header="0" footer="0"/>
      <printOptions horizontalCentered="1"/>
      <pageSetup paperSize="9" scale="89" orientation="portrait" r:id="rId19"/>
      <headerFooter alignWithMargins="0"/>
    </customSheetView>
    <customSheetView guid="{A0BA9017-E5F3-4B91-9F5C-F0F36F625BCB}" showPageBreaks="1" printArea="1" view="pageBreakPreview">
      <selection activeCell="Q9" sqref="Q9:U9"/>
      <pageMargins left="0" right="0" top="0" bottom="0" header="0" footer="0"/>
      <printOptions horizontalCentered="1"/>
      <pageSetup paperSize="9" scale="89" orientation="portrait" r:id="rId20"/>
      <headerFooter alignWithMargins="0"/>
    </customSheetView>
  </customSheetViews>
  <mergeCells count="192">
    <mergeCell ref="A1:D1"/>
    <mergeCell ref="E1:P1"/>
    <mergeCell ref="V1:Z1"/>
    <mergeCell ref="AA1:AH1"/>
    <mergeCell ref="C4:J5"/>
    <mergeCell ref="K4:O4"/>
    <mergeCell ref="P4:P5"/>
    <mergeCell ref="Q4:U4"/>
    <mergeCell ref="V4:V5"/>
    <mergeCell ref="W4:AA5"/>
    <mergeCell ref="AB4:AB5"/>
    <mergeCell ref="AC4:AG4"/>
    <mergeCell ref="K5:O5"/>
    <mergeCell ref="Q5:U5"/>
    <mergeCell ref="AC5:AG5"/>
    <mergeCell ref="C6:J6"/>
    <mergeCell ref="K6:O6"/>
    <mergeCell ref="Q6:U6"/>
    <mergeCell ref="W6:AA6"/>
    <mergeCell ref="AC6:AG6"/>
    <mergeCell ref="C7:J7"/>
    <mergeCell ref="K7:O7"/>
    <mergeCell ref="Q7:U7"/>
    <mergeCell ref="W7:AA7"/>
    <mergeCell ref="AC7:AG7"/>
    <mergeCell ref="C8:J8"/>
    <mergeCell ref="K8:O8"/>
    <mergeCell ref="Q8:U8"/>
    <mergeCell ref="W8:AA8"/>
    <mergeCell ref="AC8:AG8"/>
    <mergeCell ref="C9:J9"/>
    <mergeCell ref="K9:O9"/>
    <mergeCell ref="Q9:U9"/>
    <mergeCell ref="W9:AA9"/>
    <mergeCell ref="AC9:AG9"/>
    <mergeCell ref="C10:J10"/>
    <mergeCell ref="K10:O10"/>
    <mergeCell ref="Q10:U10"/>
    <mergeCell ref="W10:AA10"/>
    <mergeCell ref="AC10:AG10"/>
    <mergeCell ref="C11:J11"/>
    <mergeCell ref="K11:O11"/>
    <mergeCell ref="Q11:U11"/>
    <mergeCell ref="W11:AA11"/>
    <mergeCell ref="AC11:AG11"/>
    <mergeCell ref="C12:J12"/>
    <mergeCell ref="K12:O12"/>
    <mergeCell ref="Q12:U12"/>
    <mergeCell ref="W12:AA12"/>
    <mergeCell ref="AC12:AG12"/>
    <mergeCell ref="C13:J13"/>
    <mergeCell ref="K13:O13"/>
    <mergeCell ref="Q13:U13"/>
    <mergeCell ref="W13:AA13"/>
    <mergeCell ref="AC13:AG13"/>
    <mergeCell ref="C14:J14"/>
    <mergeCell ref="K14:O14"/>
    <mergeCell ref="Q14:U14"/>
    <mergeCell ref="W14:AA14"/>
    <mergeCell ref="AC14:AG14"/>
    <mergeCell ref="W15:AB16"/>
    <mergeCell ref="AC15:AG15"/>
    <mergeCell ref="AC16:AG16"/>
    <mergeCell ref="D22:I22"/>
    <mergeCell ref="K22:P22"/>
    <mergeCell ref="R22:V23"/>
    <mergeCell ref="W22:Z23"/>
    <mergeCell ref="AA22:AF23"/>
    <mergeCell ref="K23:P23"/>
    <mergeCell ref="AC29:AH30"/>
    <mergeCell ref="K30:M30"/>
    <mergeCell ref="C31:J31"/>
    <mergeCell ref="K31:M31"/>
    <mergeCell ref="N31:P31"/>
    <mergeCell ref="Q31:T31"/>
    <mergeCell ref="U31:W31"/>
    <mergeCell ref="X31:AB31"/>
    <mergeCell ref="AC31:AH31"/>
    <mergeCell ref="C29:J30"/>
    <mergeCell ref="K29:M29"/>
    <mergeCell ref="N29:P30"/>
    <mergeCell ref="Q29:T30"/>
    <mergeCell ref="U29:W30"/>
    <mergeCell ref="X29:AB30"/>
    <mergeCell ref="AC32:AH32"/>
    <mergeCell ref="C33:J33"/>
    <mergeCell ref="K33:M33"/>
    <mergeCell ref="N33:P33"/>
    <mergeCell ref="Q33:T33"/>
    <mergeCell ref="U33:W33"/>
    <mergeCell ref="X33:AB33"/>
    <mergeCell ref="AC33:AH33"/>
    <mergeCell ref="C32:J32"/>
    <mergeCell ref="K32:M32"/>
    <mergeCell ref="N32:P32"/>
    <mergeCell ref="Q32:T32"/>
    <mergeCell ref="U32:W32"/>
    <mergeCell ref="X32:AB32"/>
    <mergeCell ref="AC34:AH34"/>
    <mergeCell ref="C35:J35"/>
    <mergeCell ref="K35:M35"/>
    <mergeCell ref="N35:P35"/>
    <mergeCell ref="Q35:T35"/>
    <mergeCell ref="U35:W35"/>
    <mergeCell ref="X35:AB35"/>
    <mergeCell ref="AC35:AH35"/>
    <mergeCell ref="C34:J34"/>
    <mergeCell ref="K34:M34"/>
    <mergeCell ref="N34:P34"/>
    <mergeCell ref="Q34:T34"/>
    <mergeCell ref="U34:W34"/>
    <mergeCell ref="X34:AB34"/>
    <mergeCell ref="AC36:AH36"/>
    <mergeCell ref="C37:J37"/>
    <mergeCell ref="K37:M37"/>
    <mergeCell ref="N37:P37"/>
    <mergeCell ref="Q37:T37"/>
    <mergeCell ref="U37:W37"/>
    <mergeCell ref="X37:AB37"/>
    <mergeCell ref="AC37:AH37"/>
    <mergeCell ref="C36:J36"/>
    <mergeCell ref="K36:M36"/>
    <mergeCell ref="N36:P36"/>
    <mergeCell ref="Q36:T36"/>
    <mergeCell ref="U36:W36"/>
    <mergeCell ref="X36:AB36"/>
    <mergeCell ref="AC38:AH38"/>
    <mergeCell ref="C39:J39"/>
    <mergeCell ref="K39:M39"/>
    <mergeCell ref="N39:P39"/>
    <mergeCell ref="Q39:T39"/>
    <mergeCell ref="U39:W39"/>
    <mergeCell ref="X39:AB39"/>
    <mergeCell ref="AC39:AH39"/>
    <mergeCell ref="C38:J38"/>
    <mergeCell ref="K38:M38"/>
    <mergeCell ref="N38:P38"/>
    <mergeCell ref="Q38:T38"/>
    <mergeCell ref="U38:W38"/>
    <mergeCell ref="X38:AB38"/>
    <mergeCell ref="AC40:AH40"/>
    <mergeCell ref="C41:J41"/>
    <mergeCell ref="K41:M41"/>
    <mergeCell ref="N41:P41"/>
    <mergeCell ref="Q41:T41"/>
    <mergeCell ref="U41:W41"/>
    <mergeCell ref="X41:AB41"/>
    <mergeCell ref="AC41:AH41"/>
    <mergeCell ref="C40:J40"/>
    <mergeCell ref="K40:M40"/>
    <mergeCell ref="N40:P40"/>
    <mergeCell ref="Q40:T40"/>
    <mergeCell ref="U40:W40"/>
    <mergeCell ref="X40:AB40"/>
    <mergeCell ref="AC42:AH42"/>
    <mergeCell ref="C43:J43"/>
    <mergeCell ref="K43:M43"/>
    <mergeCell ref="N43:P43"/>
    <mergeCell ref="Q43:T43"/>
    <mergeCell ref="U43:W43"/>
    <mergeCell ref="X43:AB43"/>
    <mergeCell ref="AC43:AH43"/>
    <mergeCell ref="C42:J42"/>
    <mergeCell ref="K42:M42"/>
    <mergeCell ref="N42:P42"/>
    <mergeCell ref="Q42:T42"/>
    <mergeCell ref="U42:W42"/>
    <mergeCell ref="X42:AB42"/>
    <mergeCell ref="AC44:AH44"/>
    <mergeCell ref="C45:J45"/>
    <mergeCell ref="K45:M45"/>
    <mergeCell ref="N45:P45"/>
    <mergeCell ref="Q45:T45"/>
    <mergeCell ref="U45:W45"/>
    <mergeCell ref="X45:AB45"/>
    <mergeCell ref="AC45:AH45"/>
    <mergeCell ref="C44:J44"/>
    <mergeCell ref="K44:M44"/>
    <mergeCell ref="N44:P44"/>
    <mergeCell ref="Q44:T44"/>
    <mergeCell ref="U44:W44"/>
    <mergeCell ref="X44:AB44"/>
    <mergeCell ref="AT69:AT70"/>
    <mergeCell ref="AU69:AU70"/>
    <mergeCell ref="AV69:AV70"/>
    <mergeCell ref="D50:G50"/>
    <mergeCell ref="I50:K50"/>
    <mergeCell ref="M50:O50"/>
    <mergeCell ref="Q50:Q51"/>
    <mergeCell ref="R50:V51"/>
    <mergeCell ref="W50:AB51"/>
    <mergeCell ref="H51:K51"/>
  </mergeCells>
  <phoneticPr fontId="3"/>
  <printOptions horizontalCentered="1"/>
  <pageMargins left="0.59055118110236227" right="0.31496062992125984" top="0.98425196850393704" bottom="0.78740157480314965" header="0.51181102362204722" footer="0.51181102362204722"/>
  <pageSetup paperSize="9" scale="89" orientation="portrait" r:id="rId21"/>
  <headerFooter alignWithMargins="0"/>
  <drawing r:id="rId2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18"/>
  <sheetViews>
    <sheetView workbookViewId="0">
      <selection activeCell="J66" sqref="J66"/>
    </sheetView>
  </sheetViews>
  <sheetFormatPr defaultColWidth="9" defaultRowHeight="18.75" customHeight="1" x14ac:dyDescent="0.2"/>
  <cols>
    <col min="1" max="1" width="3.90625" style="1" customWidth="1"/>
    <col min="2" max="2" width="4" style="1" customWidth="1"/>
    <col min="3" max="3" width="7.453125" style="1" bestFit="1" customWidth="1"/>
    <col min="4" max="4" width="3" style="1" bestFit="1" customWidth="1"/>
    <col min="5" max="5" width="12" style="1" customWidth="1"/>
    <col min="6" max="6" width="11.90625" style="6" customWidth="1"/>
    <col min="7" max="7" width="2" style="1" bestFit="1" customWidth="1"/>
    <col min="8" max="8" width="11.90625" style="1" customWidth="1"/>
    <col min="9" max="9" width="2" style="1" bestFit="1" customWidth="1"/>
    <col min="10" max="10" width="11.90625" style="6" customWidth="1"/>
    <col min="11" max="11" width="4.453125" style="1" customWidth="1"/>
    <col min="12" max="16384" width="9" style="1"/>
  </cols>
  <sheetData>
    <row r="1" spans="1:11" ht="18.75" customHeight="1" x14ac:dyDescent="0.2">
      <c r="A1" s="1252" t="s">
        <v>5189</v>
      </c>
      <c r="B1" s="1253"/>
      <c r="C1" s="1492" t="s">
        <v>6839</v>
      </c>
      <c r="D1" s="1493"/>
      <c r="E1" s="1494"/>
      <c r="F1" s="89"/>
      <c r="G1" s="76"/>
      <c r="H1" s="136" t="s">
        <v>5191</v>
      </c>
      <c r="I1" s="990">
        <f>総括表!H4</f>
        <v>0</v>
      </c>
      <c r="J1" s="990"/>
      <c r="K1" s="990"/>
    </row>
    <row r="2" spans="1:11" ht="18.75" customHeight="1" x14ac:dyDescent="0.2">
      <c r="A2" s="76"/>
      <c r="B2" s="76"/>
      <c r="C2" s="76"/>
      <c r="D2" s="76"/>
      <c r="E2" s="76"/>
      <c r="F2" s="89"/>
      <c r="G2" s="76"/>
      <c r="H2" s="76"/>
      <c r="I2" s="76"/>
      <c r="J2" s="137"/>
      <c r="K2" s="76"/>
    </row>
    <row r="3" spans="1:11" ht="18.75" customHeight="1" x14ac:dyDescent="0.2">
      <c r="A3" s="77" t="s">
        <v>18</v>
      </c>
      <c r="B3" s="71" t="s">
        <v>6840</v>
      </c>
      <c r="C3" s="76"/>
      <c r="D3" s="76"/>
      <c r="E3" s="76"/>
      <c r="F3" s="89"/>
      <c r="G3" s="76"/>
      <c r="H3" s="76"/>
      <c r="I3" s="76"/>
      <c r="J3" s="89"/>
      <c r="K3" s="76"/>
    </row>
    <row r="4" spans="1:11" ht="11.25" customHeight="1" x14ac:dyDescent="0.2">
      <c r="A4" s="78"/>
      <c r="B4" s="76"/>
      <c r="C4" s="76"/>
      <c r="D4" s="76"/>
      <c r="E4" s="76"/>
      <c r="F4" s="89"/>
      <c r="G4" s="76"/>
      <c r="H4" s="76"/>
      <c r="I4" s="76"/>
      <c r="J4" s="89"/>
      <c r="K4" s="76"/>
    </row>
    <row r="5" spans="1:11" ht="18.75" customHeight="1" x14ac:dyDescent="0.2">
      <c r="A5" s="78"/>
      <c r="B5" s="1212" t="s">
        <v>5396</v>
      </c>
      <c r="C5" s="992"/>
      <c r="D5" s="1212" t="s">
        <v>5194</v>
      </c>
      <c r="E5" s="992"/>
      <c r="F5" s="618" t="s">
        <v>6841</v>
      </c>
      <c r="G5" s="619"/>
      <c r="H5" s="619" t="s">
        <v>5328</v>
      </c>
      <c r="I5" s="619"/>
      <c r="J5" s="618" t="s">
        <v>17</v>
      </c>
      <c r="K5" s="66"/>
    </row>
    <row r="6" spans="1:11" ht="15" customHeight="1" thickBot="1" x14ac:dyDescent="0.25">
      <c r="A6" s="78"/>
      <c r="B6" s="294"/>
      <c r="C6" s="289"/>
      <c r="D6" s="229"/>
      <c r="E6" s="286"/>
      <c r="F6" s="641" t="s">
        <v>6842</v>
      </c>
      <c r="G6" s="143"/>
      <c r="H6" s="143"/>
      <c r="I6" s="143"/>
      <c r="J6" s="92" t="s">
        <v>5197</v>
      </c>
      <c r="K6" s="66"/>
    </row>
    <row r="7" spans="1:11" s="3" customFormat="1" ht="15" customHeight="1" thickTop="1" x14ac:dyDescent="0.2">
      <c r="A7" s="71"/>
      <c r="B7" s="620">
        <v>1</v>
      </c>
      <c r="C7" s="63" t="s">
        <v>6843</v>
      </c>
      <c r="D7" s="1010"/>
      <c r="E7" s="1042"/>
      <c r="F7" s="27"/>
      <c r="G7" s="639" t="s">
        <v>5201</v>
      </c>
      <c r="H7" s="581">
        <v>0.8</v>
      </c>
      <c r="I7" s="147" t="s">
        <v>5202</v>
      </c>
      <c r="J7" s="148">
        <f t="shared" ref="J7:J13" si="0">ROUND(F7*H7,0)</f>
        <v>0</v>
      </c>
      <c r="K7" s="66" t="s">
        <v>5264</v>
      </c>
    </row>
    <row r="8" spans="1:11" s="3" customFormat="1" ht="15" customHeight="1" x14ac:dyDescent="0.2">
      <c r="A8" s="71"/>
      <c r="B8" s="620">
        <v>2</v>
      </c>
      <c r="C8" s="63" t="s">
        <v>5439</v>
      </c>
      <c r="D8" s="1010"/>
      <c r="E8" s="1042"/>
      <c r="F8" s="28"/>
      <c r="G8" s="639" t="s">
        <v>5201</v>
      </c>
      <c r="H8" s="581">
        <v>0.8</v>
      </c>
      <c r="I8" s="147" t="s">
        <v>5202</v>
      </c>
      <c r="J8" s="148">
        <f t="shared" si="0"/>
        <v>0</v>
      </c>
      <c r="K8" s="66" t="s">
        <v>5266</v>
      </c>
    </row>
    <row r="9" spans="1:11" s="3" customFormat="1" ht="15" customHeight="1" x14ac:dyDescent="0.2">
      <c r="A9" s="71"/>
      <c r="B9" s="620">
        <v>3</v>
      </c>
      <c r="C9" s="63" t="s">
        <v>5417</v>
      </c>
      <c r="D9" s="1010"/>
      <c r="E9" s="1042"/>
      <c r="F9" s="28"/>
      <c r="G9" s="639" t="s">
        <v>5201</v>
      </c>
      <c r="H9" s="581">
        <v>0.8</v>
      </c>
      <c r="I9" s="147" t="s">
        <v>5202</v>
      </c>
      <c r="J9" s="148">
        <f t="shared" si="0"/>
        <v>0</v>
      </c>
      <c r="K9" s="66" t="s">
        <v>5267</v>
      </c>
    </row>
    <row r="10" spans="1:11" s="3" customFormat="1" ht="15" customHeight="1" x14ac:dyDescent="0.2">
      <c r="A10" s="71"/>
      <c r="B10" s="620">
        <v>4</v>
      </c>
      <c r="C10" s="63" t="s">
        <v>5418</v>
      </c>
      <c r="D10" s="1010"/>
      <c r="E10" s="1042"/>
      <c r="F10" s="28"/>
      <c r="G10" s="639" t="s">
        <v>5201</v>
      </c>
      <c r="H10" s="581">
        <v>0.8</v>
      </c>
      <c r="I10" s="147" t="s">
        <v>5202</v>
      </c>
      <c r="J10" s="148">
        <f t="shared" si="0"/>
        <v>0</v>
      </c>
      <c r="K10" s="66" t="s">
        <v>5268</v>
      </c>
    </row>
    <row r="11" spans="1:11" s="3" customFormat="1" ht="15" customHeight="1" x14ac:dyDescent="0.2">
      <c r="A11" s="71"/>
      <c r="B11" s="620">
        <v>5</v>
      </c>
      <c r="C11" s="63" t="s">
        <v>5419</v>
      </c>
      <c r="D11" s="1010"/>
      <c r="E11" s="1042"/>
      <c r="F11" s="28"/>
      <c r="G11" s="639" t="s">
        <v>5201</v>
      </c>
      <c r="H11" s="581">
        <v>0.8</v>
      </c>
      <c r="I11" s="147" t="s">
        <v>5202</v>
      </c>
      <c r="J11" s="148">
        <f t="shared" si="0"/>
        <v>0</v>
      </c>
      <c r="K11" s="66" t="s">
        <v>5269</v>
      </c>
    </row>
    <row r="12" spans="1:11" s="3" customFormat="1" ht="15" customHeight="1" x14ac:dyDescent="0.2">
      <c r="A12" s="71"/>
      <c r="B12" s="620">
        <v>6</v>
      </c>
      <c r="C12" s="63" t="s">
        <v>5420</v>
      </c>
      <c r="D12" s="1010"/>
      <c r="E12" s="1042"/>
      <c r="F12" s="28"/>
      <c r="G12" s="639" t="s">
        <v>5201</v>
      </c>
      <c r="H12" s="581">
        <v>0.8</v>
      </c>
      <c r="I12" s="147" t="s">
        <v>5202</v>
      </c>
      <c r="J12" s="148">
        <f t="shared" si="0"/>
        <v>0</v>
      </c>
      <c r="K12" s="66" t="s">
        <v>5270</v>
      </c>
    </row>
    <row r="13" spans="1:11" s="3" customFormat="1" ht="15" customHeight="1" thickBot="1" x14ac:dyDescent="0.25">
      <c r="A13" s="71"/>
      <c r="B13" s="631">
        <v>7</v>
      </c>
      <c r="C13" s="632" t="s">
        <v>5421</v>
      </c>
      <c r="D13" s="1010"/>
      <c r="E13" s="1042"/>
      <c r="F13" s="585"/>
      <c r="G13" s="639" t="s">
        <v>5201</v>
      </c>
      <c r="H13" s="581">
        <v>0.8</v>
      </c>
      <c r="I13" s="147" t="s">
        <v>5202</v>
      </c>
      <c r="J13" s="148">
        <f t="shared" si="0"/>
        <v>0</v>
      </c>
      <c r="K13" s="66" t="s">
        <v>5271</v>
      </c>
    </row>
    <row r="14" spans="1:11" s="3" customFormat="1" ht="15" customHeight="1" thickTop="1" x14ac:dyDescent="0.2">
      <c r="A14" s="71"/>
      <c r="B14" s="66"/>
      <c r="C14" s="66"/>
      <c r="D14" s="66"/>
      <c r="E14" s="66"/>
      <c r="F14" s="29"/>
      <c r="G14" s="66"/>
      <c r="H14" s="985" t="s">
        <v>5472</v>
      </c>
      <c r="I14" s="986"/>
      <c r="J14" s="657"/>
      <c r="K14" s="66"/>
    </row>
    <row r="15" spans="1:11" ht="18.75" customHeight="1" thickBot="1" x14ac:dyDescent="0.25">
      <c r="A15" s="76"/>
      <c r="B15" s="76"/>
      <c r="C15" s="76"/>
      <c r="D15" s="76"/>
      <c r="E15" s="76"/>
      <c r="F15" s="89"/>
      <c r="G15" s="76"/>
      <c r="H15" s="1007" t="s">
        <v>6844</v>
      </c>
      <c r="I15" s="1008"/>
      <c r="J15" s="7">
        <f>SUM(J7:J13)</f>
        <v>0</v>
      </c>
      <c r="K15" s="66" t="s">
        <v>96</v>
      </c>
    </row>
    <row r="16" spans="1:11" ht="18.75" customHeight="1" x14ac:dyDescent="0.2">
      <c r="A16" s="76"/>
      <c r="B16" s="76"/>
      <c r="C16" s="76"/>
      <c r="D16" s="76"/>
      <c r="E16" s="76"/>
      <c r="F16" s="89"/>
      <c r="G16" s="76"/>
      <c r="H16" s="76"/>
      <c r="I16" s="76"/>
      <c r="J16" s="91"/>
      <c r="K16" s="76"/>
    </row>
    <row r="18" spans="6:6" ht="18.75" customHeight="1" x14ac:dyDescent="0.2">
      <c r="F18" s="6" t="s">
        <v>6845</v>
      </c>
    </row>
  </sheetData>
  <sheetProtection autoFilter="0"/>
  <customSheetViews>
    <customSheetView guid="{0FF53720-42B0-4B1A-A491-0089CDA29CCF}" showPageBreaks="1" view="pageBreakPreview">
      <selection activeCell="H34" sqref="H34"/>
      <pageMargins left="0" right="0" top="0" bottom="0" header="0" footer="0"/>
      <printOptions horizontalCentered="1"/>
      <pageSetup paperSize="9" orientation="portrait" r:id="rId1"/>
      <headerFooter alignWithMargins="0"/>
    </customSheetView>
    <customSheetView guid="{1F81339A-CB4E-4CB3-ABCA-C25ADEC8B9AC}" showPageBreaks="1" view="pageBreakPreview">
      <selection activeCell="H34" sqref="H34"/>
      <pageMargins left="0" right="0" top="0" bottom="0" header="0" footer="0"/>
      <printOptions horizontalCentered="1"/>
      <pageSetup paperSize="9" orientation="portrait" r:id="rId2"/>
      <headerFooter alignWithMargins="0"/>
    </customSheetView>
    <customSheetView guid="{87FB8462-6403-4F20-8080-1AF11B55B90C}" showPageBreaks="1" view="pageBreakPreview">
      <selection activeCell="H34" sqref="H34"/>
      <pageMargins left="0" right="0" top="0" bottom="0" header="0" footer="0"/>
      <printOptions horizontalCentered="1"/>
      <pageSetup paperSize="9" orientation="portrait" r:id="rId3"/>
      <headerFooter alignWithMargins="0"/>
    </customSheetView>
    <customSheetView guid="{3B4A68D1-1B68-46E4-B8BF-4F65CEA2EB4B}" showPageBreaks="1" view="pageBreakPreview">
      <selection activeCell="H34" sqref="H34"/>
      <pageMargins left="0" right="0" top="0" bottom="0" header="0" footer="0"/>
      <printOptions horizontalCentered="1"/>
      <pageSetup paperSize="9" orientation="portrait" r:id="rId4"/>
      <headerFooter alignWithMargins="0"/>
    </customSheetView>
    <customSheetView guid="{3DDC5261-2F80-4A3C-AB53-F803DE8B7615}" showPageBreaks="1" view="pageBreakPreview">
      <selection activeCell="H34" sqref="H34"/>
      <pageMargins left="0" right="0" top="0" bottom="0" header="0" footer="0"/>
      <printOptions horizontalCentered="1"/>
      <pageSetup paperSize="9" orientation="portrait" r:id="rId5"/>
      <headerFooter alignWithMargins="0"/>
    </customSheetView>
    <customSheetView guid="{44914D11-FA26-4FFB-9D64-353FA38F5634}" showPageBreaks="1" view="pageBreakPreview">
      <selection activeCell="J15" sqref="J15"/>
      <pageMargins left="0" right="0" top="0" bottom="0" header="0" footer="0"/>
      <printOptions horizontalCentered="1"/>
      <pageSetup paperSize="9" orientation="portrait" r:id="rId6"/>
      <headerFooter alignWithMargins="0"/>
    </customSheetView>
    <customSheetView guid="{6580A8AE-FA6B-4B5A-83A0-1CF78E68E0A6}" showPageBreaks="1" view="pageBreakPreview">
      <selection activeCell="Q23" sqref="Q23"/>
      <pageMargins left="0" right="0" top="0" bottom="0" header="0" footer="0"/>
      <printOptions horizontalCentered="1"/>
      <pageSetup paperSize="9" orientation="portrait" r:id="rId7"/>
      <headerFooter alignWithMargins="0"/>
    </customSheetView>
    <customSheetView guid="{33BE930D-9EAB-4AFB-BDCD-43112CB50749}" showPageBreaks="1" view="pageBreakPreview">
      <selection activeCell="Q23" sqref="Q23"/>
      <pageMargins left="0" right="0" top="0" bottom="0" header="0" footer="0"/>
      <printOptions horizontalCentered="1"/>
      <pageSetup paperSize="9" orientation="portrait" r:id="rId8"/>
      <headerFooter alignWithMargins="0"/>
    </customSheetView>
    <customSheetView guid="{0B613FCD-ABCC-41BB-9177-F54C998CD9E2}" showPageBreaks="1" view="pageBreakPreview">
      <selection activeCell="Q23" sqref="Q23"/>
      <pageMargins left="0" right="0" top="0" bottom="0" header="0" footer="0"/>
      <printOptions horizontalCentered="1"/>
      <pageSetup paperSize="9" orientation="portrait" r:id="rId9"/>
      <headerFooter alignWithMargins="0"/>
    </customSheetView>
    <customSheetView guid="{B71A276C-C16D-4248-B875-8414D93978D3}" showPageBreaks="1" view="pageBreakPreview">
      <selection activeCell="Q23" sqref="Q23"/>
      <pageMargins left="0" right="0" top="0" bottom="0" header="0" footer="0"/>
      <printOptions horizontalCentered="1"/>
      <pageSetup paperSize="9" orientation="portrait" r:id="rId10"/>
      <headerFooter alignWithMargins="0"/>
    </customSheetView>
    <customSheetView guid="{EE5E2BC8-B1EB-4466-BA38-D89D5EC0095B}" showPageBreaks="1" view="pageBreakPreview">
      <selection activeCell="Q23" sqref="Q23"/>
      <pageMargins left="0" right="0" top="0" bottom="0" header="0" footer="0"/>
      <printOptions horizontalCentered="1"/>
      <pageSetup paperSize="9" orientation="portrait" r:id="rId11"/>
      <headerFooter alignWithMargins="0"/>
    </customSheetView>
    <customSheetView guid="{60A3B263-4602-4F01-9F3F-2B992FCD2F0D}" showPageBreaks="1" view="pageBreakPreview">
      <selection activeCell="Q23" sqref="Q23"/>
      <pageMargins left="0" right="0" top="0" bottom="0" header="0" footer="0"/>
      <printOptions horizontalCentered="1"/>
      <pageSetup paperSize="9" orientation="portrait" r:id="rId12"/>
      <headerFooter alignWithMargins="0"/>
    </customSheetView>
    <customSheetView guid="{4501AAA6-52C2-4DE0-8371-DF05BC835EB0}" showPageBreaks="1" view="pageBreakPreview">
      <selection activeCell="Q23" sqref="Q23"/>
      <pageMargins left="0" right="0" top="0" bottom="0" header="0" footer="0"/>
      <printOptions horizontalCentered="1"/>
      <pageSetup paperSize="9" orientation="portrait" r:id="rId13"/>
      <headerFooter alignWithMargins="0"/>
    </customSheetView>
    <customSheetView guid="{994C6250-FA50-4C22-9B36-67FD48252EA7}" showPageBreaks="1" view="pageBreakPreview">
      <selection activeCell="Q23" sqref="Q23"/>
      <pageMargins left="0" right="0" top="0" bottom="0" header="0" footer="0"/>
      <printOptions horizontalCentered="1"/>
      <pageSetup paperSize="9" orientation="portrait" r:id="rId14"/>
      <headerFooter alignWithMargins="0"/>
    </customSheetView>
    <customSheetView guid="{589CC1DC-63E7-447D-98B0-3ACFA594E418}" showPageBreaks="1" view="pageBreakPreview">
      <selection activeCell="Q23" sqref="Q23"/>
      <pageMargins left="0" right="0" top="0" bottom="0" header="0" footer="0"/>
      <printOptions horizontalCentered="1"/>
      <pageSetup paperSize="9" orientation="portrait" r:id="rId15"/>
      <headerFooter alignWithMargins="0"/>
    </customSheetView>
    <customSheetView guid="{C992E83C-24A9-4447-9C08-4F6D58B78F8B}" showPageBreaks="1" view="pageBreakPreview">
      <selection activeCell="Q23" sqref="Q23"/>
      <pageMargins left="0" right="0" top="0" bottom="0" header="0" footer="0"/>
      <printOptions horizontalCentered="1"/>
      <pageSetup paperSize="9" orientation="portrait" r:id="rId16"/>
      <headerFooter alignWithMargins="0"/>
    </customSheetView>
    <customSheetView guid="{3C9FE015-CE13-4E3B-ACAB-8D7E22E34744}" showPageBreaks="1" view="pageBreakPreview">
      <selection activeCell="Q23" sqref="Q23"/>
      <pageMargins left="0" right="0" top="0" bottom="0" header="0" footer="0"/>
      <printOptions horizontalCentered="1"/>
      <pageSetup paperSize="9" orientation="portrait" r:id="rId17"/>
      <headerFooter alignWithMargins="0"/>
    </customSheetView>
    <customSheetView guid="{7EEBD42C-6D62-4B33-B7C1-B904E6629538}" showPageBreaks="1" view="pageBreakPreview">
      <selection activeCell="Q23" sqref="Q23"/>
      <pageMargins left="0" right="0" top="0" bottom="0" header="0" footer="0"/>
      <printOptions horizontalCentered="1"/>
      <pageSetup paperSize="9" orientation="portrait" r:id="rId18"/>
      <headerFooter alignWithMargins="0"/>
    </customSheetView>
    <customSheetView guid="{C8B40DBF-EDE0-406A-8960-74B2A681CE9F}" showPageBreaks="1" view="pageBreakPreview">
      <selection activeCell="J15" sqref="J15"/>
      <pageMargins left="0" right="0" top="0" bottom="0" header="0" footer="0"/>
      <printOptions horizontalCentered="1"/>
      <pageSetup paperSize="9" orientation="portrait" r:id="rId19"/>
      <headerFooter alignWithMargins="0"/>
    </customSheetView>
    <customSheetView guid="{A0BA9017-E5F3-4B91-9F5C-F0F36F625BCB}" showPageBreaks="1" view="pageBreakPreview">
      <selection activeCell="J15" sqref="J15"/>
      <pageMargins left="0" right="0" top="0" bottom="0" header="0" footer="0"/>
      <printOptions horizontalCentered="1"/>
      <pageSetup paperSize="9" orientation="portrait" r:id="rId20"/>
      <headerFooter alignWithMargins="0"/>
    </customSheetView>
  </customSheetViews>
  <mergeCells count="14">
    <mergeCell ref="A1:B1"/>
    <mergeCell ref="C1:E1"/>
    <mergeCell ref="I1:K1"/>
    <mergeCell ref="B5:C5"/>
    <mergeCell ref="D5:E5"/>
    <mergeCell ref="D13:E13"/>
    <mergeCell ref="H15:I15"/>
    <mergeCell ref="D7:E7"/>
    <mergeCell ref="D8:E8"/>
    <mergeCell ref="D9:E9"/>
    <mergeCell ref="D10:E10"/>
    <mergeCell ref="D11:E11"/>
    <mergeCell ref="D12:E12"/>
    <mergeCell ref="H14:I14"/>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M120"/>
  <sheetViews>
    <sheetView view="pageBreakPreview" topLeftCell="A67" zoomScaleNormal="100" zoomScaleSheetLayoutView="100" workbookViewId="0">
      <selection activeCell="J66" sqref="J66"/>
    </sheetView>
  </sheetViews>
  <sheetFormatPr defaultColWidth="9" defaultRowHeight="18.75" customHeight="1" x14ac:dyDescent="0.2"/>
  <cols>
    <col min="1" max="1" width="3.90625" style="1" customWidth="1"/>
    <col min="2" max="2" width="4" style="1" customWidth="1"/>
    <col min="3" max="3" width="7.453125" style="1" bestFit="1" customWidth="1"/>
    <col min="4" max="4" width="3" style="1" bestFit="1" customWidth="1"/>
    <col min="5" max="5" width="12" style="1" customWidth="1"/>
    <col min="6" max="6" width="20.453125" style="6" customWidth="1"/>
    <col min="7" max="7" width="2" style="1" bestFit="1" customWidth="1"/>
    <col min="8" max="8" width="11.90625" style="15" customWidth="1"/>
    <col min="9" max="9" width="2" style="1" bestFit="1" customWidth="1"/>
    <col min="10" max="10" width="11.90625" style="6" customWidth="1"/>
    <col min="11" max="11" width="4.453125" style="1" bestFit="1" customWidth="1"/>
    <col min="12" max="16384" width="9" style="1"/>
  </cols>
  <sheetData>
    <row r="1" spans="1:13" ht="18.75" customHeight="1" x14ac:dyDescent="0.2">
      <c r="A1" s="1252" t="s">
        <v>5189</v>
      </c>
      <c r="B1" s="1253"/>
      <c r="C1" s="1492" t="s">
        <v>6839</v>
      </c>
      <c r="D1" s="1493"/>
      <c r="E1" s="1494"/>
      <c r="F1" s="89"/>
      <c r="G1" s="76"/>
      <c r="H1" s="258" t="s">
        <v>5191</v>
      </c>
      <c r="I1" s="990">
        <f>総括表!H4</f>
        <v>0</v>
      </c>
      <c r="J1" s="990"/>
      <c r="K1" s="990"/>
      <c r="L1" s="76"/>
    </row>
    <row r="2" spans="1:13" ht="18.75" customHeight="1" x14ac:dyDescent="0.2">
      <c r="A2" s="76"/>
      <c r="B2" s="76"/>
      <c r="C2" s="76"/>
      <c r="D2" s="76"/>
      <c r="E2" s="76"/>
      <c r="F2" s="89"/>
      <c r="G2" s="76"/>
      <c r="H2" s="79"/>
      <c r="I2" s="76"/>
      <c r="J2" s="137"/>
      <c r="K2" s="76"/>
      <c r="L2" s="76"/>
    </row>
    <row r="3" spans="1:13" ht="18.75" customHeight="1" x14ac:dyDescent="0.2">
      <c r="A3" s="77" t="s">
        <v>18</v>
      </c>
      <c r="B3" s="71" t="s">
        <v>6846</v>
      </c>
      <c r="C3" s="76"/>
      <c r="D3" s="76"/>
      <c r="E3" s="76"/>
      <c r="F3" s="89"/>
      <c r="G3" s="76"/>
      <c r="H3" s="79"/>
      <c r="I3" s="76"/>
      <c r="J3" s="89"/>
      <c r="K3" s="76"/>
      <c r="L3" s="76"/>
    </row>
    <row r="4" spans="1:13" ht="11.25" customHeight="1" x14ac:dyDescent="0.2">
      <c r="A4" s="78"/>
      <c r="B4" s="76"/>
      <c r="C4" s="76"/>
      <c r="D4" s="76"/>
      <c r="E4" s="76"/>
      <c r="F4" s="89"/>
      <c r="G4" s="76"/>
      <c r="H4" s="79"/>
      <c r="I4" s="76"/>
      <c r="J4" s="89"/>
      <c r="K4" s="76"/>
      <c r="L4" s="76"/>
    </row>
    <row r="5" spans="1:13" ht="18.75" customHeight="1" x14ac:dyDescent="0.2">
      <c r="A5" s="78"/>
      <c r="B5" s="1212" t="s">
        <v>5193</v>
      </c>
      <c r="C5" s="992"/>
      <c r="D5" s="1212" t="s">
        <v>5194</v>
      </c>
      <c r="E5" s="992"/>
      <c r="F5" s="618" t="s">
        <v>5195</v>
      </c>
      <c r="G5" s="619"/>
      <c r="H5" s="642" t="s">
        <v>5196</v>
      </c>
      <c r="I5" s="619"/>
      <c r="J5" s="618" t="s">
        <v>17</v>
      </c>
      <c r="K5" s="66"/>
      <c r="L5" s="76"/>
    </row>
    <row r="6" spans="1:13" ht="15" customHeight="1" x14ac:dyDescent="0.2">
      <c r="A6" s="78"/>
      <c r="B6" s="294"/>
      <c r="C6" s="289"/>
      <c r="D6" s="229"/>
      <c r="E6" s="286"/>
      <c r="F6" s="168"/>
      <c r="G6" s="143"/>
      <c r="H6" s="83"/>
      <c r="I6" s="143"/>
      <c r="J6" s="92" t="s">
        <v>5197</v>
      </c>
      <c r="K6" s="66"/>
      <c r="L6" s="76"/>
    </row>
    <row r="7" spans="1:13" s="3" customFormat="1" ht="15" customHeight="1" x14ac:dyDescent="0.2">
      <c r="A7" s="71"/>
      <c r="B7" s="620">
        <v>1</v>
      </c>
      <c r="C7" s="63" t="s">
        <v>5265</v>
      </c>
      <c r="D7" s="621" t="s">
        <v>5199</v>
      </c>
      <c r="E7" s="632" t="s">
        <v>5200</v>
      </c>
      <c r="F7" s="150">
        <f>IF(総括表!$B$4=総括表!$Q$4,基礎データ貼付用シート!E2582+基礎データ貼付用シート!E2584)</f>
        <v>0</v>
      </c>
      <c r="G7" s="147" t="s">
        <v>5201</v>
      </c>
      <c r="H7" s="69">
        <v>0.125</v>
      </c>
      <c r="I7" s="147" t="s">
        <v>5202</v>
      </c>
      <c r="J7" s="148">
        <f t="shared" ref="J7:J44" si="0">ROUND(F7*H7,0)</f>
        <v>0</v>
      </c>
      <c r="K7" s="66" t="s">
        <v>5264</v>
      </c>
      <c r="L7" s="71"/>
      <c r="M7" s="19"/>
    </row>
    <row r="8" spans="1:13" s="3" customFormat="1" ht="15" customHeight="1" x14ac:dyDescent="0.2">
      <c r="A8" s="71"/>
      <c r="B8" s="67"/>
      <c r="C8" s="538" t="s">
        <v>6847</v>
      </c>
      <c r="D8" s="621" t="s">
        <v>5204</v>
      </c>
      <c r="E8" s="632" t="s">
        <v>5205</v>
      </c>
      <c r="F8" s="150" t="b">
        <f>IF(総括表!$B$4=総括表!$Q$5,基礎データ貼付用シート!E2582+基礎データ貼付用シート!E2584)</f>
        <v>0</v>
      </c>
      <c r="G8" s="147" t="s">
        <v>5201</v>
      </c>
      <c r="H8" s="627">
        <v>2.4E-2</v>
      </c>
      <c r="I8" s="628" t="s">
        <v>5202</v>
      </c>
      <c r="J8" s="629">
        <f t="shared" si="0"/>
        <v>0</v>
      </c>
      <c r="K8" s="66" t="s">
        <v>5266</v>
      </c>
      <c r="L8" s="71"/>
      <c r="M8" s="19"/>
    </row>
    <row r="9" spans="1:13" s="3" customFormat="1" ht="15" customHeight="1" x14ac:dyDescent="0.2">
      <c r="A9" s="71"/>
      <c r="B9" s="620">
        <v>2</v>
      </c>
      <c r="C9" s="63" t="s">
        <v>5265</v>
      </c>
      <c r="D9" s="621" t="s">
        <v>5199</v>
      </c>
      <c r="E9" s="632" t="s">
        <v>5200</v>
      </c>
      <c r="F9" s="150">
        <f>IF(総括表!$B$4=総括表!$Q$4,基礎データ貼付用シート!E2583+基礎データ貼付用シート!E2585)</f>
        <v>0</v>
      </c>
      <c r="G9" s="147" t="s">
        <v>5201</v>
      </c>
      <c r="H9" s="69">
        <v>0.104</v>
      </c>
      <c r="I9" s="147" t="s">
        <v>5202</v>
      </c>
      <c r="J9" s="148">
        <f t="shared" si="0"/>
        <v>0</v>
      </c>
      <c r="K9" s="66" t="s">
        <v>5267</v>
      </c>
      <c r="L9" s="71"/>
      <c r="M9" s="19"/>
    </row>
    <row r="10" spans="1:13" s="3" customFormat="1" ht="15" customHeight="1" x14ac:dyDescent="0.2">
      <c r="A10" s="71"/>
      <c r="B10" s="67"/>
      <c r="C10" s="538" t="s">
        <v>6848</v>
      </c>
      <c r="D10" s="621" t="s">
        <v>5204</v>
      </c>
      <c r="E10" s="632" t="s">
        <v>5205</v>
      </c>
      <c r="F10" s="150" t="b">
        <f>IF(総括表!$B$4=総括表!$Q$5,基礎データ貼付用シート!E2583+基礎データ貼付用シート!E2585)</f>
        <v>0</v>
      </c>
      <c r="G10" s="147" t="s">
        <v>5201</v>
      </c>
      <c r="H10" s="627">
        <v>0.02</v>
      </c>
      <c r="I10" s="628" t="s">
        <v>5202</v>
      </c>
      <c r="J10" s="629">
        <f t="shared" si="0"/>
        <v>0</v>
      </c>
      <c r="K10" s="66" t="s">
        <v>5268</v>
      </c>
      <c r="L10" s="71"/>
      <c r="M10" s="19"/>
    </row>
    <row r="11" spans="1:13" s="3" customFormat="1" ht="15" customHeight="1" x14ac:dyDescent="0.2">
      <c r="A11" s="71"/>
      <c r="B11" s="620">
        <v>3</v>
      </c>
      <c r="C11" s="63" t="s">
        <v>5198</v>
      </c>
      <c r="D11" s="621" t="s">
        <v>5199</v>
      </c>
      <c r="E11" s="632" t="s">
        <v>5200</v>
      </c>
      <c r="F11" s="150">
        <f>IF(総括表!$B$4=総括表!$Q$4,基礎データ貼付用シート!E2586+基礎データ貼付用シート!E2588)</f>
        <v>0</v>
      </c>
      <c r="G11" s="147" t="s">
        <v>5201</v>
      </c>
      <c r="H11" s="69">
        <v>0.192</v>
      </c>
      <c r="I11" s="147" t="s">
        <v>5202</v>
      </c>
      <c r="J11" s="148">
        <f t="shared" si="0"/>
        <v>0</v>
      </c>
      <c r="K11" s="66" t="s">
        <v>5269</v>
      </c>
      <c r="L11" s="71"/>
      <c r="M11" s="19"/>
    </row>
    <row r="12" spans="1:13" s="3" customFormat="1" ht="15" customHeight="1" x14ac:dyDescent="0.2">
      <c r="A12" s="71"/>
      <c r="B12" s="67"/>
      <c r="C12" s="538" t="s">
        <v>6847</v>
      </c>
      <c r="D12" s="621" t="s">
        <v>5204</v>
      </c>
      <c r="E12" s="632" t="s">
        <v>5205</v>
      </c>
      <c r="F12" s="150" t="b">
        <f>IF(総括表!$B$4=総括表!$Q$5,基礎データ貼付用シート!E2586+基礎データ貼付用シート!E2588)</f>
        <v>0</v>
      </c>
      <c r="G12" s="147" t="s">
        <v>5201</v>
      </c>
      <c r="H12" s="627">
        <v>3.3000000000000002E-2</v>
      </c>
      <c r="I12" s="628" t="s">
        <v>5202</v>
      </c>
      <c r="J12" s="629">
        <f t="shared" si="0"/>
        <v>0</v>
      </c>
      <c r="K12" s="66" t="s">
        <v>5270</v>
      </c>
      <c r="L12" s="71"/>
      <c r="M12" s="19"/>
    </row>
    <row r="13" spans="1:13" s="3" customFormat="1" ht="15" customHeight="1" x14ac:dyDescent="0.2">
      <c r="A13" s="71"/>
      <c r="B13" s="620">
        <v>4</v>
      </c>
      <c r="C13" s="63" t="s">
        <v>5198</v>
      </c>
      <c r="D13" s="621" t="s">
        <v>5199</v>
      </c>
      <c r="E13" s="632" t="s">
        <v>5200</v>
      </c>
      <c r="F13" s="150">
        <f>IF(総括表!$B$4=総括表!$Q$4,基礎データ貼付用シート!E2587+基礎データ貼付用シート!E2589)</f>
        <v>0</v>
      </c>
      <c r="G13" s="147" t="s">
        <v>5201</v>
      </c>
      <c r="H13" s="69">
        <v>0.16</v>
      </c>
      <c r="I13" s="147" t="s">
        <v>5202</v>
      </c>
      <c r="J13" s="148">
        <f t="shared" si="0"/>
        <v>0</v>
      </c>
      <c r="K13" s="66" t="s">
        <v>5271</v>
      </c>
      <c r="L13" s="71"/>
      <c r="M13" s="19"/>
    </row>
    <row r="14" spans="1:13" s="3" customFormat="1" ht="15" customHeight="1" x14ac:dyDescent="0.2">
      <c r="A14" s="71"/>
      <c r="B14" s="67"/>
      <c r="C14" s="538" t="s">
        <v>6848</v>
      </c>
      <c r="D14" s="621" t="s">
        <v>5204</v>
      </c>
      <c r="E14" s="632" t="s">
        <v>5205</v>
      </c>
      <c r="F14" s="150" t="b">
        <f>IF(総括表!$B$4=総括表!$Q$5,基礎データ貼付用シート!E2587+基礎データ貼付用シート!E2589)</f>
        <v>0</v>
      </c>
      <c r="G14" s="147" t="s">
        <v>5201</v>
      </c>
      <c r="H14" s="627">
        <v>2.7E-2</v>
      </c>
      <c r="I14" s="628" t="s">
        <v>5202</v>
      </c>
      <c r="J14" s="629">
        <f t="shared" si="0"/>
        <v>0</v>
      </c>
      <c r="K14" s="66" t="s">
        <v>5272</v>
      </c>
      <c r="L14" s="71"/>
      <c r="M14" s="19"/>
    </row>
    <row r="15" spans="1:13" s="3" customFormat="1" ht="15" customHeight="1" x14ac:dyDescent="0.2">
      <c r="A15" s="71"/>
      <c r="B15" s="620">
        <v>5</v>
      </c>
      <c r="C15" s="63" t="s">
        <v>5207</v>
      </c>
      <c r="D15" s="621" t="s">
        <v>5199</v>
      </c>
      <c r="E15" s="632" t="s">
        <v>5200</v>
      </c>
      <c r="F15" s="150">
        <f>IF(総括表!$B$4=総括表!$Q$4,基礎データ貼付用シート!E2590+基礎データ貼付用シート!E2592)</f>
        <v>0</v>
      </c>
      <c r="G15" s="147" t="s">
        <v>5201</v>
      </c>
      <c r="H15" s="69">
        <v>0.22</v>
      </c>
      <c r="I15" s="147" t="s">
        <v>5202</v>
      </c>
      <c r="J15" s="148">
        <f t="shared" si="0"/>
        <v>0</v>
      </c>
      <c r="K15" s="66" t="s">
        <v>5273</v>
      </c>
      <c r="L15" s="71"/>
      <c r="M15" s="19"/>
    </row>
    <row r="16" spans="1:13" s="3" customFormat="1" ht="15" customHeight="1" x14ac:dyDescent="0.2">
      <c r="A16" s="71"/>
      <c r="B16" s="67"/>
      <c r="C16" s="538" t="s">
        <v>6847</v>
      </c>
      <c r="D16" s="621" t="s">
        <v>5204</v>
      </c>
      <c r="E16" s="632" t="s">
        <v>5205</v>
      </c>
      <c r="F16" s="150" t="b">
        <f>IF(総括表!$B$4=総括表!$Q$5,基礎データ貼付用シート!E2590+基礎データ貼付用シート!E2592)</f>
        <v>0</v>
      </c>
      <c r="G16" s="147" t="s">
        <v>5201</v>
      </c>
      <c r="H16" s="627">
        <v>0.05</v>
      </c>
      <c r="I16" s="628" t="s">
        <v>5202</v>
      </c>
      <c r="J16" s="629">
        <f t="shared" si="0"/>
        <v>0</v>
      </c>
      <c r="K16" s="66" t="s">
        <v>5330</v>
      </c>
      <c r="L16" s="71"/>
      <c r="M16" s="19"/>
    </row>
    <row r="17" spans="1:13" s="3" customFormat="1" ht="15" customHeight="1" x14ac:dyDescent="0.2">
      <c r="A17" s="71"/>
      <c r="B17" s="620">
        <v>6</v>
      </c>
      <c r="C17" s="63" t="s">
        <v>5207</v>
      </c>
      <c r="D17" s="621" t="s">
        <v>5199</v>
      </c>
      <c r="E17" s="632" t="s">
        <v>5200</v>
      </c>
      <c r="F17" s="150">
        <f>IF(総括表!$B$4=総括表!$Q$4,基礎データ貼付用シート!E2591+基礎データ貼付用シート!E2593)</f>
        <v>0</v>
      </c>
      <c r="G17" s="147" t="s">
        <v>5201</v>
      </c>
      <c r="H17" s="69">
        <v>0.183</v>
      </c>
      <c r="I17" s="147" t="s">
        <v>5202</v>
      </c>
      <c r="J17" s="148">
        <f t="shared" si="0"/>
        <v>0</v>
      </c>
      <c r="K17" s="66" t="s">
        <v>5331</v>
      </c>
      <c r="L17" s="71"/>
      <c r="M17" s="19"/>
    </row>
    <row r="18" spans="1:13" s="3" customFormat="1" ht="15" customHeight="1" x14ac:dyDescent="0.2">
      <c r="A18" s="71"/>
      <c r="B18" s="67"/>
      <c r="C18" s="538" t="s">
        <v>6848</v>
      </c>
      <c r="D18" s="621" t="s">
        <v>5204</v>
      </c>
      <c r="E18" s="632" t="s">
        <v>5205</v>
      </c>
      <c r="F18" s="150" t="b">
        <f>IF(総括表!$B$4=総括表!$Q$5,基礎データ貼付用シート!E2591+基礎データ貼付用シート!E2593)</f>
        <v>0</v>
      </c>
      <c r="G18" s="147" t="s">
        <v>5201</v>
      </c>
      <c r="H18" s="627">
        <v>4.1000000000000002E-2</v>
      </c>
      <c r="I18" s="628" t="s">
        <v>5202</v>
      </c>
      <c r="J18" s="629">
        <f t="shared" si="0"/>
        <v>0</v>
      </c>
      <c r="K18" s="66" t="s">
        <v>5332</v>
      </c>
      <c r="L18" s="71"/>
      <c r="M18" s="19"/>
    </row>
    <row r="19" spans="1:13" s="3" customFormat="1" ht="15" customHeight="1" x14ac:dyDescent="0.2">
      <c r="A19" s="71"/>
      <c r="B19" s="620">
        <v>7</v>
      </c>
      <c r="C19" s="63" t="s">
        <v>5210</v>
      </c>
      <c r="D19" s="621" t="s">
        <v>5199</v>
      </c>
      <c r="E19" s="632" t="s">
        <v>5200</v>
      </c>
      <c r="F19" s="150">
        <f>IF(総括表!$B$4=総括表!$Q$4,基礎データ貼付用シート!E2594+基礎データ貼付用シート!E2596)</f>
        <v>0</v>
      </c>
      <c r="G19" s="147" t="s">
        <v>5201</v>
      </c>
      <c r="H19" s="69">
        <v>0.22900000000000001</v>
      </c>
      <c r="I19" s="147" t="s">
        <v>5202</v>
      </c>
      <c r="J19" s="148">
        <f t="shared" si="0"/>
        <v>0</v>
      </c>
      <c r="K19" s="66" t="s">
        <v>5333</v>
      </c>
      <c r="L19" s="71"/>
      <c r="M19" s="19"/>
    </row>
    <row r="20" spans="1:13" s="3" customFormat="1" ht="15" customHeight="1" x14ac:dyDescent="0.2">
      <c r="A20" s="71"/>
      <c r="B20" s="67"/>
      <c r="C20" s="538" t="s">
        <v>6847</v>
      </c>
      <c r="D20" s="621" t="s">
        <v>5204</v>
      </c>
      <c r="E20" s="632" t="s">
        <v>5205</v>
      </c>
      <c r="F20" s="150" t="b">
        <f>IF(総括表!$B$4=総括表!$Q$5,基礎データ貼付用シート!E2594+基礎データ貼付用シート!E2596)</f>
        <v>0</v>
      </c>
      <c r="G20" s="147" t="s">
        <v>5201</v>
      </c>
      <c r="H20" s="627">
        <v>0.14799999999999999</v>
      </c>
      <c r="I20" s="628" t="s">
        <v>5202</v>
      </c>
      <c r="J20" s="629">
        <f t="shared" si="0"/>
        <v>0</v>
      </c>
      <c r="K20" s="66" t="s">
        <v>5334</v>
      </c>
      <c r="L20" s="71"/>
      <c r="M20" s="19"/>
    </row>
    <row r="21" spans="1:13" s="3" customFormat="1" ht="15" customHeight="1" x14ac:dyDescent="0.2">
      <c r="A21" s="71"/>
      <c r="B21" s="620">
        <v>8</v>
      </c>
      <c r="C21" s="63" t="s">
        <v>5210</v>
      </c>
      <c r="D21" s="621" t="s">
        <v>5199</v>
      </c>
      <c r="E21" s="632" t="s">
        <v>5200</v>
      </c>
      <c r="F21" s="150">
        <f>IF(総括表!$B$4=総括表!$Q$4,基礎データ貼付用シート!E2595+基礎データ貼付用シート!E2597)</f>
        <v>0</v>
      </c>
      <c r="G21" s="147" t="s">
        <v>5201</v>
      </c>
      <c r="H21" s="69">
        <v>0.191</v>
      </c>
      <c r="I21" s="147" t="s">
        <v>5202</v>
      </c>
      <c r="J21" s="148">
        <f t="shared" si="0"/>
        <v>0</v>
      </c>
      <c r="K21" s="66" t="s">
        <v>5335</v>
      </c>
      <c r="L21" s="71"/>
      <c r="M21" s="19"/>
    </row>
    <row r="22" spans="1:13" s="3" customFormat="1" ht="15" customHeight="1" x14ac:dyDescent="0.2">
      <c r="A22" s="71"/>
      <c r="B22" s="67"/>
      <c r="C22" s="538" t="s">
        <v>6848</v>
      </c>
      <c r="D22" s="621" t="s">
        <v>5204</v>
      </c>
      <c r="E22" s="632" t="s">
        <v>5205</v>
      </c>
      <c r="F22" s="150" t="b">
        <f>IF(総括表!$B$4=総括表!$Q$5,基礎データ貼付用シート!E2595+基礎データ貼付用シート!E2597)</f>
        <v>0</v>
      </c>
      <c r="G22" s="147" t="s">
        <v>5201</v>
      </c>
      <c r="H22" s="627">
        <v>0.123</v>
      </c>
      <c r="I22" s="628" t="s">
        <v>5202</v>
      </c>
      <c r="J22" s="629">
        <f t="shared" si="0"/>
        <v>0</v>
      </c>
      <c r="K22" s="66" t="s">
        <v>5336</v>
      </c>
      <c r="L22" s="71"/>
      <c r="M22" s="19"/>
    </row>
    <row r="23" spans="1:13" s="3" customFormat="1" ht="15" customHeight="1" x14ac:dyDescent="0.2">
      <c r="A23" s="71"/>
      <c r="B23" s="620">
        <v>9</v>
      </c>
      <c r="C23" s="63" t="s">
        <v>5213</v>
      </c>
      <c r="D23" s="621" t="s">
        <v>5199</v>
      </c>
      <c r="E23" s="632" t="s">
        <v>5200</v>
      </c>
      <c r="F23" s="150">
        <f>IF(総括表!$B$4=総括表!$Q$4,基礎データ貼付用シート!E2598+基礎データ貼付用シート!E2600)</f>
        <v>0</v>
      </c>
      <c r="G23" s="147" t="s">
        <v>5201</v>
      </c>
      <c r="H23" s="69">
        <v>0.254</v>
      </c>
      <c r="I23" s="147" t="s">
        <v>5202</v>
      </c>
      <c r="J23" s="148">
        <f t="shared" si="0"/>
        <v>0</v>
      </c>
      <c r="K23" s="66" t="s">
        <v>5426</v>
      </c>
      <c r="L23" s="71"/>
      <c r="M23" s="19"/>
    </row>
    <row r="24" spans="1:13" s="3" customFormat="1" ht="15" customHeight="1" x14ac:dyDescent="0.2">
      <c r="A24" s="71"/>
      <c r="B24" s="67"/>
      <c r="C24" s="538" t="s">
        <v>6847</v>
      </c>
      <c r="D24" s="621" t="s">
        <v>5204</v>
      </c>
      <c r="E24" s="632" t="s">
        <v>5205</v>
      </c>
      <c r="F24" s="150" t="b">
        <f>IF(総括表!$B$4=総括表!$Q$5,基礎データ貼付用シート!E2598+基礎データ貼付用シート!E2600)</f>
        <v>0</v>
      </c>
      <c r="G24" s="147" t="s">
        <v>5201</v>
      </c>
      <c r="H24" s="627">
        <v>0.185</v>
      </c>
      <c r="I24" s="628" t="s">
        <v>5202</v>
      </c>
      <c r="J24" s="629">
        <f t="shared" si="0"/>
        <v>0</v>
      </c>
      <c r="K24" s="66" t="s">
        <v>5427</v>
      </c>
      <c r="L24" s="71"/>
      <c r="M24" s="19"/>
    </row>
    <row r="25" spans="1:13" s="3" customFormat="1" ht="15" customHeight="1" x14ac:dyDescent="0.2">
      <c r="A25" s="71"/>
      <c r="B25" s="620">
        <v>10</v>
      </c>
      <c r="C25" s="63" t="s">
        <v>5213</v>
      </c>
      <c r="D25" s="621" t="s">
        <v>5199</v>
      </c>
      <c r="E25" s="632" t="s">
        <v>5200</v>
      </c>
      <c r="F25" s="150">
        <f>IF(総括表!$B$4=総括表!$Q$4,基礎データ貼付用シート!E2599+基礎データ貼付用シート!E2601)</f>
        <v>0</v>
      </c>
      <c r="G25" s="147" t="s">
        <v>5201</v>
      </c>
      <c r="H25" s="69">
        <v>0.21099999999999999</v>
      </c>
      <c r="I25" s="147" t="s">
        <v>5202</v>
      </c>
      <c r="J25" s="148">
        <f t="shared" si="0"/>
        <v>0</v>
      </c>
      <c r="K25" s="66" t="s">
        <v>5339</v>
      </c>
      <c r="L25" s="71"/>
      <c r="M25" s="19"/>
    </row>
    <row r="26" spans="1:13" s="3" customFormat="1" ht="15" customHeight="1" x14ac:dyDescent="0.2">
      <c r="A26" s="71"/>
      <c r="B26" s="67"/>
      <c r="C26" s="538" t="s">
        <v>6848</v>
      </c>
      <c r="D26" s="621" t="s">
        <v>5204</v>
      </c>
      <c r="E26" s="632" t="s">
        <v>5205</v>
      </c>
      <c r="F26" s="150" t="b">
        <f>IF(総括表!$B$4=総括表!$Q$5,基礎データ貼付用シート!E2599+基礎データ貼付用シート!E2601)</f>
        <v>0</v>
      </c>
      <c r="G26" s="147" t="s">
        <v>5201</v>
      </c>
      <c r="H26" s="627">
        <v>0.154</v>
      </c>
      <c r="I26" s="628" t="s">
        <v>5202</v>
      </c>
      <c r="J26" s="629">
        <f t="shared" si="0"/>
        <v>0</v>
      </c>
      <c r="K26" s="66" t="s">
        <v>5429</v>
      </c>
      <c r="L26" s="71"/>
      <c r="M26" s="19"/>
    </row>
    <row r="27" spans="1:13" s="3" customFormat="1" ht="15" customHeight="1" x14ac:dyDescent="0.2">
      <c r="A27" s="71"/>
      <c r="B27" s="620">
        <v>11</v>
      </c>
      <c r="C27" s="63" t="s">
        <v>5216</v>
      </c>
      <c r="D27" s="621" t="s">
        <v>5199</v>
      </c>
      <c r="E27" s="632" t="s">
        <v>5200</v>
      </c>
      <c r="F27" s="150">
        <f>IF(総括表!$B$4=総括表!$Q$4,基礎データ貼付用シート!E2602+基礎データ貼付用シート!E2605)</f>
        <v>0</v>
      </c>
      <c r="G27" s="147" t="s">
        <v>5201</v>
      </c>
      <c r="H27" s="69">
        <v>0.28100000000000003</v>
      </c>
      <c r="I27" s="147" t="s">
        <v>5202</v>
      </c>
      <c r="J27" s="148">
        <f t="shared" si="0"/>
        <v>0</v>
      </c>
      <c r="K27" s="66" t="s">
        <v>5341</v>
      </c>
      <c r="L27" s="71"/>
      <c r="M27" s="19"/>
    </row>
    <row r="28" spans="1:13" s="3" customFormat="1" ht="15" customHeight="1" x14ac:dyDescent="0.2">
      <c r="A28" s="71"/>
      <c r="B28" s="67"/>
      <c r="C28" s="538" t="s">
        <v>6847</v>
      </c>
      <c r="D28" s="621" t="s">
        <v>5204</v>
      </c>
      <c r="E28" s="632" t="s">
        <v>5205</v>
      </c>
      <c r="F28" s="150" t="b">
        <f>IF(総括表!$B$4=総括表!$Q$5,基礎データ貼付用シート!E2602+基礎データ貼付用シート!E2605)</f>
        <v>0</v>
      </c>
      <c r="G28" s="147" t="s">
        <v>5201</v>
      </c>
      <c r="H28" s="627">
        <v>0.22</v>
      </c>
      <c r="I28" s="628" t="s">
        <v>5202</v>
      </c>
      <c r="J28" s="629">
        <f t="shared" si="0"/>
        <v>0</v>
      </c>
      <c r="K28" s="66" t="s">
        <v>5430</v>
      </c>
      <c r="L28" s="71"/>
      <c r="M28" s="19"/>
    </row>
    <row r="29" spans="1:13" s="3" customFormat="1" ht="15" customHeight="1" x14ac:dyDescent="0.2">
      <c r="A29" s="71"/>
      <c r="B29" s="620">
        <v>12</v>
      </c>
      <c r="C29" s="63" t="s">
        <v>5216</v>
      </c>
      <c r="D29" s="621" t="s">
        <v>5199</v>
      </c>
      <c r="E29" s="632" t="s">
        <v>5200</v>
      </c>
      <c r="F29" s="150">
        <f>IF(総括表!$B$4=総括表!$Q$4,基礎データ貼付用シート!E2603+基礎データ貼付用シート!E2606)</f>
        <v>0</v>
      </c>
      <c r="G29" s="147" t="s">
        <v>5201</v>
      </c>
      <c r="H29" s="69">
        <v>0.23400000000000001</v>
      </c>
      <c r="I29" s="147" t="s">
        <v>5202</v>
      </c>
      <c r="J29" s="148">
        <f t="shared" si="0"/>
        <v>0</v>
      </c>
      <c r="K29" s="66" t="s">
        <v>5343</v>
      </c>
      <c r="L29" s="71"/>
      <c r="M29" s="19"/>
    </row>
    <row r="30" spans="1:13" s="3" customFormat="1" ht="15" customHeight="1" x14ac:dyDescent="0.2">
      <c r="A30" s="71"/>
      <c r="B30" s="67"/>
      <c r="C30" s="538" t="s">
        <v>6848</v>
      </c>
      <c r="D30" s="621" t="s">
        <v>5204</v>
      </c>
      <c r="E30" s="632" t="s">
        <v>5205</v>
      </c>
      <c r="F30" s="150" t="b">
        <f>IF(総括表!$B$4=総括表!$Q$5,基礎データ貼付用シート!E2603+基礎データ貼付用シート!E2606)</f>
        <v>0</v>
      </c>
      <c r="G30" s="147" t="s">
        <v>5201</v>
      </c>
      <c r="H30" s="69">
        <v>0.183</v>
      </c>
      <c r="I30" s="147" t="s">
        <v>5202</v>
      </c>
      <c r="J30" s="148">
        <f t="shared" si="0"/>
        <v>0</v>
      </c>
      <c r="K30" s="84" t="s">
        <v>5431</v>
      </c>
      <c r="L30" s="71"/>
      <c r="M30" s="19"/>
    </row>
    <row r="31" spans="1:13" s="3" customFormat="1" ht="15" customHeight="1" x14ac:dyDescent="0.2">
      <c r="A31" s="71"/>
      <c r="B31" s="620">
        <v>13</v>
      </c>
      <c r="C31" s="110" t="s">
        <v>5216</v>
      </c>
      <c r="D31" s="67" t="s">
        <v>5199</v>
      </c>
      <c r="E31" s="142" t="s">
        <v>5200</v>
      </c>
      <c r="F31" s="150">
        <f>IF(総括表!$B$4=総括表!$Q$4,基礎データ貼付用シート!E2604+基礎データ貼付用シート!E2607)</f>
        <v>0</v>
      </c>
      <c r="G31" s="25" t="s">
        <v>5201</v>
      </c>
      <c r="H31" s="548">
        <v>0.21099999999999999</v>
      </c>
      <c r="I31" s="25" t="s">
        <v>5202</v>
      </c>
      <c r="J31" s="252">
        <f t="shared" si="0"/>
        <v>0</v>
      </c>
      <c r="K31" s="66" t="s">
        <v>5345</v>
      </c>
      <c r="L31" s="71"/>
      <c r="M31" s="19"/>
    </row>
    <row r="32" spans="1:13" s="3" customFormat="1" ht="15" customHeight="1" x14ac:dyDescent="0.2">
      <c r="A32" s="71"/>
      <c r="B32" s="67"/>
      <c r="C32" s="538" t="s">
        <v>6849</v>
      </c>
      <c r="D32" s="621" t="s">
        <v>5204</v>
      </c>
      <c r="E32" s="632" t="s">
        <v>5205</v>
      </c>
      <c r="F32" s="150" t="b">
        <f>IF(総括表!$B$4=総括表!$Q$5,基礎データ貼付用シート!E2604+基礎データ貼付用シート!E2607)</f>
        <v>0</v>
      </c>
      <c r="G32" s="147" t="s">
        <v>5201</v>
      </c>
      <c r="H32" s="69">
        <v>0.16500000000000001</v>
      </c>
      <c r="I32" s="628" t="s">
        <v>5202</v>
      </c>
      <c r="J32" s="629">
        <f t="shared" si="0"/>
        <v>0</v>
      </c>
      <c r="K32" s="66" t="s">
        <v>5432</v>
      </c>
      <c r="L32" s="71"/>
      <c r="M32" s="19"/>
    </row>
    <row r="33" spans="1:13" s="3" customFormat="1" ht="15" customHeight="1" x14ac:dyDescent="0.2">
      <c r="A33" s="71"/>
      <c r="B33" s="620">
        <v>14</v>
      </c>
      <c r="C33" s="63" t="s">
        <v>5219</v>
      </c>
      <c r="D33" s="621" t="s">
        <v>5199</v>
      </c>
      <c r="E33" s="632" t="s">
        <v>5200</v>
      </c>
      <c r="F33" s="150">
        <f>IF(総括表!$B$4=総括表!$Q$4,基礎データ貼付用シート!E2608+基礎データ貼付用シート!E2610)</f>
        <v>0</v>
      </c>
      <c r="G33" s="147" t="s">
        <v>5201</v>
      </c>
      <c r="H33" s="69">
        <v>0.42499999999999999</v>
      </c>
      <c r="I33" s="147" t="s">
        <v>5202</v>
      </c>
      <c r="J33" s="148">
        <f t="shared" si="0"/>
        <v>0</v>
      </c>
      <c r="K33" s="66" t="s">
        <v>5347</v>
      </c>
      <c r="L33" s="71"/>
      <c r="M33" s="19"/>
    </row>
    <row r="34" spans="1:13" s="3" customFormat="1" ht="15" customHeight="1" x14ac:dyDescent="0.2">
      <c r="A34" s="71"/>
      <c r="B34" s="67"/>
      <c r="C34" s="538" t="s">
        <v>6850</v>
      </c>
      <c r="D34" s="621" t="s">
        <v>5204</v>
      </c>
      <c r="E34" s="632" t="s">
        <v>5205</v>
      </c>
      <c r="F34" s="150" t="b">
        <f>IF(総括表!$B$4=総括表!$Q$5,基礎データ貼付用シート!E2608+基礎データ貼付用シート!E2610)</f>
        <v>0</v>
      </c>
      <c r="G34" s="147" t="s">
        <v>5201</v>
      </c>
      <c r="H34" s="627">
        <v>0.33700000000000002</v>
      </c>
      <c r="I34" s="628" t="s">
        <v>5202</v>
      </c>
      <c r="J34" s="629">
        <f t="shared" si="0"/>
        <v>0</v>
      </c>
      <c r="K34" s="66" t="s">
        <v>5433</v>
      </c>
      <c r="L34" s="71"/>
      <c r="M34" s="19"/>
    </row>
    <row r="35" spans="1:13" s="3" customFormat="1" ht="15" customHeight="1" x14ac:dyDescent="0.2">
      <c r="A35" s="71"/>
      <c r="B35" s="620">
        <v>15</v>
      </c>
      <c r="C35" s="63" t="s">
        <v>5219</v>
      </c>
      <c r="D35" s="621" t="s">
        <v>5199</v>
      </c>
      <c r="E35" s="632" t="s">
        <v>5200</v>
      </c>
      <c r="F35" s="150">
        <f>IF(総括表!$B$4=総括表!$Q$4,基礎データ貼付用シート!E2609+基礎データ貼付用シート!E2611)</f>
        <v>0</v>
      </c>
      <c r="G35" s="147" t="s">
        <v>5201</v>
      </c>
      <c r="H35" s="69">
        <v>0.26600000000000001</v>
      </c>
      <c r="I35" s="147" t="s">
        <v>5202</v>
      </c>
      <c r="J35" s="148">
        <f t="shared" si="0"/>
        <v>0</v>
      </c>
      <c r="K35" s="66" t="s">
        <v>5349</v>
      </c>
      <c r="L35" s="71"/>
      <c r="M35" s="19"/>
    </row>
    <row r="36" spans="1:13" s="3" customFormat="1" ht="15" customHeight="1" x14ac:dyDescent="0.2">
      <c r="A36" s="71"/>
      <c r="B36" s="67"/>
      <c r="C36" s="538" t="s">
        <v>6848</v>
      </c>
      <c r="D36" s="621" t="s">
        <v>5204</v>
      </c>
      <c r="E36" s="632" t="s">
        <v>5205</v>
      </c>
      <c r="F36" s="150" t="b">
        <f>IF(総括表!$B$4=総括表!$Q$5,基礎データ貼付用シート!E2609+基礎データ貼付用シート!E2611)</f>
        <v>0</v>
      </c>
      <c r="G36" s="147" t="s">
        <v>5201</v>
      </c>
      <c r="H36" s="69">
        <v>0.21099999999999999</v>
      </c>
      <c r="I36" s="628" t="s">
        <v>5202</v>
      </c>
      <c r="J36" s="629">
        <f t="shared" si="0"/>
        <v>0</v>
      </c>
      <c r="K36" s="66" t="s">
        <v>5434</v>
      </c>
      <c r="L36" s="71"/>
      <c r="M36" s="19"/>
    </row>
    <row r="37" spans="1:13" s="3" customFormat="1" ht="15" customHeight="1" x14ac:dyDescent="0.2">
      <c r="A37" s="71"/>
      <c r="B37" s="235">
        <v>16</v>
      </c>
      <c r="C37" s="63" t="s">
        <v>5222</v>
      </c>
      <c r="D37" s="621" t="s">
        <v>5199</v>
      </c>
      <c r="E37" s="632" t="s">
        <v>5200</v>
      </c>
      <c r="F37" s="150">
        <f>IF(総括表!$B$4=総括表!$Q$4,基礎データ貼付用シート!E2612+基礎データ貼付用シート!E2614)</f>
        <v>0</v>
      </c>
      <c r="G37" s="147" t="s">
        <v>5201</v>
      </c>
      <c r="H37" s="69">
        <v>0.34899999999999998</v>
      </c>
      <c r="I37" s="147" t="s">
        <v>5202</v>
      </c>
      <c r="J37" s="148">
        <f t="shared" si="0"/>
        <v>0</v>
      </c>
      <c r="K37" s="66" t="s">
        <v>5352</v>
      </c>
      <c r="L37" s="71"/>
      <c r="M37" s="19"/>
    </row>
    <row r="38" spans="1:13" s="3" customFormat="1" ht="15" customHeight="1" x14ac:dyDescent="0.2">
      <c r="A38" s="71"/>
      <c r="B38" s="67"/>
      <c r="C38" s="538" t="s">
        <v>6847</v>
      </c>
      <c r="D38" s="621" t="s">
        <v>5204</v>
      </c>
      <c r="E38" s="632" t="s">
        <v>5205</v>
      </c>
      <c r="F38" s="150" t="b">
        <f>IF(総括表!$B$4=総括表!$Q$5,基礎データ貼付用シート!E2612+基礎データ貼付用シート!E2614)</f>
        <v>0</v>
      </c>
      <c r="G38" s="147" t="s">
        <v>5201</v>
      </c>
      <c r="H38" s="627">
        <v>0.28699999999999998</v>
      </c>
      <c r="I38" s="628" t="s">
        <v>5202</v>
      </c>
      <c r="J38" s="629">
        <f t="shared" si="0"/>
        <v>0</v>
      </c>
      <c r="K38" s="66" t="s">
        <v>5403</v>
      </c>
      <c r="L38" s="71"/>
      <c r="M38" s="19"/>
    </row>
    <row r="39" spans="1:13" s="3" customFormat="1" ht="15" customHeight="1" x14ac:dyDescent="0.2">
      <c r="A39" s="71"/>
      <c r="B39" s="620">
        <v>17</v>
      </c>
      <c r="C39" s="63" t="s">
        <v>5222</v>
      </c>
      <c r="D39" s="621" t="s">
        <v>5199</v>
      </c>
      <c r="E39" s="632" t="s">
        <v>5200</v>
      </c>
      <c r="F39" s="150">
        <f>IF(総括表!$B$4=総括表!$Q$4,基礎データ貼付用シート!E2613+基礎データ貼付用シート!E2615)</f>
        <v>0</v>
      </c>
      <c r="G39" s="147" t="s">
        <v>5201</v>
      </c>
      <c r="H39" s="69">
        <v>0.29099999999999998</v>
      </c>
      <c r="I39" s="147" t="s">
        <v>5202</v>
      </c>
      <c r="J39" s="148">
        <f t="shared" si="0"/>
        <v>0</v>
      </c>
      <c r="K39" s="66" t="s">
        <v>5354</v>
      </c>
      <c r="L39" s="71"/>
      <c r="M39" s="19"/>
    </row>
    <row r="40" spans="1:13" s="3" customFormat="1" ht="15" customHeight="1" x14ac:dyDescent="0.2">
      <c r="A40" s="71"/>
      <c r="B40" s="67"/>
      <c r="C40" s="538" t="s">
        <v>6848</v>
      </c>
      <c r="D40" s="621" t="s">
        <v>5204</v>
      </c>
      <c r="E40" s="632" t="s">
        <v>5205</v>
      </c>
      <c r="F40" s="150" t="b">
        <f>IF(総括表!$B$4=総括表!$Q$5,基礎データ貼付用シート!E2613+基礎データ貼付用シート!E2615)</f>
        <v>0</v>
      </c>
      <c r="G40" s="147" t="s">
        <v>5201</v>
      </c>
      <c r="H40" s="627">
        <v>0.23899999999999999</v>
      </c>
      <c r="I40" s="628" t="s">
        <v>5202</v>
      </c>
      <c r="J40" s="629">
        <f t="shared" si="0"/>
        <v>0</v>
      </c>
      <c r="K40" s="66" t="s">
        <v>5435</v>
      </c>
      <c r="L40" s="71"/>
      <c r="M40" s="19"/>
    </row>
    <row r="41" spans="1:13" s="3" customFormat="1" ht="15" customHeight="1" x14ac:dyDescent="0.2">
      <c r="A41" s="71"/>
      <c r="B41" s="235">
        <v>18</v>
      </c>
      <c r="C41" s="63" t="s">
        <v>5225</v>
      </c>
      <c r="D41" s="621" t="s">
        <v>5199</v>
      </c>
      <c r="E41" s="632" t="s">
        <v>5200</v>
      </c>
      <c r="F41" s="150">
        <f>IF(総括表!$B$4=総括表!$Q$4,基礎データ貼付用シート!E2616+基礎データ貼付用シート!E2618)</f>
        <v>0</v>
      </c>
      <c r="G41" s="147" t="s">
        <v>5201</v>
      </c>
      <c r="H41" s="69">
        <v>0.377</v>
      </c>
      <c r="I41" s="147" t="s">
        <v>5202</v>
      </c>
      <c r="J41" s="148">
        <f t="shared" si="0"/>
        <v>0</v>
      </c>
      <c r="K41" s="66" t="s">
        <v>5356</v>
      </c>
      <c r="L41" s="71"/>
      <c r="M41" s="19"/>
    </row>
    <row r="42" spans="1:13" s="3" customFormat="1" ht="15" customHeight="1" x14ac:dyDescent="0.2">
      <c r="A42" s="71"/>
      <c r="B42" s="67"/>
      <c r="C42" s="538" t="s">
        <v>6847</v>
      </c>
      <c r="D42" s="621" t="s">
        <v>5204</v>
      </c>
      <c r="E42" s="632" t="s">
        <v>5205</v>
      </c>
      <c r="F42" s="150" t="b">
        <f>IF(総括表!$B$4=総括表!$Q$5,基礎データ貼付用シート!E2616+基礎データ貼付用シート!E2618)</f>
        <v>0</v>
      </c>
      <c r="G42" s="147" t="s">
        <v>5201</v>
      </c>
      <c r="H42" s="627">
        <v>0.32200000000000001</v>
      </c>
      <c r="I42" s="628" t="s">
        <v>5202</v>
      </c>
      <c r="J42" s="629">
        <f t="shared" si="0"/>
        <v>0</v>
      </c>
      <c r="K42" s="66" t="s">
        <v>5391</v>
      </c>
      <c r="L42" s="71"/>
      <c r="M42" s="19"/>
    </row>
    <row r="43" spans="1:13" s="3" customFormat="1" ht="15" customHeight="1" x14ac:dyDescent="0.2">
      <c r="A43" s="71"/>
      <c r="B43" s="620">
        <v>19</v>
      </c>
      <c r="C43" s="63" t="s">
        <v>5225</v>
      </c>
      <c r="D43" s="621" t="s">
        <v>5199</v>
      </c>
      <c r="E43" s="632" t="s">
        <v>5200</v>
      </c>
      <c r="F43" s="150">
        <f>IF(総括表!$B$4=総括表!$Q$4,基礎データ貼付用シート!E2617+基礎データ貼付用シート!E2619)</f>
        <v>0</v>
      </c>
      <c r="G43" s="147" t="s">
        <v>5201</v>
      </c>
      <c r="H43" s="69">
        <v>0.314</v>
      </c>
      <c r="I43" s="147" t="s">
        <v>5202</v>
      </c>
      <c r="J43" s="148">
        <f t="shared" si="0"/>
        <v>0</v>
      </c>
      <c r="K43" s="66" t="s">
        <v>5358</v>
      </c>
      <c r="L43" s="71"/>
      <c r="M43" s="19"/>
    </row>
    <row r="44" spans="1:13" s="3" customFormat="1" ht="15" customHeight="1" x14ac:dyDescent="0.2">
      <c r="A44" s="71"/>
      <c r="B44" s="67"/>
      <c r="C44" s="538" t="s">
        <v>6848</v>
      </c>
      <c r="D44" s="621" t="s">
        <v>5204</v>
      </c>
      <c r="E44" s="632" t="s">
        <v>5205</v>
      </c>
      <c r="F44" s="150" t="b">
        <f>IF(総括表!$B$4=総括表!$Q$5,基礎データ貼付用シート!E2617+基礎データ貼付用シート!E2619)</f>
        <v>0</v>
      </c>
      <c r="G44" s="147" t="s">
        <v>5201</v>
      </c>
      <c r="H44" s="627">
        <v>0.26800000000000002</v>
      </c>
      <c r="I44" s="628" t="s">
        <v>5202</v>
      </c>
      <c r="J44" s="629">
        <f t="shared" si="0"/>
        <v>0</v>
      </c>
      <c r="K44" s="66" t="s">
        <v>5359</v>
      </c>
      <c r="L44" s="71"/>
      <c r="M44" s="19"/>
    </row>
    <row r="45" spans="1:13" s="3" customFormat="1" ht="15" customHeight="1" x14ac:dyDescent="0.2">
      <c r="A45" s="71"/>
      <c r="B45" s="235">
        <v>20</v>
      </c>
      <c r="C45" s="63" t="s">
        <v>5228</v>
      </c>
      <c r="D45" s="621" t="s">
        <v>5199</v>
      </c>
      <c r="E45" s="632" t="s">
        <v>5200</v>
      </c>
      <c r="F45" s="150">
        <f>IF(総括表!$B$4=総括表!$Q$4,基礎データ貼付用シート!E2620+基礎データ貼付用シート!E2622)</f>
        <v>0</v>
      </c>
      <c r="G45" s="147" t="s">
        <v>5201</v>
      </c>
      <c r="H45" s="69">
        <v>0.40500000000000003</v>
      </c>
      <c r="I45" s="147" t="s">
        <v>5202</v>
      </c>
      <c r="J45" s="148">
        <f t="shared" ref="J45:J52" si="1">ROUND(F45*H45,0)</f>
        <v>0</v>
      </c>
      <c r="K45" s="66" t="s">
        <v>5436</v>
      </c>
      <c r="L45" s="71"/>
      <c r="M45" s="19"/>
    </row>
    <row r="46" spans="1:13" s="3" customFormat="1" ht="15" customHeight="1" x14ac:dyDescent="0.2">
      <c r="A46" s="71"/>
      <c r="B46" s="67"/>
      <c r="C46" s="538" t="s">
        <v>6847</v>
      </c>
      <c r="D46" s="621" t="s">
        <v>5204</v>
      </c>
      <c r="E46" s="632" t="s">
        <v>5205</v>
      </c>
      <c r="F46" s="150" t="b">
        <f>IF(総括表!$B$4=総括表!$Q$5,基礎データ貼付用シート!E2620+基礎データ貼付用シート!E2622)</f>
        <v>0</v>
      </c>
      <c r="G46" s="147" t="s">
        <v>5201</v>
      </c>
      <c r="H46" s="627">
        <v>0.35599999999999998</v>
      </c>
      <c r="I46" s="628" t="s">
        <v>5202</v>
      </c>
      <c r="J46" s="629">
        <f t="shared" si="1"/>
        <v>0</v>
      </c>
      <c r="K46" s="66" t="s">
        <v>5443</v>
      </c>
      <c r="L46" s="71"/>
      <c r="M46" s="19"/>
    </row>
    <row r="47" spans="1:13" s="3" customFormat="1" ht="15" customHeight="1" x14ac:dyDescent="0.2">
      <c r="A47" s="71"/>
      <c r="B47" s="620">
        <v>21</v>
      </c>
      <c r="C47" s="63" t="s">
        <v>5228</v>
      </c>
      <c r="D47" s="621" t="s">
        <v>5199</v>
      </c>
      <c r="E47" s="632" t="s">
        <v>5200</v>
      </c>
      <c r="F47" s="150">
        <f>IF(総括表!$B$4=総括表!$Q$4,基礎データ貼付用シート!E2621+基礎データ貼付用シート!E2623)</f>
        <v>0</v>
      </c>
      <c r="G47" s="147" t="s">
        <v>5201</v>
      </c>
      <c r="H47" s="69">
        <v>0.33700000000000002</v>
      </c>
      <c r="I47" s="147" t="s">
        <v>5202</v>
      </c>
      <c r="J47" s="148">
        <f t="shared" si="1"/>
        <v>0</v>
      </c>
      <c r="K47" s="66" t="s">
        <v>5604</v>
      </c>
      <c r="L47" s="71"/>
      <c r="M47" s="19"/>
    </row>
    <row r="48" spans="1:13" s="3" customFormat="1" ht="15" customHeight="1" x14ac:dyDescent="0.2">
      <c r="A48" s="71"/>
      <c r="B48" s="67"/>
      <c r="C48" s="538" t="s">
        <v>6848</v>
      </c>
      <c r="D48" s="621" t="s">
        <v>5204</v>
      </c>
      <c r="E48" s="632" t="s">
        <v>5205</v>
      </c>
      <c r="F48" s="150" t="b">
        <f>IF(総括表!$B$4=総括表!$Q$5,基礎データ貼付用シート!E2621+基礎データ貼付用シート!E2623)</f>
        <v>0</v>
      </c>
      <c r="G48" s="147" t="s">
        <v>5201</v>
      </c>
      <c r="H48" s="627">
        <v>0.29699999999999999</v>
      </c>
      <c r="I48" s="628" t="s">
        <v>5202</v>
      </c>
      <c r="J48" s="629">
        <f t="shared" si="1"/>
        <v>0</v>
      </c>
      <c r="K48" s="66" t="s">
        <v>5605</v>
      </c>
      <c r="L48" s="71"/>
      <c r="M48" s="19"/>
    </row>
    <row r="49" spans="1:13" s="3" customFormat="1" ht="15" customHeight="1" x14ac:dyDescent="0.2">
      <c r="A49" s="71"/>
      <c r="B49" s="235">
        <v>22</v>
      </c>
      <c r="C49" s="63" t="s">
        <v>5231</v>
      </c>
      <c r="D49" s="621" t="s">
        <v>5199</v>
      </c>
      <c r="E49" s="632" t="s">
        <v>5200</v>
      </c>
      <c r="F49" s="150">
        <f>IF(総括表!$B$4=総括表!$Q$4,基礎データ貼付用シート!E2624+基礎データ貼付用シート!E2626)</f>
        <v>0</v>
      </c>
      <c r="G49" s="147" t="s">
        <v>5201</v>
      </c>
      <c r="H49" s="69">
        <v>0.43099999999999999</v>
      </c>
      <c r="I49" s="147" t="s">
        <v>5202</v>
      </c>
      <c r="J49" s="148">
        <f t="shared" si="1"/>
        <v>0</v>
      </c>
      <c r="K49" s="66" t="s">
        <v>5444</v>
      </c>
      <c r="L49" s="71"/>
      <c r="M49" s="19"/>
    </row>
    <row r="50" spans="1:13" s="3" customFormat="1" ht="15" customHeight="1" x14ac:dyDescent="0.2">
      <c r="A50" s="71"/>
      <c r="B50" s="67"/>
      <c r="C50" s="538" t="s">
        <v>6847</v>
      </c>
      <c r="D50" s="621" t="s">
        <v>5204</v>
      </c>
      <c r="E50" s="632" t="s">
        <v>5205</v>
      </c>
      <c r="F50" s="150" t="b">
        <f>IF(総括表!$B$4=総括表!$Q$5,基礎データ貼付用シート!E2624+基礎データ貼付用シート!E2626)</f>
        <v>0</v>
      </c>
      <c r="G50" s="147" t="s">
        <v>5201</v>
      </c>
      <c r="H50" s="627">
        <v>0.38900000000000001</v>
      </c>
      <c r="I50" s="628" t="s">
        <v>5202</v>
      </c>
      <c r="J50" s="629">
        <f t="shared" si="1"/>
        <v>0</v>
      </c>
      <c r="K50" s="66" t="s">
        <v>5445</v>
      </c>
      <c r="L50" s="71"/>
      <c r="M50" s="19"/>
    </row>
    <row r="51" spans="1:13" s="3" customFormat="1" ht="15" customHeight="1" x14ac:dyDescent="0.2">
      <c r="A51" s="71"/>
      <c r="B51" s="620">
        <v>23</v>
      </c>
      <c r="C51" s="63" t="s">
        <v>5231</v>
      </c>
      <c r="D51" s="621" t="s">
        <v>5199</v>
      </c>
      <c r="E51" s="632" t="s">
        <v>5200</v>
      </c>
      <c r="F51" s="150">
        <f>IF(総括表!$B$4=総括表!$Q$4,基礎データ貼付用シート!E2625+基礎データ貼付用シート!E2627)</f>
        <v>0</v>
      </c>
      <c r="G51" s="147" t="s">
        <v>5201</v>
      </c>
      <c r="H51" s="69">
        <v>0.35899999999999999</v>
      </c>
      <c r="I51" s="147" t="s">
        <v>5202</v>
      </c>
      <c r="J51" s="148">
        <f t="shared" si="1"/>
        <v>0</v>
      </c>
      <c r="K51" s="66" t="s">
        <v>5446</v>
      </c>
      <c r="L51" s="71"/>
      <c r="M51" s="19"/>
    </row>
    <row r="52" spans="1:13" s="3" customFormat="1" ht="15" customHeight="1" x14ac:dyDescent="0.2">
      <c r="A52" s="71"/>
      <c r="B52" s="67"/>
      <c r="C52" s="538" t="s">
        <v>6848</v>
      </c>
      <c r="D52" s="621" t="s">
        <v>5204</v>
      </c>
      <c r="E52" s="632" t="s">
        <v>5205</v>
      </c>
      <c r="F52" s="150" t="b">
        <f>IF(総括表!$B$4=総括表!$Q$5,基礎データ貼付用シート!E2625+基礎データ貼付用シート!E2627)</f>
        <v>0</v>
      </c>
      <c r="G52" s="147" t="s">
        <v>5201</v>
      </c>
      <c r="H52" s="69">
        <v>0.32400000000000001</v>
      </c>
      <c r="I52" s="147" t="s">
        <v>5202</v>
      </c>
      <c r="J52" s="148">
        <f t="shared" si="1"/>
        <v>0</v>
      </c>
      <c r="K52" s="66" t="s">
        <v>5448</v>
      </c>
      <c r="L52" s="71"/>
      <c r="M52" s="19"/>
    </row>
    <row r="53" spans="1:13" s="3" customFormat="1" ht="15" customHeight="1" x14ac:dyDescent="0.2">
      <c r="A53" s="77" t="s">
        <v>18</v>
      </c>
      <c r="B53" s="71" t="s">
        <v>7429</v>
      </c>
      <c r="C53" s="76"/>
      <c r="D53" s="66"/>
      <c r="E53" s="66"/>
      <c r="F53" s="29"/>
      <c r="G53" s="68"/>
      <c r="H53" s="87"/>
      <c r="I53" s="68"/>
      <c r="J53" s="29"/>
      <c r="K53" s="66"/>
      <c r="L53" s="71"/>
      <c r="M53" s="19"/>
    </row>
    <row r="54" spans="1:13" s="3" customFormat="1" ht="15" customHeight="1" x14ac:dyDescent="0.2">
      <c r="A54" s="71"/>
      <c r="B54" s="259"/>
      <c r="C54" s="260"/>
      <c r="D54" s="259"/>
      <c r="E54" s="259"/>
      <c r="F54" s="21"/>
      <c r="G54" s="164"/>
      <c r="H54" s="173"/>
      <c r="I54" s="164"/>
      <c r="J54" s="21"/>
      <c r="K54" s="66"/>
      <c r="L54" s="71"/>
      <c r="M54" s="19"/>
    </row>
    <row r="55" spans="1:13" s="3" customFormat="1" ht="15" customHeight="1" x14ac:dyDescent="0.2">
      <c r="A55" s="71"/>
      <c r="B55" s="235">
        <v>24</v>
      </c>
      <c r="C55" s="63" t="s">
        <v>5234</v>
      </c>
      <c r="D55" s="621" t="s">
        <v>5199</v>
      </c>
      <c r="E55" s="632" t="s">
        <v>5200</v>
      </c>
      <c r="F55" s="150">
        <f>IF(総括表!$B$4=総括表!$Q$4,基礎データ貼付用シート!E2628+基礎データ貼付用シート!E2631)</f>
        <v>0</v>
      </c>
      <c r="G55" s="147" t="s">
        <v>5201</v>
      </c>
      <c r="H55" s="69">
        <v>0.61399999999999999</v>
      </c>
      <c r="I55" s="147" t="s">
        <v>5202</v>
      </c>
      <c r="J55" s="148">
        <f>ROUND(F55*H55,0)</f>
        <v>0</v>
      </c>
      <c r="K55" s="66" t="s">
        <v>5482</v>
      </c>
      <c r="L55" s="71"/>
      <c r="M55" s="19"/>
    </row>
    <row r="56" spans="1:13" s="3" customFormat="1" ht="15" customHeight="1" x14ac:dyDescent="0.2">
      <c r="A56" s="71"/>
      <c r="B56" s="67"/>
      <c r="C56" s="538" t="s">
        <v>6850</v>
      </c>
      <c r="D56" s="621" t="s">
        <v>5204</v>
      </c>
      <c r="E56" s="632" t="s">
        <v>5205</v>
      </c>
      <c r="F56" s="150" t="b">
        <f>IF(総括表!$B$4=総括表!$Q$5,基礎データ貼付用シート!E2628+基礎データ貼付用シート!E2631)</f>
        <v>0</v>
      </c>
      <c r="G56" s="147" t="s">
        <v>5201</v>
      </c>
      <c r="H56" s="627">
        <v>0.56599999999999995</v>
      </c>
      <c r="I56" s="628" t="s">
        <v>5202</v>
      </c>
      <c r="J56" s="629">
        <f>ROUND(F56*H56,0)</f>
        <v>0</v>
      </c>
      <c r="K56" s="66" t="s">
        <v>5483</v>
      </c>
      <c r="L56" s="71"/>
      <c r="M56" s="19"/>
    </row>
    <row r="57" spans="1:13" s="3" customFormat="1" ht="15" customHeight="1" x14ac:dyDescent="0.2">
      <c r="A57" s="71"/>
      <c r="B57" s="620">
        <v>25</v>
      </c>
      <c r="C57" s="63" t="s">
        <v>5234</v>
      </c>
      <c r="D57" s="621" t="s">
        <v>5199</v>
      </c>
      <c r="E57" s="632" t="s">
        <v>5200</v>
      </c>
      <c r="F57" s="150">
        <f>IF(総括表!$B$4=総括表!$Q$4,基礎データ貼付用シート!E2629+基礎データ貼付用シート!E2632)</f>
        <v>0</v>
      </c>
      <c r="G57" s="147" t="s">
        <v>5201</v>
      </c>
      <c r="H57" s="69">
        <v>0.46</v>
      </c>
      <c r="I57" s="147" t="s">
        <v>5202</v>
      </c>
      <c r="J57" s="148">
        <f>ROUND(F57*H57,0)</f>
        <v>0</v>
      </c>
      <c r="K57" s="66" t="s">
        <v>5484</v>
      </c>
      <c r="L57" s="71"/>
      <c r="M57" s="19"/>
    </row>
    <row r="58" spans="1:13" s="3" customFormat="1" ht="15" customHeight="1" x14ac:dyDescent="0.2">
      <c r="A58" s="71"/>
      <c r="B58" s="67"/>
      <c r="C58" s="538" t="s">
        <v>6847</v>
      </c>
      <c r="D58" s="621" t="s">
        <v>5204</v>
      </c>
      <c r="E58" s="632" t="s">
        <v>5205</v>
      </c>
      <c r="F58" s="150" t="b">
        <f>IF(総括表!$B$4=総括表!$Q$5,基礎データ貼付用シート!E2629+基礎データ貼付用シート!E2632)</f>
        <v>0</v>
      </c>
      <c r="G58" s="147" t="s">
        <v>5201</v>
      </c>
      <c r="H58" s="627">
        <v>0.42399999999999999</v>
      </c>
      <c r="I58" s="628" t="s">
        <v>5202</v>
      </c>
      <c r="J58" s="629">
        <f>ROUND(F58*H58,0)</f>
        <v>0</v>
      </c>
      <c r="K58" s="66" t="s">
        <v>5485</v>
      </c>
      <c r="L58" s="71"/>
      <c r="M58" s="19"/>
    </row>
    <row r="59" spans="1:13" s="3" customFormat="1" ht="15" customHeight="1" x14ac:dyDescent="0.2">
      <c r="A59" s="71"/>
      <c r="B59" s="235">
        <v>26</v>
      </c>
      <c r="C59" s="63" t="s">
        <v>5234</v>
      </c>
      <c r="D59" s="621" t="s">
        <v>5199</v>
      </c>
      <c r="E59" s="632" t="s">
        <v>5200</v>
      </c>
      <c r="F59" s="150">
        <f>IF(総括表!$B$4=総括表!$Q$4,基礎データ貼付用シート!E2630+基礎データ貼付用シート!E2633)</f>
        <v>0</v>
      </c>
      <c r="G59" s="147" t="s">
        <v>5201</v>
      </c>
      <c r="H59" s="69">
        <v>0.38400000000000001</v>
      </c>
      <c r="I59" s="147" t="s">
        <v>5202</v>
      </c>
      <c r="J59" s="148">
        <f t="shared" ref="J59:J86" si="2">ROUND(F59*H59,0)</f>
        <v>0</v>
      </c>
      <c r="K59" s="66" t="s">
        <v>5486</v>
      </c>
      <c r="L59" s="71"/>
      <c r="M59" s="19"/>
    </row>
    <row r="60" spans="1:13" s="3" customFormat="1" ht="15" customHeight="1" x14ac:dyDescent="0.2">
      <c r="A60" s="71"/>
      <c r="B60" s="67"/>
      <c r="C60" s="538" t="s">
        <v>6848</v>
      </c>
      <c r="D60" s="621" t="s">
        <v>5204</v>
      </c>
      <c r="E60" s="632" t="s">
        <v>5205</v>
      </c>
      <c r="F60" s="150" t="b">
        <f>IF(総括表!$B$4=総括表!$Q$5,基礎データ貼付用シート!E2630+基礎データ貼付用シート!E2633)</f>
        <v>0</v>
      </c>
      <c r="G60" s="147" t="s">
        <v>5201</v>
      </c>
      <c r="H60" s="627">
        <v>0.35399999999999998</v>
      </c>
      <c r="I60" s="628" t="s">
        <v>5202</v>
      </c>
      <c r="J60" s="629">
        <f t="shared" si="2"/>
        <v>0</v>
      </c>
      <c r="K60" s="66" t="s">
        <v>5487</v>
      </c>
      <c r="L60" s="71"/>
      <c r="M60" s="19"/>
    </row>
    <row r="61" spans="1:13" s="3" customFormat="1" ht="15" customHeight="1" x14ac:dyDescent="0.2">
      <c r="A61" s="71"/>
      <c r="B61" s="620">
        <v>27</v>
      </c>
      <c r="C61" s="63" t="s">
        <v>5237</v>
      </c>
      <c r="D61" s="621" t="s">
        <v>5199</v>
      </c>
      <c r="E61" s="632" t="s">
        <v>5200</v>
      </c>
      <c r="F61" s="150">
        <f>IF(総括表!$B$4=総括表!$Q$4,基礎データ貼付用シート!E2634+基礎データ貼付用シート!E2637)</f>
        <v>0</v>
      </c>
      <c r="G61" s="147" t="s">
        <v>5201</v>
      </c>
      <c r="H61" s="69">
        <v>0.65200000000000002</v>
      </c>
      <c r="I61" s="147" t="s">
        <v>5202</v>
      </c>
      <c r="J61" s="148">
        <f t="shared" si="2"/>
        <v>0</v>
      </c>
      <c r="K61" s="66" t="s">
        <v>5488</v>
      </c>
      <c r="L61" s="71"/>
      <c r="M61" s="19"/>
    </row>
    <row r="62" spans="1:13" s="3" customFormat="1" ht="15" customHeight="1" x14ac:dyDescent="0.2">
      <c r="A62" s="71"/>
      <c r="B62" s="67"/>
      <c r="C62" s="538" t="s">
        <v>6850</v>
      </c>
      <c r="D62" s="621" t="s">
        <v>5204</v>
      </c>
      <c r="E62" s="632" t="s">
        <v>5205</v>
      </c>
      <c r="F62" s="150" t="b">
        <f>IF(総括表!$B$4=総括表!$Q$5,基礎データ貼付用シート!E2634+基礎データ貼付用シート!E2637)</f>
        <v>0</v>
      </c>
      <c r="G62" s="147" t="s">
        <v>5201</v>
      </c>
      <c r="H62" s="627">
        <v>0.61299999999999999</v>
      </c>
      <c r="I62" s="628" t="s">
        <v>5202</v>
      </c>
      <c r="J62" s="629">
        <f t="shared" si="2"/>
        <v>0</v>
      </c>
      <c r="K62" s="66" t="s">
        <v>5489</v>
      </c>
      <c r="L62" s="71"/>
      <c r="M62" s="19"/>
    </row>
    <row r="63" spans="1:13" s="3" customFormat="1" ht="15" customHeight="1" x14ac:dyDescent="0.2">
      <c r="A63" s="71"/>
      <c r="B63" s="235">
        <v>28</v>
      </c>
      <c r="C63" s="63" t="s">
        <v>5237</v>
      </c>
      <c r="D63" s="621" t="s">
        <v>5199</v>
      </c>
      <c r="E63" s="632" t="s">
        <v>5200</v>
      </c>
      <c r="F63" s="150">
        <f>IF(総括表!$B$4=総括表!$Q$4,基礎データ貼付用シート!E2635+基礎データ貼付用シート!E2638)</f>
        <v>0</v>
      </c>
      <c r="G63" s="147" t="s">
        <v>5201</v>
      </c>
      <c r="H63" s="69">
        <v>0.48899999999999999</v>
      </c>
      <c r="I63" s="147" t="s">
        <v>5202</v>
      </c>
      <c r="J63" s="148">
        <f t="shared" si="2"/>
        <v>0</v>
      </c>
      <c r="K63" s="66" t="s">
        <v>5490</v>
      </c>
      <c r="L63" s="71"/>
      <c r="M63" s="19"/>
    </row>
    <row r="64" spans="1:13" s="3" customFormat="1" ht="15" customHeight="1" x14ac:dyDescent="0.2">
      <c r="A64" s="71"/>
      <c r="B64" s="67"/>
      <c r="C64" s="538" t="s">
        <v>6847</v>
      </c>
      <c r="D64" s="621" t="s">
        <v>5204</v>
      </c>
      <c r="E64" s="632" t="s">
        <v>5205</v>
      </c>
      <c r="F64" s="150" t="b">
        <f>IF(総括表!$B$4=総括表!$Q$5,基礎データ貼付用シート!E2635+基礎データ貼付用シート!E2638)</f>
        <v>0</v>
      </c>
      <c r="G64" s="147" t="s">
        <v>5201</v>
      </c>
      <c r="H64" s="627">
        <v>0.45900000000000002</v>
      </c>
      <c r="I64" s="628" t="s">
        <v>5202</v>
      </c>
      <c r="J64" s="629">
        <f t="shared" si="2"/>
        <v>0</v>
      </c>
      <c r="K64" s="66" t="s">
        <v>5491</v>
      </c>
      <c r="L64" s="71"/>
      <c r="M64" s="19"/>
    </row>
    <row r="65" spans="1:13" s="3" customFormat="1" ht="15" customHeight="1" x14ac:dyDescent="0.2">
      <c r="A65" s="71"/>
      <c r="B65" s="620">
        <v>29</v>
      </c>
      <c r="C65" s="63" t="s">
        <v>5237</v>
      </c>
      <c r="D65" s="621" t="s">
        <v>5199</v>
      </c>
      <c r="E65" s="632" t="s">
        <v>5200</v>
      </c>
      <c r="F65" s="150">
        <f>IF(総括表!$B$4=総括表!$Q$4,基礎データ貼付用シート!E2636+基礎データ貼付用シート!E2639)</f>
        <v>0</v>
      </c>
      <c r="G65" s="147" t="s">
        <v>5201</v>
      </c>
      <c r="H65" s="69">
        <v>0.40799999999999997</v>
      </c>
      <c r="I65" s="147" t="s">
        <v>5202</v>
      </c>
      <c r="J65" s="148">
        <f t="shared" si="2"/>
        <v>0</v>
      </c>
      <c r="K65" s="66" t="s">
        <v>5492</v>
      </c>
      <c r="L65" s="71"/>
      <c r="M65" s="19"/>
    </row>
    <row r="66" spans="1:13" s="3" customFormat="1" ht="15" customHeight="1" x14ac:dyDescent="0.2">
      <c r="A66" s="71"/>
      <c r="B66" s="67"/>
      <c r="C66" s="538" t="s">
        <v>6848</v>
      </c>
      <c r="D66" s="621" t="s">
        <v>5204</v>
      </c>
      <c r="E66" s="632" t="s">
        <v>5205</v>
      </c>
      <c r="F66" s="150" t="b">
        <f>IF(総括表!$B$4=総括表!$Q$5,基礎データ貼付用シート!E2636+基礎データ貼付用シート!E2639)</f>
        <v>0</v>
      </c>
      <c r="G66" s="147" t="s">
        <v>5201</v>
      </c>
      <c r="H66" s="627">
        <v>0.38300000000000001</v>
      </c>
      <c r="I66" s="628" t="s">
        <v>5202</v>
      </c>
      <c r="J66" s="629">
        <f t="shared" si="2"/>
        <v>0</v>
      </c>
      <c r="K66" s="66" t="s">
        <v>5493</v>
      </c>
      <c r="L66" s="71"/>
      <c r="M66" s="19"/>
    </row>
    <row r="67" spans="1:13" s="3" customFormat="1" ht="15" customHeight="1" x14ac:dyDescent="0.2">
      <c r="A67" s="71"/>
      <c r="B67" s="235">
        <v>30</v>
      </c>
      <c r="C67" s="63" t="s">
        <v>5240</v>
      </c>
      <c r="D67" s="621" t="s">
        <v>5199</v>
      </c>
      <c r="E67" s="632" t="s">
        <v>5200</v>
      </c>
      <c r="F67" s="150">
        <f>IF(総括表!$B$4=総括表!$Q$4,基礎データ貼付用シート!E2640+基礎データ貼付用シート!E2643)</f>
        <v>0</v>
      </c>
      <c r="G67" s="147" t="s">
        <v>5201</v>
      </c>
      <c r="H67" s="69">
        <v>0.68899999999999995</v>
      </c>
      <c r="I67" s="147" t="s">
        <v>5202</v>
      </c>
      <c r="J67" s="148">
        <f t="shared" si="2"/>
        <v>0</v>
      </c>
      <c r="K67" s="66" t="s">
        <v>5494</v>
      </c>
      <c r="L67" s="71"/>
      <c r="M67" s="19"/>
    </row>
    <row r="68" spans="1:13" s="3" customFormat="1" ht="15" customHeight="1" x14ac:dyDescent="0.2">
      <c r="A68" s="71"/>
      <c r="B68" s="67"/>
      <c r="C68" s="538" t="s">
        <v>6850</v>
      </c>
      <c r="D68" s="621" t="s">
        <v>5204</v>
      </c>
      <c r="E68" s="632" t="s">
        <v>5205</v>
      </c>
      <c r="F68" s="150" t="b">
        <f>IF(総括表!$B$4=総括表!$Q$5,基礎データ貼付用シート!E2640+基礎データ貼付用シート!E2643)</f>
        <v>0</v>
      </c>
      <c r="G68" s="147" t="s">
        <v>5201</v>
      </c>
      <c r="H68" s="627">
        <v>0.65900000000000003</v>
      </c>
      <c r="I68" s="628" t="s">
        <v>5202</v>
      </c>
      <c r="J68" s="629">
        <f t="shared" si="2"/>
        <v>0</v>
      </c>
      <c r="K68" s="66" t="s">
        <v>5495</v>
      </c>
      <c r="L68" s="71"/>
      <c r="M68" s="19"/>
    </row>
    <row r="69" spans="1:13" s="3" customFormat="1" ht="15" customHeight="1" x14ac:dyDescent="0.2">
      <c r="A69" s="71"/>
      <c r="B69" s="620">
        <v>31</v>
      </c>
      <c r="C69" s="63" t="s">
        <v>5240</v>
      </c>
      <c r="D69" s="621" t="s">
        <v>5199</v>
      </c>
      <c r="E69" s="632" t="s">
        <v>5200</v>
      </c>
      <c r="F69" s="150">
        <f>IF(総括表!$B$4=総括表!$Q$4,基礎データ貼付用シート!E2641+基礎データ貼付用シート!E2644)</f>
        <v>0</v>
      </c>
      <c r="G69" s="147" t="s">
        <v>5201</v>
      </c>
      <c r="H69" s="69">
        <v>0.51700000000000002</v>
      </c>
      <c r="I69" s="147" t="s">
        <v>5202</v>
      </c>
      <c r="J69" s="148">
        <f t="shared" si="2"/>
        <v>0</v>
      </c>
      <c r="K69" s="66" t="s">
        <v>5496</v>
      </c>
      <c r="L69" s="71"/>
      <c r="M69" s="19"/>
    </row>
    <row r="70" spans="1:13" s="3" customFormat="1" ht="15" customHeight="1" x14ac:dyDescent="0.2">
      <c r="A70" s="71"/>
      <c r="B70" s="67"/>
      <c r="C70" s="538" t="s">
        <v>6847</v>
      </c>
      <c r="D70" s="621" t="s">
        <v>5204</v>
      </c>
      <c r="E70" s="632" t="s">
        <v>5205</v>
      </c>
      <c r="F70" s="150" t="b">
        <f>IF(総括表!$B$4=総括表!$Q$5,基礎データ貼付用シート!E2641+基礎データ貼付用シート!E2644)</f>
        <v>0</v>
      </c>
      <c r="G70" s="147" t="s">
        <v>5201</v>
      </c>
      <c r="H70" s="627">
        <v>0.49399999999999999</v>
      </c>
      <c r="I70" s="628" t="s">
        <v>5202</v>
      </c>
      <c r="J70" s="629">
        <f t="shared" si="2"/>
        <v>0</v>
      </c>
      <c r="K70" s="66" t="s">
        <v>5497</v>
      </c>
      <c r="L70" s="71"/>
      <c r="M70" s="19"/>
    </row>
    <row r="71" spans="1:13" s="3" customFormat="1" ht="15" customHeight="1" x14ac:dyDescent="0.2">
      <c r="A71" s="71"/>
      <c r="B71" s="235">
        <v>32</v>
      </c>
      <c r="C71" s="63" t="s">
        <v>5240</v>
      </c>
      <c r="D71" s="621" t="s">
        <v>5199</v>
      </c>
      <c r="E71" s="632" t="s">
        <v>5200</v>
      </c>
      <c r="F71" s="150">
        <f>IF(総括表!$B$4=総括表!$Q$4,基礎データ貼付用シート!E2642+基礎データ貼付用シート!E2645)</f>
        <v>0</v>
      </c>
      <c r="G71" s="147" t="s">
        <v>5201</v>
      </c>
      <c r="H71" s="69">
        <v>0.43099999999999999</v>
      </c>
      <c r="I71" s="147" t="s">
        <v>5202</v>
      </c>
      <c r="J71" s="148">
        <f t="shared" si="2"/>
        <v>0</v>
      </c>
      <c r="K71" s="66" t="s">
        <v>5606</v>
      </c>
      <c r="L71" s="71"/>
      <c r="M71" s="19"/>
    </row>
    <row r="72" spans="1:13" s="3" customFormat="1" ht="15" customHeight="1" x14ac:dyDescent="0.2">
      <c r="A72" s="71"/>
      <c r="B72" s="67"/>
      <c r="C72" s="538" t="s">
        <v>6848</v>
      </c>
      <c r="D72" s="621" t="s">
        <v>5204</v>
      </c>
      <c r="E72" s="632" t="s">
        <v>5205</v>
      </c>
      <c r="F72" s="150" t="b">
        <f>IF(総括表!$B$4=総括表!$Q$5,基礎データ貼付用シート!E2642+基礎データ貼付用シート!E2645)</f>
        <v>0</v>
      </c>
      <c r="G72" s="147" t="s">
        <v>5201</v>
      </c>
      <c r="H72" s="627">
        <v>0.41199999999999998</v>
      </c>
      <c r="I72" s="628" t="s">
        <v>5202</v>
      </c>
      <c r="J72" s="629">
        <f t="shared" si="2"/>
        <v>0</v>
      </c>
      <c r="K72" s="66" t="s">
        <v>5607</v>
      </c>
      <c r="L72" s="71"/>
      <c r="M72" s="19"/>
    </row>
    <row r="73" spans="1:13" s="3" customFormat="1" ht="15" customHeight="1" x14ac:dyDescent="0.2">
      <c r="A73" s="71"/>
      <c r="B73" s="620">
        <v>33</v>
      </c>
      <c r="C73" s="63" t="s">
        <v>5351</v>
      </c>
      <c r="D73" s="621" t="s">
        <v>5199</v>
      </c>
      <c r="E73" s="632" t="s">
        <v>5200</v>
      </c>
      <c r="F73" s="150">
        <f>IF(総括表!$B$4=総括表!$Q$4,基礎データ貼付用シート!E2646+基礎データ貼付用シート!E2649)</f>
        <v>0</v>
      </c>
      <c r="G73" s="147" t="s">
        <v>5201</v>
      </c>
      <c r="H73" s="69">
        <v>0.72599999999999998</v>
      </c>
      <c r="I73" s="147" t="s">
        <v>5202</v>
      </c>
      <c r="J73" s="148">
        <f t="shared" si="2"/>
        <v>0</v>
      </c>
      <c r="K73" s="66" t="s">
        <v>5608</v>
      </c>
      <c r="L73" s="71"/>
      <c r="M73" s="19"/>
    </row>
    <row r="74" spans="1:13" s="3" customFormat="1" ht="15" customHeight="1" x14ac:dyDescent="0.2">
      <c r="A74" s="71"/>
      <c r="B74" s="67"/>
      <c r="C74" s="538" t="s">
        <v>6850</v>
      </c>
      <c r="D74" s="621" t="s">
        <v>5204</v>
      </c>
      <c r="E74" s="632" t="s">
        <v>5205</v>
      </c>
      <c r="F74" s="150" t="b">
        <f>IF(総括表!$B$4=総括表!$Q$5,基礎データ貼付用シート!E2646+基礎データ貼付用シート!E2649)</f>
        <v>0</v>
      </c>
      <c r="G74" s="147" t="s">
        <v>5201</v>
      </c>
      <c r="H74" s="627">
        <v>0.70599999999999996</v>
      </c>
      <c r="I74" s="628" t="s">
        <v>5202</v>
      </c>
      <c r="J74" s="629">
        <f t="shared" si="2"/>
        <v>0</v>
      </c>
      <c r="K74" s="66" t="s">
        <v>5609</v>
      </c>
      <c r="L74" s="71"/>
      <c r="M74" s="19"/>
    </row>
    <row r="75" spans="1:13" s="3" customFormat="1" ht="15" customHeight="1" x14ac:dyDescent="0.2">
      <c r="A75" s="71"/>
      <c r="B75" s="235">
        <v>34</v>
      </c>
      <c r="C75" s="63" t="s">
        <v>5351</v>
      </c>
      <c r="D75" s="621" t="s">
        <v>5199</v>
      </c>
      <c r="E75" s="632" t="s">
        <v>5200</v>
      </c>
      <c r="F75" s="150">
        <f>IF(総括表!$B$4=総括表!$Q$4,基礎データ貼付用シート!E2647+基礎データ貼付用シート!E2650)</f>
        <v>0</v>
      </c>
      <c r="G75" s="147" t="s">
        <v>5201</v>
      </c>
      <c r="H75" s="69">
        <v>0.54500000000000004</v>
      </c>
      <c r="I75" s="147" t="s">
        <v>5202</v>
      </c>
      <c r="J75" s="148">
        <f t="shared" si="2"/>
        <v>0</v>
      </c>
      <c r="K75" s="66" t="s">
        <v>5610</v>
      </c>
      <c r="L75" s="71"/>
      <c r="M75" s="19"/>
    </row>
    <row r="76" spans="1:13" s="3" customFormat="1" ht="15" customHeight="1" x14ac:dyDescent="0.2">
      <c r="A76" s="71"/>
      <c r="B76" s="67"/>
      <c r="C76" s="538" t="s">
        <v>6847</v>
      </c>
      <c r="D76" s="621" t="s">
        <v>5204</v>
      </c>
      <c r="E76" s="632" t="s">
        <v>5205</v>
      </c>
      <c r="F76" s="150" t="b">
        <f>IF(総括表!$B$4=総括表!$Q$5,基礎データ貼付用シート!E2647+基礎データ貼付用シート!E2650)</f>
        <v>0</v>
      </c>
      <c r="G76" s="147" t="s">
        <v>5201</v>
      </c>
      <c r="H76" s="627">
        <v>0.53</v>
      </c>
      <c r="I76" s="628" t="s">
        <v>5202</v>
      </c>
      <c r="J76" s="629">
        <f t="shared" si="2"/>
        <v>0</v>
      </c>
      <c r="K76" s="66" t="s">
        <v>5611</v>
      </c>
      <c r="L76" s="71"/>
      <c r="M76" s="19"/>
    </row>
    <row r="77" spans="1:13" s="3" customFormat="1" ht="15" customHeight="1" x14ac:dyDescent="0.2">
      <c r="A77" s="71"/>
      <c r="B77" s="620">
        <v>35</v>
      </c>
      <c r="C77" s="63" t="s">
        <v>5351</v>
      </c>
      <c r="D77" s="621" t="s">
        <v>5199</v>
      </c>
      <c r="E77" s="632" t="s">
        <v>5200</v>
      </c>
      <c r="F77" s="150">
        <f>IF(総括表!$B$4=総括表!$Q$4,基礎データ貼付用シート!E2648+基礎データ貼付用シート!E2651)</f>
        <v>0</v>
      </c>
      <c r="G77" s="147" t="s">
        <v>5201</v>
      </c>
      <c r="H77" s="69">
        <v>0.45400000000000001</v>
      </c>
      <c r="I77" s="147" t="s">
        <v>5202</v>
      </c>
      <c r="J77" s="148">
        <f t="shared" si="2"/>
        <v>0</v>
      </c>
      <c r="K77" s="66" t="s">
        <v>5612</v>
      </c>
      <c r="L77" s="71"/>
      <c r="M77" s="19"/>
    </row>
    <row r="78" spans="1:13" s="3" customFormat="1" ht="15" customHeight="1" x14ac:dyDescent="0.2">
      <c r="A78" s="71"/>
      <c r="B78" s="67"/>
      <c r="C78" s="538" t="s">
        <v>6848</v>
      </c>
      <c r="D78" s="621" t="s">
        <v>5204</v>
      </c>
      <c r="E78" s="632" t="s">
        <v>5205</v>
      </c>
      <c r="F78" s="150" t="b">
        <f>IF(総括表!$B$4=総括表!$Q$5,基礎データ貼付用シート!E2648+基礎データ貼付用シート!E2651)</f>
        <v>0</v>
      </c>
      <c r="G78" s="147" t="s">
        <v>5201</v>
      </c>
      <c r="H78" s="627">
        <v>0.441</v>
      </c>
      <c r="I78" s="628" t="s">
        <v>5202</v>
      </c>
      <c r="J78" s="629">
        <f t="shared" si="2"/>
        <v>0</v>
      </c>
      <c r="K78" s="66" t="s">
        <v>5613</v>
      </c>
      <c r="L78" s="71"/>
      <c r="M78" s="19"/>
    </row>
    <row r="79" spans="1:13" s="3" customFormat="1" ht="15" customHeight="1" x14ac:dyDescent="0.2">
      <c r="A79" s="71"/>
      <c r="B79" s="235">
        <v>36</v>
      </c>
      <c r="C79" s="63" t="s">
        <v>5307</v>
      </c>
      <c r="D79" s="621" t="s">
        <v>5199</v>
      </c>
      <c r="E79" s="632" t="s">
        <v>5200</v>
      </c>
      <c r="F79" s="150">
        <f>IF(総括表!$B$4=総括表!$Q$4,基礎データ貼付用シート!E2652+基礎データ貼付用シート!E2656)</f>
        <v>0</v>
      </c>
      <c r="G79" s="147" t="s">
        <v>5201</v>
      </c>
      <c r="H79" s="69">
        <v>0.76400000000000001</v>
      </c>
      <c r="I79" s="147" t="s">
        <v>5202</v>
      </c>
      <c r="J79" s="148">
        <f t="shared" si="2"/>
        <v>0</v>
      </c>
      <c r="K79" s="66" t="s">
        <v>5614</v>
      </c>
      <c r="L79" s="71"/>
      <c r="M79" s="19"/>
    </row>
    <row r="80" spans="1:13" s="3" customFormat="1" ht="15" customHeight="1" x14ac:dyDescent="0.2">
      <c r="A80" s="71"/>
      <c r="B80" s="67"/>
      <c r="C80" s="538" t="s">
        <v>6850</v>
      </c>
      <c r="D80" s="621" t="s">
        <v>5204</v>
      </c>
      <c r="E80" s="632" t="s">
        <v>5205</v>
      </c>
      <c r="F80" s="150" t="b">
        <f>IF(総括表!$B$4=総括表!$Q$5,基礎データ貼付用シート!E2652+基礎データ貼付用シート!E2656)</f>
        <v>0</v>
      </c>
      <c r="G80" s="147" t="s">
        <v>5201</v>
      </c>
      <c r="H80" s="627">
        <v>0.753</v>
      </c>
      <c r="I80" s="628" t="s">
        <v>5202</v>
      </c>
      <c r="J80" s="629">
        <f t="shared" si="2"/>
        <v>0</v>
      </c>
      <c r="K80" s="66" t="s">
        <v>5615</v>
      </c>
      <c r="L80" s="71"/>
      <c r="M80" s="19"/>
    </row>
    <row r="81" spans="1:13" s="3" customFormat="1" ht="15" customHeight="1" x14ac:dyDescent="0.2">
      <c r="A81" s="71"/>
      <c r="B81" s="620">
        <v>37</v>
      </c>
      <c r="C81" s="63" t="s">
        <v>5307</v>
      </c>
      <c r="D81" s="621" t="s">
        <v>5199</v>
      </c>
      <c r="E81" s="632" t="s">
        <v>5200</v>
      </c>
      <c r="F81" s="150">
        <f>IF(総括表!$B$4=総括表!$Q$4,基礎データ貼付用シート!E2653+基礎データ貼付用シート!E2657)</f>
        <v>0</v>
      </c>
      <c r="G81" s="147" t="s">
        <v>5201</v>
      </c>
      <c r="H81" s="69">
        <v>0.68700000000000006</v>
      </c>
      <c r="I81" s="147" t="s">
        <v>5202</v>
      </c>
      <c r="J81" s="148">
        <f t="shared" ref="J81:J82" si="3">ROUND(F81*H81,0)</f>
        <v>0</v>
      </c>
      <c r="K81" s="66" t="s">
        <v>5616</v>
      </c>
      <c r="L81" s="71"/>
      <c r="M81" s="19"/>
    </row>
    <row r="82" spans="1:13" s="3" customFormat="1" ht="15" customHeight="1" x14ac:dyDescent="0.2">
      <c r="A82" s="71"/>
      <c r="B82" s="67"/>
      <c r="C82" s="538" t="s">
        <v>6851</v>
      </c>
      <c r="D82" s="621" t="s">
        <v>5204</v>
      </c>
      <c r="E82" s="632" t="s">
        <v>5205</v>
      </c>
      <c r="F82" s="150" t="b">
        <f>IF(総括表!$B$4=総括表!$Q$5,基礎データ貼付用シート!E2653+基礎データ貼付用シート!E2657)</f>
        <v>0</v>
      </c>
      <c r="G82" s="147" t="s">
        <v>5201</v>
      </c>
      <c r="H82" s="627">
        <v>0.67800000000000005</v>
      </c>
      <c r="I82" s="628" t="s">
        <v>5202</v>
      </c>
      <c r="J82" s="629">
        <f t="shared" si="3"/>
        <v>0</v>
      </c>
      <c r="K82" s="66" t="s">
        <v>5618</v>
      </c>
      <c r="L82" s="71"/>
      <c r="M82" s="19"/>
    </row>
    <row r="83" spans="1:13" s="3" customFormat="1" ht="15" customHeight="1" x14ac:dyDescent="0.2">
      <c r="A83" s="71"/>
      <c r="B83" s="235">
        <v>38</v>
      </c>
      <c r="C83" s="63" t="s">
        <v>5307</v>
      </c>
      <c r="D83" s="621" t="s">
        <v>5199</v>
      </c>
      <c r="E83" s="632" t="s">
        <v>5200</v>
      </c>
      <c r="F83" s="150">
        <f>IF(総括表!$B$4=総括表!$Q$4,基礎データ貼付用シート!E2654+基礎データ貼付用シート!E2658)</f>
        <v>0</v>
      </c>
      <c r="G83" s="147" t="s">
        <v>5201</v>
      </c>
      <c r="H83" s="69">
        <v>0.57299999999999995</v>
      </c>
      <c r="I83" s="147" t="s">
        <v>5202</v>
      </c>
      <c r="J83" s="148">
        <f t="shared" si="2"/>
        <v>0</v>
      </c>
      <c r="K83" s="66" t="s">
        <v>5619</v>
      </c>
      <c r="L83" s="71"/>
      <c r="M83" s="19"/>
    </row>
    <row r="84" spans="1:13" s="3" customFormat="1" ht="15" customHeight="1" x14ac:dyDescent="0.2">
      <c r="A84" s="71"/>
      <c r="B84" s="67"/>
      <c r="C84" s="538" t="s">
        <v>6847</v>
      </c>
      <c r="D84" s="621" t="s">
        <v>5204</v>
      </c>
      <c r="E84" s="632" t="s">
        <v>5205</v>
      </c>
      <c r="F84" s="150" t="b">
        <f>IF(総括表!$B$4=総括表!$Q$5,基礎データ貼付用シート!E2654+基礎データ貼付用シート!E2658)</f>
        <v>0</v>
      </c>
      <c r="G84" s="147" t="s">
        <v>5201</v>
      </c>
      <c r="H84" s="627">
        <v>0.56499999999999995</v>
      </c>
      <c r="I84" s="628" t="s">
        <v>5202</v>
      </c>
      <c r="J84" s="629">
        <f t="shared" si="2"/>
        <v>0</v>
      </c>
      <c r="K84" s="66" t="s">
        <v>5620</v>
      </c>
      <c r="L84" s="71"/>
      <c r="M84" s="19"/>
    </row>
    <row r="85" spans="1:13" s="3" customFormat="1" ht="15" customHeight="1" x14ac:dyDescent="0.2">
      <c r="A85" s="71"/>
      <c r="B85" s="620">
        <v>39</v>
      </c>
      <c r="C85" s="63" t="s">
        <v>5307</v>
      </c>
      <c r="D85" s="621" t="s">
        <v>5199</v>
      </c>
      <c r="E85" s="632" t="s">
        <v>5200</v>
      </c>
      <c r="F85" s="150">
        <f>IF(総括表!$B$4=総括表!$Q$4,基礎データ貼付用シート!E2655+基礎データ貼付用シート!E2659)</f>
        <v>0</v>
      </c>
      <c r="G85" s="147" t="s">
        <v>5201</v>
      </c>
      <c r="H85" s="69">
        <v>0.47699999999999998</v>
      </c>
      <c r="I85" s="147" t="s">
        <v>5202</v>
      </c>
      <c r="J85" s="148">
        <f t="shared" si="2"/>
        <v>0</v>
      </c>
      <c r="K85" s="66" t="s">
        <v>5621</v>
      </c>
      <c r="L85" s="71"/>
      <c r="M85" s="19"/>
    </row>
    <row r="86" spans="1:13" s="3" customFormat="1" ht="15" customHeight="1" x14ac:dyDescent="0.2">
      <c r="A86" s="71"/>
      <c r="B86" s="67"/>
      <c r="C86" s="538" t="s">
        <v>6848</v>
      </c>
      <c r="D86" s="621" t="s">
        <v>5204</v>
      </c>
      <c r="E86" s="632" t="s">
        <v>5205</v>
      </c>
      <c r="F86" s="150" t="b">
        <f>IF(総括表!$B$4=総括表!$Q$5,基礎データ貼付用シート!E2655+基礎データ貼付用シート!E2659)</f>
        <v>0</v>
      </c>
      <c r="G86" s="147" t="s">
        <v>5201</v>
      </c>
      <c r="H86" s="627">
        <v>0.47099999999999997</v>
      </c>
      <c r="I86" s="628" t="s">
        <v>5202</v>
      </c>
      <c r="J86" s="629">
        <f t="shared" si="2"/>
        <v>0</v>
      </c>
      <c r="K86" s="66" t="s">
        <v>5622</v>
      </c>
      <c r="L86" s="71"/>
      <c r="M86" s="19"/>
    </row>
    <row r="87" spans="1:13" s="3" customFormat="1" ht="15" customHeight="1" x14ac:dyDescent="0.2">
      <c r="A87" s="71"/>
      <c r="B87" s="235">
        <v>40</v>
      </c>
      <c r="C87" s="63" t="s">
        <v>5308</v>
      </c>
      <c r="D87" s="621" t="s">
        <v>5199</v>
      </c>
      <c r="E87" s="632" t="s">
        <v>5200</v>
      </c>
      <c r="F87" s="150">
        <f>IF(総括表!$B$4=総括表!$Q$4,基礎データ貼付用シート!E2660+基礎データ貼付用シート!E2662)</f>
        <v>0</v>
      </c>
      <c r="G87" s="147" t="s">
        <v>5201</v>
      </c>
      <c r="H87" s="69">
        <v>0.6</v>
      </c>
      <c r="I87" s="147" t="s">
        <v>5202</v>
      </c>
      <c r="J87" s="148">
        <f t="shared" ref="J87:J110" si="4">ROUND(F87*H87,0)</f>
        <v>0</v>
      </c>
      <c r="K87" s="66" t="s">
        <v>5623</v>
      </c>
      <c r="L87" s="71"/>
      <c r="M87" s="19"/>
    </row>
    <row r="88" spans="1:13" s="3" customFormat="1" ht="15" customHeight="1" x14ac:dyDescent="0.2">
      <c r="A88" s="71"/>
      <c r="B88" s="67"/>
      <c r="C88" s="538" t="s">
        <v>6847</v>
      </c>
      <c r="D88" s="621" t="s">
        <v>5204</v>
      </c>
      <c r="E88" s="632" t="s">
        <v>5205</v>
      </c>
      <c r="F88" s="150" t="b">
        <f>IF(総括表!$B$4=総括表!$Q$5,基礎データ貼付用シート!E2660+基礎データ貼付用シート!E2662)</f>
        <v>0</v>
      </c>
      <c r="G88" s="147" t="s">
        <v>5201</v>
      </c>
      <c r="H88" s="627">
        <v>0.6</v>
      </c>
      <c r="I88" s="628" t="s">
        <v>5202</v>
      </c>
      <c r="J88" s="629">
        <f t="shared" si="4"/>
        <v>0</v>
      </c>
      <c r="K88" s="66" t="s">
        <v>5624</v>
      </c>
      <c r="L88" s="71"/>
      <c r="M88" s="19"/>
    </row>
    <row r="89" spans="1:13" s="3" customFormat="1" ht="15" customHeight="1" x14ac:dyDescent="0.2">
      <c r="A89" s="71"/>
      <c r="B89" s="620">
        <v>41</v>
      </c>
      <c r="C89" s="63" t="s">
        <v>5308</v>
      </c>
      <c r="D89" s="621" t="s">
        <v>5199</v>
      </c>
      <c r="E89" s="632" t="s">
        <v>5200</v>
      </c>
      <c r="F89" s="150">
        <f>IF(総括表!$B$4=総括表!$Q$4,基礎データ貼付用シート!E2661+基礎データ貼付用シート!E2663)</f>
        <v>0</v>
      </c>
      <c r="G89" s="147" t="s">
        <v>5201</v>
      </c>
      <c r="H89" s="69">
        <v>0.5</v>
      </c>
      <c r="I89" s="147" t="s">
        <v>5202</v>
      </c>
      <c r="J89" s="148">
        <f t="shared" si="4"/>
        <v>0</v>
      </c>
      <c r="K89" s="66" t="s">
        <v>5625</v>
      </c>
      <c r="L89" s="71"/>
      <c r="M89" s="19"/>
    </row>
    <row r="90" spans="1:13" s="3" customFormat="1" ht="15" customHeight="1" x14ac:dyDescent="0.2">
      <c r="A90" s="71"/>
      <c r="B90" s="67"/>
      <c r="C90" s="538" t="s">
        <v>6848</v>
      </c>
      <c r="D90" s="621" t="s">
        <v>5204</v>
      </c>
      <c r="E90" s="632" t="s">
        <v>5205</v>
      </c>
      <c r="F90" s="150" t="b">
        <f>IF(総括表!$B$4=総括表!$Q$5,基礎データ貼付用シート!E2661+基礎データ貼付用シート!E2663)</f>
        <v>0</v>
      </c>
      <c r="G90" s="147" t="s">
        <v>5201</v>
      </c>
      <c r="H90" s="627">
        <v>0.5</v>
      </c>
      <c r="I90" s="628" t="s">
        <v>5202</v>
      </c>
      <c r="J90" s="629">
        <f t="shared" si="4"/>
        <v>0</v>
      </c>
      <c r="K90" s="66" t="s">
        <v>5808</v>
      </c>
      <c r="L90" s="71"/>
      <c r="M90" s="19"/>
    </row>
    <row r="91" spans="1:13" s="3" customFormat="1" ht="15" customHeight="1" x14ac:dyDescent="0.2">
      <c r="A91" s="71"/>
      <c r="B91" s="235">
        <v>42</v>
      </c>
      <c r="C91" s="63" t="s">
        <v>5309</v>
      </c>
      <c r="D91" s="621" t="s">
        <v>5199</v>
      </c>
      <c r="E91" s="632" t="s">
        <v>5200</v>
      </c>
      <c r="F91" s="150">
        <f>IF(総括表!$B$4=総括表!$Q$4,基礎データ貼付用シート!E2664+基礎データ貼付用シート!E2667)</f>
        <v>0</v>
      </c>
      <c r="G91" s="147" t="s">
        <v>5201</v>
      </c>
      <c r="H91" s="69">
        <v>0.72</v>
      </c>
      <c r="I91" s="147" t="s">
        <v>5202</v>
      </c>
      <c r="J91" s="148">
        <f t="shared" ref="J91:J92" si="5">ROUND(F91*H91,0)</f>
        <v>0</v>
      </c>
      <c r="K91" s="66" t="s">
        <v>5809</v>
      </c>
      <c r="L91" s="71"/>
      <c r="M91" s="19"/>
    </row>
    <row r="92" spans="1:13" s="3" customFormat="1" ht="15" customHeight="1" x14ac:dyDescent="0.2">
      <c r="A92" s="71"/>
      <c r="B92" s="67"/>
      <c r="C92" s="538" t="s">
        <v>6851</v>
      </c>
      <c r="D92" s="621" t="s">
        <v>5204</v>
      </c>
      <c r="E92" s="632" t="s">
        <v>5205</v>
      </c>
      <c r="F92" s="150" t="b">
        <f>IF(総括表!$B$4=総括表!$Q$5,基礎データ貼付用シート!E2664+基礎データ貼付用シート!E2667)</f>
        <v>0</v>
      </c>
      <c r="G92" s="147" t="s">
        <v>5201</v>
      </c>
      <c r="H92" s="627">
        <v>0.72</v>
      </c>
      <c r="I92" s="628" t="s">
        <v>5202</v>
      </c>
      <c r="J92" s="629">
        <f t="shared" si="5"/>
        <v>0</v>
      </c>
      <c r="K92" s="66" t="s">
        <v>5810</v>
      </c>
      <c r="L92" s="71"/>
      <c r="M92" s="19"/>
    </row>
    <row r="93" spans="1:13" s="3" customFormat="1" ht="15" customHeight="1" x14ac:dyDescent="0.2">
      <c r="A93" s="71"/>
      <c r="B93" s="620">
        <v>43</v>
      </c>
      <c r="C93" s="63" t="s">
        <v>5309</v>
      </c>
      <c r="D93" s="621" t="s">
        <v>5199</v>
      </c>
      <c r="E93" s="632" t="s">
        <v>5200</v>
      </c>
      <c r="F93" s="150">
        <f>IF(総括表!$B$4=総括表!$Q$4,基礎データ貼付用シート!E2665+基礎データ貼付用シート!E2668)</f>
        <v>0</v>
      </c>
      <c r="G93" s="147" t="s">
        <v>5201</v>
      </c>
      <c r="H93" s="69">
        <v>0.6</v>
      </c>
      <c r="I93" s="147" t="s">
        <v>5202</v>
      </c>
      <c r="J93" s="148">
        <f t="shared" si="4"/>
        <v>0</v>
      </c>
      <c r="K93" s="66" t="s">
        <v>5811</v>
      </c>
      <c r="L93" s="71"/>
      <c r="M93" s="19"/>
    </row>
    <row r="94" spans="1:13" s="3" customFormat="1" ht="15" customHeight="1" x14ac:dyDescent="0.2">
      <c r="A94" s="71"/>
      <c r="B94" s="67"/>
      <c r="C94" s="538" t="s">
        <v>6847</v>
      </c>
      <c r="D94" s="621" t="s">
        <v>5204</v>
      </c>
      <c r="E94" s="632" t="s">
        <v>5205</v>
      </c>
      <c r="F94" s="150" t="b">
        <f>IF(総括表!$B$4=総括表!$Q$5,基礎データ貼付用シート!E2665+基礎データ貼付用シート!E2668)</f>
        <v>0</v>
      </c>
      <c r="G94" s="147" t="s">
        <v>5201</v>
      </c>
      <c r="H94" s="627">
        <v>0.6</v>
      </c>
      <c r="I94" s="628" t="s">
        <v>5202</v>
      </c>
      <c r="J94" s="629">
        <f t="shared" si="4"/>
        <v>0</v>
      </c>
      <c r="K94" s="66" t="s">
        <v>5812</v>
      </c>
      <c r="L94" s="71"/>
      <c r="M94" s="19"/>
    </row>
    <row r="95" spans="1:13" s="3" customFormat="1" ht="15" customHeight="1" x14ac:dyDescent="0.2">
      <c r="A95" s="71"/>
      <c r="B95" s="235">
        <v>44</v>
      </c>
      <c r="C95" s="63" t="s">
        <v>5309</v>
      </c>
      <c r="D95" s="621" t="s">
        <v>5199</v>
      </c>
      <c r="E95" s="632" t="s">
        <v>5200</v>
      </c>
      <c r="F95" s="150">
        <f>IF(総括表!$B$4=総括表!$Q$4,基礎データ貼付用シート!E2666+基礎データ貼付用シート!E2669)</f>
        <v>0</v>
      </c>
      <c r="G95" s="147" t="s">
        <v>5201</v>
      </c>
      <c r="H95" s="69">
        <v>0.5</v>
      </c>
      <c r="I95" s="147" t="s">
        <v>5202</v>
      </c>
      <c r="J95" s="148">
        <f t="shared" si="4"/>
        <v>0</v>
      </c>
      <c r="K95" s="66" t="s">
        <v>5813</v>
      </c>
      <c r="L95" s="71"/>
      <c r="M95" s="19"/>
    </row>
    <row r="96" spans="1:13" s="3" customFormat="1" ht="15" customHeight="1" x14ac:dyDescent="0.2">
      <c r="A96" s="71"/>
      <c r="B96" s="67"/>
      <c r="C96" s="538" t="s">
        <v>6848</v>
      </c>
      <c r="D96" s="621" t="s">
        <v>5204</v>
      </c>
      <c r="E96" s="632" t="s">
        <v>5205</v>
      </c>
      <c r="F96" s="150" t="b">
        <f>IF(総括表!$B$4=総括表!$Q$5,基礎データ貼付用シート!E2666+基礎データ貼付用シート!E2669)</f>
        <v>0</v>
      </c>
      <c r="G96" s="147" t="s">
        <v>5201</v>
      </c>
      <c r="H96" s="627">
        <v>0.5</v>
      </c>
      <c r="I96" s="628" t="s">
        <v>5202</v>
      </c>
      <c r="J96" s="629">
        <f t="shared" si="4"/>
        <v>0</v>
      </c>
      <c r="K96" s="66" t="s">
        <v>5814</v>
      </c>
      <c r="L96" s="71"/>
      <c r="M96" s="19"/>
    </row>
    <row r="97" spans="1:13" s="3" customFormat="1" ht="15" customHeight="1" x14ac:dyDescent="0.2">
      <c r="A97" s="71"/>
      <c r="B97" s="620">
        <v>45</v>
      </c>
      <c r="C97" s="63" t="s">
        <v>5310</v>
      </c>
      <c r="D97" s="621" t="s">
        <v>5199</v>
      </c>
      <c r="E97" s="632" t="s">
        <v>5200</v>
      </c>
      <c r="F97" s="150">
        <f>IF(総括表!$B$4=総括表!$Q$4,基礎データ貼付用シート!E2670+基礎データ貼付用シート!E2674)</f>
        <v>0</v>
      </c>
      <c r="G97" s="147" t="s">
        <v>5201</v>
      </c>
      <c r="H97" s="69">
        <v>0.8</v>
      </c>
      <c r="I97" s="147" t="s">
        <v>5202</v>
      </c>
      <c r="J97" s="148">
        <f t="shared" si="4"/>
        <v>0</v>
      </c>
      <c r="K97" s="66" t="s">
        <v>5815</v>
      </c>
      <c r="L97" s="71"/>
      <c r="M97" s="19"/>
    </row>
    <row r="98" spans="1:13" s="3" customFormat="1" ht="15" customHeight="1" x14ac:dyDescent="0.2">
      <c r="A98" s="71"/>
      <c r="B98" s="67"/>
      <c r="C98" s="538" t="s">
        <v>6850</v>
      </c>
      <c r="D98" s="621" t="s">
        <v>5204</v>
      </c>
      <c r="E98" s="632" t="s">
        <v>5205</v>
      </c>
      <c r="F98" s="150" t="b">
        <f>IF(総括表!$B$4=総括表!$Q$5,基礎データ貼付用シート!E2670+基礎データ貼付用シート!E2674)</f>
        <v>0</v>
      </c>
      <c r="G98" s="147" t="s">
        <v>5201</v>
      </c>
      <c r="H98" s="627">
        <v>0.8</v>
      </c>
      <c r="I98" s="628" t="s">
        <v>5202</v>
      </c>
      <c r="J98" s="629">
        <f t="shared" si="4"/>
        <v>0</v>
      </c>
      <c r="K98" s="66" t="s">
        <v>5816</v>
      </c>
      <c r="L98" s="71"/>
      <c r="M98" s="19"/>
    </row>
    <row r="99" spans="1:13" s="3" customFormat="1" ht="15" customHeight="1" x14ac:dyDescent="0.2">
      <c r="A99" s="71"/>
      <c r="B99" s="235">
        <v>46</v>
      </c>
      <c r="C99" s="63" t="s">
        <v>5310</v>
      </c>
      <c r="D99" s="621" t="s">
        <v>5199</v>
      </c>
      <c r="E99" s="632" t="s">
        <v>5200</v>
      </c>
      <c r="F99" s="150">
        <f>IF(総括表!$B$4=総括表!$Q$4,基礎データ貼付用シート!E2671+基礎データ貼付用シート!E2675)</f>
        <v>0</v>
      </c>
      <c r="G99" s="147" t="s">
        <v>5201</v>
      </c>
      <c r="H99" s="69">
        <v>0.72</v>
      </c>
      <c r="I99" s="147" t="s">
        <v>5202</v>
      </c>
      <c r="J99" s="148">
        <f t="shared" ref="J99:J104" si="6">ROUND(F99*H99,0)</f>
        <v>0</v>
      </c>
      <c r="K99" s="66" t="s">
        <v>6852</v>
      </c>
      <c r="L99" s="71"/>
      <c r="M99" s="19"/>
    </row>
    <row r="100" spans="1:13" s="3" customFormat="1" ht="15" customHeight="1" x14ac:dyDescent="0.2">
      <c r="A100" s="71"/>
      <c r="B100" s="67"/>
      <c r="C100" s="538" t="s">
        <v>6851</v>
      </c>
      <c r="D100" s="621" t="s">
        <v>5204</v>
      </c>
      <c r="E100" s="632" t="s">
        <v>5205</v>
      </c>
      <c r="F100" s="150" t="b">
        <f>IF(総括表!$B$4=総括表!$Q$5,基礎データ貼付用シート!E2671+基礎データ貼付用シート!E2675)</f>
        <v>0</v>
      </c>
      <c r="G100" s="147" t="s">
        <v>5201</v>
      </c>
      <c r="H100" s="627">
        <v>0.72</v>
      </c>
      <c r="I100" s="628" t="s">
        <v>5202</v>
      </c>
      <c r="J100" s="629">
        <f t="shared" si="6"/>
        <v>0</v>
      </c>
      <c r="K100" s="66" t="s">
        <v>6853</v>
      </c>
      <c r="L100" s="71"/>
      <c r="M100" s="19"/>
    </row>
    <row r="101" spans="1:13" s="3" customFormat="1" ht="15" customHeight="1" x14ac:dyDescent="0.2">
      <c r="A101" s="71"/>
      <c r="B101" s="620">
        <v>47</v>
      </c>
      <c r="C101" s="63" t="s">
        <v>5310</v>
      </c>
      <c r="D101" s="621" t="s">
        <v>5199</v>
      </c>
      <c r="E101" s="632" t="s">
        <v>5200</v>
      </c>
      <c r="F101" s="150">
        <f>IF(総括表!$B$4=総括表!$Q$4,基礎データ貼付用シート!E2672+基礎データ貼付用シート!E2676)</f>
        <v>0</v>
      </c>
      <c r="G101" s="147" t="s">
        <v>5201</v>
      </c>
      <c r="H101" s="69">
        <v>0.6</v>
      </c>
      <c r="I101" s="147" t="s">
        <v>5202</v>
      </c>
      <c r="J101" s="148">
        <f t="shared" si="6"/>
        <v>0</v>
      </c>
      <c r="K101" s="66" t="s">
        <v>6854</v>
      </c>
      <c r="L101" s="71"/>
      <c r="M101" s="19"/>
    </row>
    <row r="102" spans="1:13" s="3" customFormat="1" ht="15" customHeight="1" x14ac:dyDescent="0.2">
      <c r="A102" s="71"/>
      <c r="B102" s="67"/>
      <c r="C102" s="538" t="s">
        <v>6847</v>
      </c>
      <c r="D102" s="621" t="s">
        <v>5204</v>
      </c>
      <c r="E102" s="632" t="s">
        <v>5205</v>
      </c>
      <c r="F102" s="150" t="b">
        <f>IF(総括表!$B$4=総括表!$Q$5,基礎データ貼付用シート!E2672+基礎データ貼付用シート!E2676)</f>
        <v>0</v>
      </c>
      <c r="G102" s="147" t="s">
        <v>5201</v>
      </c>
      <c r="H102" s="627">
        <v>0.6</v>
      </c>
      <c r="I102" s="628" t="s">
        <v>5202</v>
      </c>
      <c r="J102" s="629">
        <f t="shared" si="6"/>
        <v>0</v>
      </c>
      <c r="K102" s="66" t="s">
        <v>5819</v>
      </c>
      <c r="L102" s="71"/>
      <c r="M102" s="19"/>
    </row>
    <row r="103" spans="1:13" s="3" customFormat="1" ht="15" customHeight="1" x14ac:dyDescent="0.2">
      <c r="A103" s="71"/>
      <c r="B103" s="620">
        <v>49</v>
      </c>
      <c r="C103" s="63" t="s">
        <v>5310</v>
      </c>
      <c r="D103" s="621" t="s">
        <v>5199</v>
      </c>
      <c r="E103" s="632" t="s">
        <v>5200</v>
      </c>
      <c r="F103" s="150">
        <f>IF(総括表!$B$4=総括表!$Q$4,基礎データ貼付用シート!E2673+基礎データ貼付用シート!E2677)</f>
        <v>0</v>
      </c>
      <c r="G103" s="147" t="s">
        <v>5201</v>
      </c>
      <c r="H103" s="69">
        <v>0.5</v>
      </c>
      <c r="I103" s="147" t="s">
        <v>5202</v>
      </c>
      <c r="J103" s="148">
        <f t="shared" si="6"/>
        <v>0</v>
      </c>
      <c r="K103" s="66" t="s">
        <v>5820</v>
      </c>
      <c r="L103" s="71"/>
      <c r="M103" s="19"/>
    </row>
    <row r="104" spans="1:13" s="3" customFormat="1" ht="15" customHeight="1" x14ac:dyDescent="0.2">
      <c r="A104" s="71"/>
      <c r="B104" s="67"/>
      <c r="C104" s="538" t="s">
        <v>6848</v>
      </c>
      <c r="D104" s="621" t="s">
        <v>5204</v>
      </c>
      <c r="E104" s="632" t="s">
        <v>5205</v>
      </c>
      <c r="F104" s="150" t="b">
        <f>IF(総括表!$B$4=総括表!$Q$5,基礎データ貼付用シート!E2673+基礎データ貼付用シート!E2677)</f>
        <v>0</v>
      </c>
      <c r="G104" s="147" t="s">
        <v>5201</v>
      </c>
      <c r="H104" s="627">
        <v>0.5</v>
      </c>
      <c r="I104" s="628" t="s">
        <v>5202</v>
      </c>
      <c r="J104" s="629">
        <f t="shared" si="6"/>
        <v>0</v>
      </c>
      <c r="K104" s="66" t="s">
        <v>5821</v>
      </c>
      <c r="L104" s="71"/>
      <c r="M104" s="19"/>
    </row>
    <row r="105" spans="1:13" s="3" customFormat="1" ht="15" customHeight="1" x14ac:dyDescent="0.2">
      <c r="A105" s="77" t="s">
        <v>18</v>
      </c>
      <c r="B105" s="71" t="s">
        <v>7429</v>
      </c>
      <c r="C105" s="76"/>
      <c r="D105" s="66"/>
      <c r="E105" s="66"/>
      <c r="F105" s="29"/>
      <c r="G105" s="68"/>
      <c r="H105" s="87"/>
      <c r="I105" s="68"/>
      <c r="J105" s="29"/>
      <c r="K105" s="66"/>
      <c r="L105" s="71"/>
      <c r="M105" s="19"/>
    </row>
    <row r="106" spans="1:13" s="3" customFormat="1" ht="15" customHeight="1" x14ac:dyDescent="0.2">
      <c r="A106" s="71"/>
      <c r="B106" s="259"/>
      <c r="C106" s="260"/>
      <c r="D106" s="259"/>
      <c r="E106" s="259"/>
      <c r="F106" s="21"/>
      <c r="G106" s="164"/>
      <c r="H106" s="173"/>
      <c r="I106" s="164"/>
      <c r="J106" s="21"/>
      <c r="K106" s="66"/>
      <c r="L106" s="71"/>
      <c r="M106" s="19"/>
    </row>
    <row r="107" spans="1:13" s="3" customFormat="1" ht="15" customHeight="1" x14ac:dyDescent="0.2">
      <c r="A107" s="71"/>
      <c r="B107" s="235">
        <v>50</v>
      </c>
      <c r="C107" s="63" t="s">
        <v>5476</v>
      </c>
      <c r="D107" s="621" t="s">
        <v>5199</v>
      </c>
      <c r="E107" s="632" t="s">
        <v>5200</v>
      </c>
      <c r="F107" s="150">
        <f>IF(総括表!$B$4=総括表!$Q$4,基礎データ貼付用シート!E2678+基礎データ貼付用シート!E2682)</f>
        <v>0</v>
      </c>
      <c r="G107" s="147" t="s">
        <v>5201</v>
      </c>
      <c r="H107" s="69">
        <v>0.8</v>
      </c>
      <c r="I107" s="147" t="s">
        <v>5202</v>
      </c>
      <c r="J107" s="148">
        <f t="shared" ref="J107:J108" si="7">ROUND(F107*H107,0)</f>
        <v>0</v>
      </c>
      <c r="K107" s="66" t="s">
        <v>5822</v>
      </c>
      <c r="L107" s="71"/>
      <c r="M107" s="19"/>
    </row>
    <row r="108" spans="1:13" s="3" customFormat="1" ht="15" customHeight="1" x14ac:dyDescent="0.2">
      <c r="A108" s="71"/>
      <c r="B108" s="67"/>
      <c r="C108" s="538" t="s">
        <v>6850</v>
      </c>
      <c r="D108" s="621" t="s">
        <v>5204</v>
      </c>
      <c r="E108" s="632" t="s">
        <v>5205</v>
      </c>
      <c r="F108" s="150" t="b">
        <f>IF(総括表!$B$4=総括表!$Q$5,基礎データ貼付用シート!E2678+基礎データ貼付用シート!E2682)</f>
        <v>0</v>
      </c>
      <c r="G108" s="147" t="s">
        <v>5201</v>
      </c>
      <c r="H108" s="627">
        <v>0.8</v>
      </c>
      <c r="I108" s="628" t="s">
        <v>5202</v>
      </c>
      <c r="J108" s="629">
        <f t="shared" si="7"/>
        <v>0</v>
      </c>
      <c r="K108" s="66" t="s">
        <v>5823</v>
      </c>
      <c r="L108" s="71"/>
      <c r="M108" s="19"/>
    </row>
    <row r="109" spans="1:13" s="3" customFormat="1" ht="15" customHeight="1" x14ac:dyDescent="0.2">
      <c r="A109" s="71"/>
      <c r="B109" s="620">
        <v>51</v>
      </c>
      <c r="C109" s="63" t="s">
        <v>5476</v>
      </c>
      <c r="D109" s="621" t="s">
        <v>5199</v>
      </c>
      <c r="E109" s="632" t="s">
        <v>5200</v>
      </c>
      <c r="F109" s="150">
        <f>IF(総括表!$B$4=総括表!$Q$4,基礎データ貼付用シート!E2679+基礎データ貼付用シート!E2683)</f>
        <v>0</v>
      </c>
      <c r="G109" s="147" t="s">
        <v>5201</v>
      </c>
      <c r="H109" s="69">
        <v>0.72</v>
      </c>
      <c r="I109" s="147" t="s">
        <v>5202</v>
      </c>
      <c r="J109" s="148">
        <f t="shared" si="4"/>
        <v>0</v>
      </c>
      <c r="K109" s="66" t="s">
        <v>5824</v>
      </c>
      <c r="L109" s="71"/>
      <c r="M109" s="19"/>
    </row>
    <row r="110" spans="1:13" s="3" customFormat="1" ht="15" customHeight="1" x14ac:dyDescent="0.2">
      <c r="A110" s="71"/>
      <c r="B110" s="67"/>
      <c r="C110" s="538" t="s">
        <v>6851</v>
      </c>
      <c r="D110" s="621" t="s">
        <v>5204</v>
      </c>
      <c r="E110" s="632" t="s">
        <v>5205</v>
      </c>
      <c r="F110" s="150" t="b">
        <f>IF(総括表!$B$4=総括表!$Q$5,基礎データ貼付用シート!E2679+基礎データ貼付用シート!E2683)</f>
        <v>0</v>
      </c>
      <c r="G110" s="147" t="s">
        <v>5201</v>
      </c>
      <c r="H110" s="627">
        <v>0.72</v>
      </c>
      <c r="I110" s="628" t="s">
        <v>5202</v>
      </c>
      <c r="J110" s="629">
        <f t="shared" si="4"/>
        <v>0</v>
      </c>
      <c r="K110" s="66" t="s">
        <v>5825</v>
      </c>
      <c r="L110" s="71"/>
      <c r="M110" s="19"/>
    </row>
    <row r="111" spans="1:13" s="3" customFormat="1" ht="15" customHeight="1" x14ac:dyDescent="0.2">
      <c r="A111" s="71"/>
      <c r="B111" s="235">
        <v>52</v>
      </c>
      <c r="C111" s="63" t="s">
        <v>5476</v>
      </c>
      <c r="D111" s="621" t="s">
        <v>5199</v>
      </c>
      <c r="E111" s="632" t="s">
        <v>5200</v>
      </c>
      <c r="F111" s="150">
        <f>IF(総括表!$B$4=総括表!$Q$4,基礎データ貼付用シート!E2680+基礎データ貼付用シート!E2684)</f>
        <v>0</v>
      </c>
      <c r="G111" s="147" t="s">
        <v>5201</v>
      </c>
      <c r="H111" s="69">
        <v>0.6</v>
      </c>
      <c r="I111" s="147" t="s">
        <v>5202</v>
      </c>
      <c r="J111" s="148">
        <f t="shared" ref="J111:J114" si="8">ROUND(F111*H111,0)</f>
        <v>0</v>
      </c>
      <c r="K111" s="66" t="s">
        <v>5826</v>
      </c>
      <c r="L111" s="71"/>
      <c r="M111" s="19"/>
    </row>
    <row r="112" spans="1:13" s="3" customFormat="1" ht="15" customHeight="1" x14ac:dyDescent="0.2">
      <c r="A112" s="71"/>
      <c r="B112" s="67"/>
      <c r="C112" s="538" t="s">
        <v>6847</v>
      </c>
      <c r="D112" s="621" t="s">
        <v>5204</v>
      </c>
      <c r="E112" s="632" t="s">
        <v>5205</v>
      </c>
      <c r="F112" s="150" t="b">
        <f>IF(総括表!$B$4=総括表!$Q$5,基礎データ貼付用シート!E2680+基礎データ貼付用シート!E2684)</f>
        <v>0</v>
      </c>
      <c r="G112" s="147" t="s">
        <v>5201</v>
      </c>
      <c r="H112" s="627">
        <v>0.6</v>
      </c>
      <c r="I112" s="628" t="s">
        <v>5202</v>
      </c>
      <c r="J112" s="629">
        <f t="shared" si="8"/>
        <v>0</v>
      </c>
      <c r="K112" s="66" t="s">
        <v>5827</v>
      </c>
      <c r="L112" s="71"/>
      <c r="M112" s="19"/>
    </row>
    <row r="113" spans="1:13" s="3" customFormat="1" ht="15" customHeight="1" x14ac:dyDescent="0.2">
      <c r="A113" s="71"/>
      <c r="B113" s="235">
        <v>53</v>
      </c>
      <c r="C113" s="63" t="s">
        <v>5476</v>
      </c>
      <c r="D113" s="621" t="s">
        <v>5199</v>
      </c>
      <c r="E113" s="632" t="s">
        <v>5200</v>
      </c>
      <c r="F113" s="150">
        <f>IF(総括表!$B$4=総括表!$Q$4,基礎データ貼付用シート!E2681+基礎データ貼付用シート!E2685)</f>
        <v>0</v>
      </c>
      <c r="G113" s="147" t="s">
        <v>5201</v>
      </c>
      <c r="H113" s="69">
        <v>0.5</v>
      </c>
      <c r="I113" s="147" t="s">
        <v>5202</v>
      </c>
      <c r="J113" s="148">
        <f t="shared" si="8"/>
        <v>0</v>
      </c>
      <c r="K113" s="66" t="s">
        <v>5828</v>
      </c>
      <c r="L113" s="71"/>
      <c r="M113" s="19"/>
    </row>
    <row r="114" spans="1:13" s="3" customFormat="1" ht="15" customHeight="1" thickBot="1" x14ac:dyDescent="0.25">
      <c r="A114" s="71"/>
      <c r="B114" s="67"/>
      <c r="C114" s="538" t="s">
        <v>6848</v>
      </c>
      <c r="D114" s="621" t="s">
        <v>5204</v>
      </c>
      <c r="E114" s="632" t="s">
        <v>5205</v>
      </c>
      <c r="F114" s="150" t="b">
        <f>IF(総括表!$B$4=総括表!$Q$5,基礎データ貼付用シート!E2681+基礎データ貼付用シート!E2685)</f>
        <v>0</v>
      </c>
      <c r="G114" s="147" t="s">
        <v>5201</v>
      </c>
      <c r="H114" s="627">
        <v>0.5</v>
      </c>
      <c r="I114" s="628" t="s">
        <v>5202</v>
      </c>
      <c r="J114" s="629">
        <f t="shared" si="8"/>
        <v>0</v>
      </c>
      <c r="K114" s="66" t="s">
        <v>5829</v>
      </c>
      <c r="L114" s="71"/>
      <c r="M114" s="19"/>
    </row>
    <row r="115" spans="1:13" s="3" customFormat="1" ht="15" customHeight="1" x14ac:dyDescent="0.2">
      <c r="A115" s="71"/>
      <c r="B115" s="66"/>
      <c r="C115" s="68"/>
      <c r="D115" s="66"/>
      <c r="E115" s="66"/>
      <c r="F115" s="29"/>
      <c r="G115" s="68"/>
      <c r="H115" s="985" t="s">
        <v>7430</v>
      </c>
      <c r="I115" s="986"/>
      <c r="J115" s="657"/>
      <c r="K115" s="66"/>
      <c r="L115" s="71"/>
    </row>
    <row r="116" spans="1:13" s="3" customFormat="1" ht="15" customHeight="1" thickBot="1" x14ac:dyDescent="0.25">
      <c r="A116" s="71"/>
      <c r="B116" s="66"/>
      <c r="C116" s="66"/>
      <c r="D116" s="66"/>
      <c r="E116" s="66"/>
      <c r="F116" s="29"/>
      <c r="G116" s="66"/>
      <c r="H116" s="983" t="s">
        <v>5259</v>
      </c>
      <c r="I116" s="984"/>
      <c r="J116" s="7">
        <f>SUM(J7:J114)</f>
        <v>0</v>
      </c>
      <c r="K116" s="66" t="s">
        <v>98</v>
      </c>
      <c r="L116" s="71"/>
    </row>
    <row r="117" spans="1:13" s="3" customFormat="1" ht="18.75" customHeight="1" x14ac:dyDescent="0.2">
      <c r="A117" s="71"/>
      <c r="B117" s="66"/>
      <c r="C117" s="66"/>
      <c r="D117" s="66"/>
      <c r="E117" s="66"/>
      <c r="F117" s="29"/>
      <c r="G117" s="66"/>
      <c r="H117" s="93"/>
      <c r="I117" s="68"/>
      <c r="J117" s="29"/>
      <c r="K117" s="66"/>
      <c r="L117" s="71"/>
    </row>
    <row r="118" spans="1:13" s="3" customFormat="1" ht="18.75" customHeight="1" x14ac:dyDescent="0.2">
      <c r="B118" s="2"/>
      <c r="C118" s="2"/>
      <c r="D118" s="2"/>
      <c r="E118" s="2"/>
      <c r="F118" s="8"/>
      <c r="G118" s="2"/>
      <c r="H118" s="17"/>
      <c r="I118" s="9"/>
      <c r="J118" s="8"/>
      <c r="K118" s="2"/>
    </row>
    <row r="119" spans="1:13" s="3" customFormat="1" ht="18.75" customHeight="1" x14ac:dyDescent="0.2">
      <c r="B119" s="2"/>
      <c r="C119" s="2"/>
      <c r="D119" s="2"/>
      <c r="E119" s="2"/>
      <c r="F119" s="8"/>
      <c r="G119" s="2"/>
      <c r="H119" s="17"/>
      <c r="I119" s="9"/>
      <c r="J119" s="8"/>
      <c r="K119" s="2"/>
    </row>
    <row r="120" spans="1:13" s="3" customFormat="1" ht="18.75" customHeight="1" x14ac:dyDescent="0.2">
      <c r="B120" s="2"/>
      <c r="C120" s="2"/>
      <c r="D120" s="2"/>
      <c r="E120" s="2"/>
      <c r="F120" s="8"/>
      <c r="G120" s="2"/>
      <c r="H120" s="17"/>
      <c r="I120" s="9"/>
      <c r="J120" s="8"/>
      <c r="K120" s="2"/>
    </row>
  </sheetData>
  <sheetProtection autoFilter="0"/>
  <customSheetViews>
    <customSheetView guid="{0FF53720-42B0-4B1A-A491-0089CDA29CCF}" showPageBreaks="1" fitToPage="1" view="pageBreakPreview" topLeftCell="A67">
      <selection activeCell="F106" sqref="F106"/>
      <rowBreaks count="1" manualBreakCount="1">
        <brk id="48" max="16383" man="1"/>
      </rowBreaks>
      <pageMargins left="0" right="0" top="0" bottom="0" header="0" footer="0"/>
      <printOptions horizontalCentered="1"/>
      <pageSetup paperSize="9" fitToHeight="0" orientation="portrait" r:id="rId1"/>
      <headerFooter alignWithMargins="0"/>
    </customSheetView>
    <customSheetView guid="{1F81339A-CB4E-4CB3-ABCA-C25ADEC8B9AC}" showPageBreaks="1" fitToPage="1" view="pageBreakPreview" topLeftCell="A67">
      <selection activeCell="F106" sqref="F106"/>
      <rowBreaks count="1" manualBreakCount="1">
        <brk id="48" max="16383" man="1"/>
      </rowBreaks>
      <pageMargins left="0" right="0" top="0" bottom="0" header="0" footer="0"/>
      <printOptions horizontalCentered="1"/>
      <pageSetup paperSize="9" fitToHeight="0" orientation="portrait" r:id="rId2"/>
      <headerFooter alignWithMargins="0"/>
    </customSheetView>
    <customSheetView guid="{87FB8462-6403-4F20-8080-1AF11B55B90C}" showPageBreaks="1" fitToPage="1" view="pageBreakPreview" topLeftCell="A67">
      <selection activeCell="F106" sqref="F106"/>
      <rowBreaks count="1" manualBreakCount="1">
        <brk id="48" max="16383" man="1"/>
      </rowBreaks>
      <pageMargins left="0" right="0" top="0" bottom="0" header="0" footer="0"/>
      <printOptions horizontalCentered="1"/>
      <pageSetup paperSize="9" fitToHeight="0" orientation="portrait" r:id="rId3"/>
      <headerFooter alignWithMargins="0"/>
    </customSheetView>
    <customSheetView guid="{3B4A68D1-1B68-46E4-B8BF-4F65CEA2EB4B}" showPageBreaks="1" fitToPage="1" view="pageBreakPreview" topLeftCell="A67">
      <selection activeCell="F106" sqref="F106"/>
      <rowBreaks count="1" manualBreakCount="1">
        <brk id="48" max="16383" man="1"/>
      </rowBreaks>
      <pageMargins left="0" right="0" top="0" bottom="0" header="0" footer="0"/>
      <printOptions horizontalCentered="1"/>
      <pageSetup paperSize="9" fitToHeight="0" orientation="portrait" r:id="rId4"/>
      <headerFooter alignWithMargins="0"/>
    </customSheetView>
    <customSheetView guid="{3DDC5261-2F80-4A3C-AB53-F803DE8B7615}" showPageBreaks="1" fitToPage="1" view="pageBreakPreview" topLeftCell="A82">
      <selection activeCell="H17" sqref="H17"/>
      <rowBreaks count="1" manualBreakCount="1">
        <brk id="48" max="16383" man="1"/>
      </rowBreaks>
      <pageMargins left="0" right="0" top="0" bottom="0" header="0" footer="0"/>
      <printOptions horizontalCentered="1"/>
      <pageSetup paperSize="9" fitToHeight="0" orientation="portrait" r:id="rId5"/>
      <headerFooter alignWithMargins="0"/>
    </customSheetView>
    <customSheetView guid="{44914D11-FA26-4FFB-9D64-353FA38F5634}" showPageBreaks="1" fitToPage="1" view="pageBreakPreview">
      <selection sqref="A1:B1"/>
      <rowBreaks count="1" manualBreakCount="1">
        <brk id="48" max="16383" man="1"/>
      </rowBreaks>
      <pageMargins left="0" right="0" top="0" bottom="0" header="0" footer="0"/>
      <printOptions horizontalCentered="1"/>
      <pageSetup paperSize="9" fitToHeight="0" orientation="portrait" r:id="rId6"/>
      <headerFooter alignWithMargins="0"/>
    </customSheetView>
    <customSheetView guid="{6580A8AE-FA6B-4B5A-83A0-1CF78E68E0A6}"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7"/>
      <headerFooter alignWithMargins="0"/>
    </customSheetView>
    <customSheetView guid="{33BE930D-9EAB-4AFB-BDCD-43112CB50749}"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8"/>
      <headerFooter alignWithMargins="0"/>
    </customSheetView>
    <customSheetView guid="{0B613FCD-ABCC-41BB-9177-F54C998CD9E2}"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9"/>
      <headerFooter alignWithMargins="0"/>
    </customSheetView>
    <customSheetView guid="{B71A276C-C16D-4248-B875-8414D93978D3}"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0"/>
      <headerFooter alignWithMargins="0"/>
    </customSheetView>
    <customSheetView guid="{EE5E2BC8-B1EB-4466-BA38-D89D5EC0095B}"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1"/>
      <headerFooter alignWithMargins="0"/>
    </customSheetView>
    <customSheetView guid="{60A3B263-4602-4F01-9F3F-2B992FCD2F0D}"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2"/>
      <headerFooter alignWithMargins="0"/>
    </customSheetView>
    <customSheetView guid="{4501AAA6-52C2-4DE0-8371-DF05BC835EB0}"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3"/>
      <headerFooter alignWithMargins="0"/>
    </customSheetView>
    <customSheetView guid="{994C6250-FA50-4C22-9B36-67FD48252EA7}"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4"/>
      <headerFooter alignWithMargins="0"/>
    </customSheetView>
    <customSheetView guid="{589CC1DC-63E7-447D-98B0-3ACFA594E418}"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5"/>
      <headerFooter alignWithMargins="0"/>
    </customSheetView>
    <customSheetView guid="{C992E83C-24A9-4447-9C08-4F6D58B78F8B}"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6"/>
      <headerFooter alignWithMargins="0"/>
    </customSheetView>
    <customSheetView guid="{3C9FE015-CE13-4E3B-ACAB-8D7E22E34744}"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7"/>
      <headerFooter alignWithMargins="0"/>
    </customSheetView>
    <customSheetView guid="{7EEBD42C-6D62-4B33-B7C1-B904E6629538}"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8"/>
      <headerFooter alignWithMargins="0"/>
    </customSheetView>
    <customSheetView guid="{C8B40DBF-EDE0-406A-8960-74B2A681CE9F}" showPageBreaks="1" fitToPage="1" view="pageBreakPreview">
      <selection sqref="A1:B1"/>
      <rowBreaks count="1" manualBreakCount="1">
        <brk id="48" max="16383" man="1"/>
      </rowBreaks>
      <pageMargins left="0" right="0" top="0" bottom="0" header="0" footer="0"/>
      <printOptions horizontalCentered="1"/>
      <pageSetup paperSize="9" fitToHeight="0" orientation="portrait" r:id="rId19"/>
      <headerFooter alignWithMargins="0"/>
    </customSheetView>
    <customSheetView guid="{A0BA9017-E5F3-4B91-9F5C-F0F36F625BCB}" showPageBreaks="1" fitToPage="1" view="pageBreakPreview">
      <selection sqref="A1:B1"/>
      <rowBreaks count="1" manualBreakCount="1">
        <brk id="48" max="16383" man="1"/>
      </rowBreaks>
      <pageMargins left="0" right="0" top="0" bottom="0" header="0" footer="0"/>
      <printOptions horizontalCentered="1"/>
      <pageSetup paperSize="9" fitToHeight="0" orientation="portrait" r:id="rId20"/>
      <headerFooter alignWithMargins="0"/>
    </customSheetView>
  </customSheetViews>
  <mergeCells count="7">
    <mergeCell ref="H115:I115"/>
    <mergeCell ref="H116:I116"/>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fitToHeight="0" orientation="portrait" r:id="rId21"/>
  <headerFooter alignWithMargins="0"/>
  <rowBreaks count="2" manualBreakCount="2">
    <brk id="52" max="10" man="1"/>
    <brk id="104" max="1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65"/>
  <sheetViews>
    <sheetView view="pageBreakPreview" topLeftCell="A39" zoomScaleNormal="100" zoomScaleSheetLayoutView="100" workbookViewId="0">
      <selection activeCell="J66" sqref="J66"/>
    </sheetView>
  </sheetViews>
  <sheetFormatPr defaultColWidth="9" defaultRowHeight="18.75" customHeight="1" x14ac:dyDescent="0.2"/>
  <cols>
    <col min="1" max="1" width="3.90625" style="1" customWidth="1"/>
    <col min="2" max="2" width="4" style="1" customWidth="1"/>
    <col min="3" max="3" width="7.453125" style="1" bestFit="1" customWidth="1"/>
    <col min="4" max="4" width="3" style="1" bestFit="1" customWidth="1"/>
    <col min="5" max="5" width="12" style="1" customWidth="1"/>
    <col min="6" max="6" width="20.453125" style="6" customWidth="1"/>
    <col min="7" max="7" width="2" style="1" bestFit="1" customWidth="1"/>
    <col min="8" max="8" width="11.90625" style="15" customWidth="1"/>
    <col min="9" max="9" width="2" style="1" bestFit="1" customWidth="1"/>
    <col min="10" max="10" width="11.90625" style="6" customWidth="1"/>
    <col min="11" max="11" width="4.453125" style="1" bestFit="1" customWidth="1"/>
    <col min="12" max="16384" width="9" style="1"/>
  </cols>
  <sheetData>
    <row r="1" spans="1:12" ht="18.75" customHeight="1" x14ac:dyDescent="0.2">
      <c r="A1" s="1252" t="s">
        <v>5189</v>
      </c>
      <c r="B1" s="1253"/>
      <c r="C1" s="1492" t="s">
        <v>6855</v>
      </c>
      <c r="D1" s="1493"/>
      <c r="E1" s="1494"/>
      <c r="F1" s="89"/>
      <c r="G1" s="76"/>
      <c r="H1" s="258" t="s">
        <v>5191</v>
      </c>
      <c r="I1" s="990">
        <f>総括表!H4</f>
        <v>0</v>
      </c>
      <c r="J1" s="990"/>
      <c r="K1" s="990"/>
      <c r="L1" s="76"/>
    </row>
    <row r="2" spans="1:12" ht="18.75" customHeight="1" x14ac:dyDescent="0.2">
      <c r="A2" s="76"/>
      <c r="B2" s="76"/>
      <c r="C2" s="76"/>
      <c r="D2" s="76"/>
      <c r="E2" s="76"/>
      <c r="F2" s="89"/>
      <c r="G2" s="76"/>
      <c r="H2" s="79"/>
      <c r="I2" s="76"/>
      <c r="J2" s="137"/>
      <c r="K2" s="76"/>
      <c r="L2" s="76"/>
    </row>
    <row r="3" spans="1:12" ht="18.75" customHeight="1" x14ac:dyDescent="0.2">
      <c r="A3" s="77" t="s">
        <v>18</v>
      </c>
      <c r="B3" s="71" t="s">
        <v>6856</v>
      </c>
      <c r="C3" s="76"/>
      <c r="D3" s="76"/>
      <c r="E3" s="76"/>
      <c r="F3" s="89"/>
      <c r="G3" s="76"/>
      <c r="H3" s="79"/>
      <c r="I3" s="76"/>
      <c r="J3" s="89"/>
      <c r="K3" s="76"/>
      <c r="L3" s="76"/>
    </row>
    <row r="4" spans="1:12" ht="11.25" customHeight="1" x14ac:dyDescent="0.2">
      <c r="A4" s="78"/>
      <c r="B4" s="76"/>
      <c r="C4" s="76"/>
      <c r="D4" s="76"/>
      <c r="E4" s="76"/>
      <c r="F4" s="89"/>
      <c r="G4" s="76"/>
      <c r="H4" s="79"/>
      <c r="I4" s="76"/>
      <c r="J4" s="89"/>
      <c r="K4" s="76"/>
      <c r="L4" s="76"/>
    </row>
    <row r="5" spans="1:12" ht="18.75" customHeight="1" x14ac:dyDescent="0.2">
      <c r="A5" s="78"/>
      <c r="B5" s="1212" t="s">
        <v>5193</v>
      </c>
      <c r="C5" s="992"/>
      <c r="D5" s="1212" t="s">
        <v>5194</v>
      </c>
      <c r="E5" s="992"/>
      <c r="F5" s="618" t="s">
        <v>5195</v>
      </c>
      <c r="G5" s="619"/>
      <c r="H5" s="642" t="s">
        <v>5196</v>
      </c>
      <c r="I5" s="619"/>
      <c r="J5" s="618" t="s">
        <v>17</v>
      </c>
      <c r="K5" s="66"/>
      <c r="L5" s="76"/>
    </row>
    <row r="6" spans="1:12" ht="15" customHeight="1" x14ac:dyDescent="0.2">
      <c r="A6" s="78"/>
      <c r="B6" s="294"/>
      <c r="C6" s="289"/>
      <c r="D6" s="229"/>
      <c r="E6" s="286"/>
      <c r="F6" s="168"/>
      <c r="G6" s="143"/>
      <c r="H6" s="83"/>
      <c r="I6" s="143"/>
      <c r="J6" s="92" t="s">
        <v>5197</v>
      </c>
      <c r="K6" s="66"/>
      <c r="L6" s="76"/>
    </row>
    <row r="7" spans="1:12" s="3" customFormat="1" ht="15" customHeight="1" x14ac:dyDescent="0.2">
      <c r="A7" s="71"/>
      <c r="B7" s="620">
        <v>1</v>
      </c>
      <c r="C7" s="63" t="s">
        <v>5265</v>
      </c>
      <c r="D7" s="621"/>
      <c r="E7" s="632" t="s">
        <v>5200</v>
      </c>
      <c r="F7" s="150">
        <f>IF(総括表!$B$4=総括表!$Q$4,基礎データ貼付用シート!E2686)</f>
        <v>0</v>
      </c>
      <c r="G7" s="147" t="s">
        <v>5201</v>
      </c>
      <c r="H7" s="627">
        <v>0.30599999999999999</v>
      </c>
      <c r="I7" s="628" t="s">
        <v>5202</v>
      </c>
      <c r="J7" s="629">
        <f t="shared" ref="J7:J33" si="0">ROUND(F7*H7,0)</f>
        <v>0</v>
      </c>
      <c r="K7" s="66" t="s">
        <v>6015</v>
      </c>
      <c r="L7" s="71"/>
    </row>
    <row r="8" spans="1:12" s="3" customFormat="1" ht="15" customHeight="1" x14ac:dyDescent="0.2">
      <c r="A8" s="71"/>
      <c r="B8" s="620">
        <v>2</v>
      </c>
      <c r="C8" s="63" t="s">
        <v>5198</v>
      </c>
      <c r="D8" s="621"/>
      <c r="E8" s="632" t="s">
        <v>5200</v>
      </c>
      <c r="F8" s="150">
        <f>IF(総括表!$B$4=総括表!$Q$4,基礎データ貼付用シート!E2687)</f>
        <v>0</v>
      </c>
      <c r="G8" s="147" t="s">
        <v>5201</v>
      </c>
      <c r="H8" s="69">
        <v>0.33400000000000002</v>
      </c>
      <c r="I8" s="147" t="s">
        <v>5202</v>
      </c>
      <c r="J8" s="148">
        <f t="shared" si="0"/>
        <v>0</v>
      </c>
      <c r="K8" s="66" t="s">
        <v>5266</v>
      </c>
      <c r="L8" s="71"/>
    </row>
    <row r="9" spans="1:12" s="3" customFormat="1" ht="15" customHeight="1" x14ac:dyDescent="0.2">
      <c r="A9" s="71"/>
      <c r="B9" s="620">
        <v>3</v>
      </c>
      <c r="C9" s="63" t="s">
        <v>5207</v>
      </c>
      <c r="D9" s="621"/>
      <c r="E9" s="632" t="s">
        <v>5200</v>
      </c>
      <c r="F9" s="150">
        <f>IF(総括表!$B$4=総括表!$Q$4,基礎データ貼付用シート!E2688)</f>
        <v>0</v>
      </c>
      <c r="G9" s="147" t="s">
        <v>5201</v>
      </c>
      <c r="H9" s="69">
        <v>0.36199999999999999</v>
      </c>
      <c r="I9" s="147" t="s">
        <v>5202</v>
      </c>
      <c r="J9" s="148">
        <f t="shared" si="0"/>
        <v>0</v>
      </c>
      <c r="K9" s="66" t="s">
        <v>5267</v>
      </c>
      <c r="L9" s="71"/>
    </row>
    <row r="10" spans="1:12" s="3" customFormat="1" ht="15" customHeight="1" x14ac:dyDescent="0.2">
      <c r="A10" s="71"/>
      <c r="B10" s="620">
        <v>4</v>
      </c>
      <c r="C10" s="63" t="s">
        <v>5210</v>
      </c>
      <c r="D10" s="621" t="s">
        <v>5199</v>
      </c>
      <c r="E10" s="632" t="s">
        <v>5200</v>
      </c>
      <c r="F10" s="150">
        <f>IF(総括表!$B$4=総括表!$Q$4,基礎データ貼付用シート!E2689)</f>
        <v>0</v>
      </c>
      <c r="G10" s="147" t="s">
        <v>5201</v>
      </c>
      <c r="H10" s="69">
        <v>0.34699999999999998</v>
      </c>
      <c r="I10" s="147" t="s">
        <v>5202</v>
      </c>
      <c r="J10" s="148">
        <f t="shared" si="0"/>
        <v>0</v>
      </c>
      <c r="K10" s="66" t="s">
        <v>5799</v>
      </c>
      <c r="L10" s="71"/>
    </row>
    <row r="11" spans="1:12" s="3" customFormat="1" ht="15" customHeight="1" x14ac:dyDescent="0.2">
      <c r="A11" s="71"/>
      <c r="B11" s="67"/>
      <c r="C11" s="538"/>
      <c r="D11" s="621" t="s">
        <v>5204</v>
      </c>
      <c r="E11" s="632" t="s">
        <v>5205</v>
      </c>
      <c r="F11" s="150" t="b">
        <f>IF(総括表!$B$4=総括表!$Q$5,基礎データ貼付用シート!E2689)</f>
        <v>0</v>
      </c>
      <c r="G11" s="147" t="s">
        <v>5201</v>
      </c>
      <c r="H11" s="627">
        <v>0.17699999999999999</v>
      </c>
      <c r="I11" s="628" t="s">
        <v>5202</v>
      </c>
      <c r="J11" s="629">
        <f t="shared" si="0"/>
        <v>0</v>
      </c>
      <c r="K11" s="66" t="s">
        <v>5269</v>
      </c>
      <c r="L11" s="71"/>
    </row>
    <row r="12" spans="1:12" s="3" customFormat="1" ht="15" customHeight="1" x14ac:dyDescent="0.2">
      <c r="A12" s="71"/>
      <c r="B12" s="620">
        <v>5</v>
      </c>
      <c r="C12" s="63" t="s">
        <v>5213</v>
      </c>
      <c r="D12" s="621" t="s">
        <v>5199</v>
      </c>
      <c r="E12" s="632" t="s">
        <v>5200</v>
      </c>
      <c r="F12" s="150">
        <f>IF(総括表!$B$4=総括表!$Q$4,基礎データ貼付用シート!E2690)</f>
        <v>0</v>
      </c>
      <c r="G12" s="147" t="s">
        <v>5201</v>
      </c>
      <c r="H12" s="69">
        <v>0.378</v>
      </c>
      <c r="I12" s="147" t="s">
        <v>5202</v>
      </c>
      <c r="J12" s="148">
        <f t="shared" si="0"/>
        <v>0</v>
      </c>
      <c r="K12" s="66" t="s">
        <v>5270</v>
      </c>
      <c r="L12" s="71"/>
    </row>
    <row r="13" spans="1:12" s="3" customFormat="1" ht="15" customHeight="1" x14ac:dyDescent="0.2">
      <c r="A13" s="71"/>
      <c r="B13" s="67"/>
      <c r="C13" s="538"/>
      <c r="D13" s="621" t="s">
        <v>5204</v>
      </c>
      <c r="E13" s="632" t="s">
        <v>5205</v>
      </c>
      <c r="F13" s="150" t="b">
        <f>IF(総括表!$B$4=総括表!$Q$5,基礎データ貼付用シート!E2690)</f>
        <v>0</v>
      </c>
      <c r="G13" s="147" t="s">
        <v>5201</v>
      </c>
      <c r="H13" s="627">
        <v>0.221</v>
      </c>
      <c r="I13" s="628" t="s">
        <v>5202</v>
      </c>
      <c r="J13" s="629">
        <f t="shared" si="0"/>
        <v>0</v>
      </c>
      <c r="K13" s="66" t="s">
        <v>5271</v>
      </c>
      <c r="L13" s="71"/>
    </row>
    <row r="14" spans="1:12" s="3" customFormat="1" ht="15" customHeight="1" x14ac:dyDescent="0.2">
      <c r="A14" s="71"/>
      <c r="B14" s="620">
        <v>6</v>
      </c>
      <c r="C14" s="63" t="s">
        <v>5216</v>
      </c>
      <c r="D14" s="621" t="s">
        <v>5199</v>
      </c>
      <c r="E14" s="632" t="s">
        <v>5200</v>
      </c>
      <c r="F14" s="150">
        <f>IF(総括表!$B$4=総括表!$Q$4,基礎データ貼付用シート!E2691)</f>
        <v>0</v>
      </c>
      <c r="G14" s="147" t="s">
        <v>5201</v>
      </c>
      <c r="H14" s="69">
        <v>0.40899999999999997</v>
      </c>
      <c r="I14" s="147" t="s">
        <v>5202</v>
      </c>
      <c r="J14" s="148">
        <f>ROUND(F14*H14,0)</f>
        <v>0</v>
      </c>
      <c r="K14" s="66" t="s">
        <v>5272</v>
      </c>
      <c r="L14" s="71"/>
    </row>
    <row r="15" spans="1:12" s="3" customFormat="1" ht="15" customHeight="1" x14ac:dyDescent="0.2">
      <c r="A15" s="71"/>
      <c r="B15" s="67"/>
      <c r="C15" s="538"/>
      <c r="D15" s="621" t="s">
        <v>5204</v>
      </c>
      <c r="E15" s="632" t="s">
        <v>5205</v>
      </c>
      <c r="F15" s="150" t="b">
        <f>IF(総括表!$B$4=総括表!$Q$5,基礎データ貼付用シート!E2691)</f>
        <v>0</v>
      </c>
      <c r="G15" s="147" t="s">
        <v>5201</v>
      </c>
      <c r="H15" s="627">
        <v>0.26500000000000001</v>
      </c>
      <c r="I15" s="628" t="s">
        <v>5202</v>
      </c>
      <c r="J15" s="629">
        <f>ROUND(F15*H15,0)</f>
        <v>0</v>
      </c>
      <c r="K15" s="66" t="s">
        <v>5273</v>
      </c>
      <c r="L15" s="71"/>
    </row>
    <row r="16" spans="1:12" s="3" customFormat="1" ht="15" customHeight="1" x14ac:dyDescent="0.2">
      <c r="A16" s="71"/>
      <c r="B16" s="620">
        <v>7</v>
      </c>
      <c r="C16" s="63" t="s">
        <v>5219</v>
      </c>
      <c r="D16" s="621" t="s">
        <v>5199</v>
      </c>
      <c r="E16" s="632" t="s">
        <v>5200</v>
      </c>
      <c r="F16" s="150">
        <f>IF(総括表!$B$4=総括表!$Q$4,基礎データ貼付用シート!E2692)</f>
        <v>0</v>
      </c>
      <c r="G16" s="147" t="s">
        <v>5201</v>
      </c>
      <c r="H16" s="69">
        <v>0.44</v>
      </c>
      <c r="I16" s="147" t="s">
        <v>5202</v>
      </c>
      <c r="J16" s="148">
        <f t="shared" si="0"/>
        <v>0</v>
      </c>
      <c r="K16" s="66" t="s">
        <v>5330</v>
      </c>
      <c r="L16" s="71"/>
    </row>
    <row r="17" spans="1:12" s="3" customFormat="1" ht="15" customHeight="1" x14ac:dyDescent="0.2">
      <c r="A17" s="71"/>
      <c r="B17" s="67"/>
      <c r="C17" s="538"/>
      <c r="D17" s="621" t="s">
        <v>5204</v>
      </c>
      <c r="E17" s="632" t="s">
        <v>5205</v>
      </c>
      <c r="F17" s="150" t="b">
        <f>IF(総括表!$B$4=総括表!$Q$5,基礎データ貼付用シート!E2692)</f>
        <v>0</v>
      </c>
      <c r="G17" s="147" t="s">
        <v>5201</v>
      </c>
      <c r="H17" s="627">
        <v>0.309</v>
      </c>
      <c r="I17" s="628" t="s">
        <v>5202</v>
      </c>
      <c r="J17" s="629">
        <f t="shared" si="0"/>
        <v>0</v>
      </c>
      <c r="K17" s="66" t="s">
        <v>5331</v>
      </c>
      <c r="L17" s="71"/>
    </row>
    <row r="18" spans="1:12" s="3" customFormat="1" ht="15" customHeight="1" x14ac:dyDescent="0.2">
      <c r="A18" s="71"/>
      <c r="B18" s="620">
        <v>8</v>
      </c>
      <c r="C18" s="63" t="s">
        <v>5222</v>
      </c>
      <c r="D18" s="621" t="s">
        <v>5199</v>
      </c>
      <c r="E18" s="632" t="s">
        <v>5200</v>
      </c>
      <c r="F18" s="150">
        <f>IF(総括表!$B$4=総括表!$Q$4,基礎データ貼付用シート!E2693)</f>
        <v>0</v>
      </c>
      <c r="G18" s="147" t="s">
        <v>5201</v>
      </c>
      <c r="H18" s="69">
        <v>0.47099999999999997</v>
      </c>
      <c r="I18" s="147" t="s">
        <v>5202</v>
      </c>
      <c r="J18" s="148">
        <f t="shared" si="0"/>
        <v>0</v>
      </c>
      <c r="K18" s="66" t="s">
        <v>5332</v>
      </c>
      <c r="L18" s="71"/>
    </row>
    <row r="19" spans="1:12" s="3" customFormat="1" ht="15" customHeight="1" x14ac:dyDescent="0.2">
      <c r="A19" s="71"/>
      <c r="B19" s="67"/>
      <c r="C19" s="538"/>
      <c r="D19" s="621" t="s">
        <v>5204</v>
      </c>
      <c r="E19" s="632" t="s">
        <v>5205</v>
      </c>
      <c r="F19" s="150" t="b">
        <f>IF(総括表!$B$4=総括表!$Q$5,基礎データ貼付用シート!E2693)</f>
        <v>0</v>
      </c>
      <c r="G19" s="147" t="s">
        <v>5201</v>
      </c>
      <c r="H19" s="627">
        <v>0.35299999999999998</v>
      </c>
      <c r="I19" s="628" t="s">
        <v>5202</v>
      </c>
      <c r="J19" s="629">
        <f t="shared" si="0"/>
        <v>0</v>
      </c>
      <c r="K19" s="66" t="s">
        <v>5333</v>
      </c>
      <c r="L19" s="71"/>
    </row>
    <row r="20" spans="1:12" s="3" customFormat="1" ht="15" customHeight="1" x14ac:dyDescent="0.2">
      <c r="A20" s="71"/>
      <c r="B20" s="620">
        <v>9</v>
      </c>
      <c r="C20" s="63" t="s">
        <v>5225</v>
      </c>
      <c r="D20" s="621" t="s">
        <v>5199</v>
      </c>
      <c r="E20" s="632" t="s">
        <v>5200</v>
      </c>
      <c r="F20" s="150">
        <f>IF(総括表!$B$4=総括表!$Q$4,基礎データ貼付用シート!E2694)</f>
        <v>0</v>
      </c>
      <c r="G20" s="147" t="s">
        <v>5201</v>
      </c>
      <c r="H20" s="69">
        <v>0.502</v>
      </c>
      <c r="I20" s="147" t="s">
        <v>5202</v>
      </c>
      <c r="J20" s="148">
        <f t="shared" si="0"/>
        <v>0</v>
      </c>
      <c r="K20" s="66" t="s">
        <v>5334</v>
      </c>
      <c r="L20" s="71"/>
    </row>
    <row r="21" spans="1:12" s="3" customFormat="1" ht="15" customHeight="1" x14ac:dyDescent="0.2">
      <c r="A21" s="71"/>
      <c r="B21" s="67"/>
      <c r="C21" s="538"/>
      <c r="D21" s="621" t="s">
        <v>5204</v>
      </c>
      <c r="E21" s="632" t="s">
        <v>5205</v>
      </c>
      <c r="F21" s="150" t="b">
        <f>IF(総括表!$B$4=総括表!$Q$5,基礎データ貼付用シート!E2694)</f>
        <v>0</v>
      </c>
      <c r="G21" s="147" t="s">
        <v>5201</v>
      </c>
      <c r="H21" s="627">
        <v>0.39700000000000002</v>
      </c>
      <c r="I21" s="628" t="s">
        <v>5202</v>
      </c>
      <c r="J21" s="148">
        <f t="shared" si="0"/>
        <v>0</v>
      </c>
      <c r="K21" s="66" t="s">
        <v>5335</v>
      </c>
      <c r="L21" s="71"/>
    </row>
    <row r="22" spans="1:12" s="3" customFormat="1" ht="15" customHeight="1" x14ac:dyDescent="0.2">
      <c r="A22" s="71"/>
      <c r="B22" s="620">
        <v>10</v>
      </c>
      <c r="C22" s="261" t="s">
        <v>5228</v>
      </c>
      <c r="D22" s="621" t="s">
        <v>5374</v>
      </c>
      <c r="E22" s="632" t="s">
        <v>5200</v>
      </c>
      <c r="F22" s="150">
        <f>IF(総括表!$B$4=総括表!$Q$4,基礎データ貼付用シート!E2695)</f>
        <v>0</v>
      </c>
      <c r="G22" s="147" t="s">
        <v>5723</v>
      </c>
      <c r="H22" s="627">
        <v>0.53300000000000003</v>
      </c>
      <c r="I22" s="628" t="s">
        <v>5724</v>
      </c>
      <c r="J22" s="148">
        <f t="shared" si="0"/>
        <v>0</v>
      </c>
      <c r="K22" s="66" t="s">
        <v>5336</v>
      </c>
      <c r="L22" s="71"/>
    </row>
    <row r="23" spans="1:12" s="3" customFormat="1" ht="15" customHeight="1" x14ac:dyDescent="0.2">
      <c r="A23" s="71"/>
      <c r="B23" s="67"/>
      <c r="C23" s="262"/>
      <c r="D23" s="621" t="s">
        <v>5376</v>
      </c>
      <c r="E23" s="632" t="s">
        <v>5205</v>
      </c>
      <c r="F23" s="150" t="b">
        <f>IF(総括表!$B$4=総括表!$Q$5,基礎データ貼付用シート!E2695)</f>
        <v>0</v>
      </c>
      <c r="G23" s="147" t="s">
        <v>5723</v>
      </c>
      <c r="H23" s="627">
        <v>0.441</v>
      </c>
      <c r="I23" s="628" t="s">
        <v>5724</v>
      </c>
      <c r="J23" s="148">
        <f t="shared" si="0"/>
        <v>0</v>
      </c>
      <c r="K23" s="66" t="s">
        <v>5426</v>
      </c>
      <c r="L23" s="71"/>
    </row>
    <row r="24" spans="1:12" s="3" customFormat="1" ht="15" customHeight="1" x14ac:dyDescent="0.2">
      <c r="A24" s="71"/>
      <c r="B24" s="620">
        <v>11</v>
      </c>
      <c r="C24" s="63" t="s">
        <v>5231</v>
      </c>
      <c r="D24" s="621" t="s">
        <v>5199</v>
      </c>
      <c r="E24" s="632" t="s">
        <v>5200</v>
      </c>
      <c r="F24" s="150">
        <f>IF(総括表!$B$4=総括表!$Q$4,基礎データ貼付用シート!E2696)</f>
        <v>0</v>
      </c>
      <c r="G24" s="147" t="s">
        <v>5201</v>
      </c>
      <c r="H24" s="69">
        <v>0.56399999999999995</v>
      </c>
      <c r="I24" s="147" t="s">
        <v>5202</v>
      </c>
      <c r="J24" s="148">
        <f t="shared" si="0"/>
        <v>0</v>
      </c>
      <c r="K24" s="66" t="s">
        <v>5427</v>
      </c>
      <c r="L24" s="71"/>
    </row>
    <row r="25" spans="1:12" s="3" customFormat="1" ht="15" customHeight="1" x14ac:dyDescent="0.2">
      <c r="A25" s="71"/>
      <c r="B25" s="67"/>
      <c r="C25" s="538"/>
      <c r="D25" s="621" t="s">
        <v>5204</v>
      </c>
      <c r="E25" s="632" t="s">
        <v>5205</v>
      </c>
      <c r="F25" s="150" t="b">
        <f>IF(総括表!$B$4=総括表!$Q$5,基礎データ貼付用シート!E2696)</f>
        <v>0</v>
      </c>
      <c r="G25" s="147" t="s">
        <v>5201</v>
      </c>
      <c r="H25" s="627">
        <v>0.48499999999999999</v>
      </c>
      <c r="I25" s="628" t="s">
        <v>5202</v>
      </c>
      <c r="J25" s="629">
        <f t="shared" si="0"/>
        <v>0</v>
      </c>
      <c r="K25" s="66" t="s">
        <v>5339</v>
      </c>
      <c r="L25" s="71"/>
    </row>
    <row r="26" spans="1:12" s="3" customFormat="1" ht="15" customHeight="1" x14ac:dyDescent="0.2">
      <c r="A26" s="71"/>
      <c r="B26" s="620">
        <v>12</v>
      </c>
      <c r="C26" s="63" t="s">
        <v>5234</v>
      </c>
      <c r="D26" s="621" t="s">
        <v>5199</v>
      </c>
      <c r="E26" s="632" t="s">
        <v>5200</v>
      </c>
      <c r="F26" s="150">
        <f>IF(総括表!$B$4=総括表!$Q$4,基礎データ貼付用シート!E2697)</f>
        <v>0</v>
      </c>
      <c r="G26" s="147" t="s">
        <v>5201</v>
      </c>
      <c r="H26" s="69">
        <v>0.59499999999999997</v>
      </c>
      <c r="I26" s="147" t="s">
        <v>5202</v>
      </c>
      <c r="J26" s="148">
        <f t="shared" si="0"/>
        <v>0</v>
      </c>
      <c r="K26" s="66" t="s">
        <v>5429</v>
      </c>
      <c r="L26" s="71"/>
    </row>
    <row r="27" spans="1:12" s="3" customFormat="1" ht="15" customHeight="1" x14ac:dyDescent="0.2">
      <c r="A27" s="71"/>
      <c r="B27" s="67"/>
      <c r="C27" s="538"/>
      <c r="D27" s="621" t="s">
        <v>5204</v>
      </c>
      <c r="E27" s="632" t="s">
        <v>5205</v>
      </c>
      <c r="F27" s="150" t="b">
        <f>IF(総括表!$B$4=総括表!$Q$5,基礎データ貼付用シート!E2697)</f>
        <v>0</v>
      </c>
      <c r="G27" s="147" t="s">
        <v>5201</v>
      </c>
      <c r="H27" s="627">
        <v>0.53</v>
      </c>
      <c r="I27" s="628" t="s">
        <v>5202</v>
      </c>
      <c r="J27" s="629">
        <f t="shared" si="0"/>
        <v>0</v>
      </c>
      <c r="K27" s="66" t="s">
        <v>5341</v>
      </c>
      <c r="L27" s="71"/>
    </row>
    <row r="28" spans="1:12" s="3" customFormat="1" ht="15" customHeight="1" x14ac:dyDescent="0.2">
      <c r="A28" s="71"/>
      <c r="B28" s="620">
        <v>13</v>
      </c>
      <c r="C28" s="63" t="s">
        <v>5237</v>
      </c>
      <c r="D28" s="621" t="s">
        <v>5199</v>
      </c>
      <c r="E28" s="632" t="s">
        <v>5200</v>
      </c>
      <c r="F28" s="150">
        <f>IF(総括表!$B$4=総括表!$Q$4,基礎データ貼付用シート!E2698)</f>
        <v>0</v>
      </c>
      <c r="G28" s="147" t="s">
        <v>5201</v>
      </c>
      <c r="H28" s="69">
        <v>0.626</v>
      </c>
      <c r="I28" s="147" t="s">
        <v>5202</v>
      </c>
      <c r="J28" s="148">
        <f t="shared" si="0"/>
        <v>0</v>
      </c>
      <c r="K28" s="66" t="s">
        <v>5430</v>
      </c>
      <c r="L28" s="71"/>
    </row>
    <row r="29" spans="1:12" s="3" customFormat="1" ht="15" customHeight="1" x14ac:dyDescent="0.2">
      <c r="A29" s="71"/>
      <c r="B29" s="67"/>
      <c r="C29" s="538"/>
      <c r="D29" s="621" t="s">
        <v>5204</v>
      </c>
      <c r="E29" s="632" t="s">
        <v>5205</v>
      </c>
      <c r="F29" s="150" t="b">
        <f>IF(総括表!$B$4=総括表!$Q$5,基礎データ貼付用シート!E2698)</f>
        <v>0</v>
      </c>
      <c r="G29" s="147" t="s">
        <v>5201</v>
      </c>
      <c r="H29" s="627">
        <v>0.57399999999999995</v>
      </c>
      <c r="I29" s="628" t="s">
        <v>5202</v>
      </c>
      <c r="J29" s="629">
        <f t="shared" si="0"/>
        <v>0</v>
      </c>
      <c r="K29" s="66" t="s">
        <v>5343</v>
      </c>
      <c r="L29" s="71"/>
    </row>
    <row r="30" spans="1:12" s="3" customFormat="1" ht="15" customHeight="1" x14ac:dyDescent="0.2">
      <c r="A30" s="71"/>
      <c r="B30" s="620">
        <v>14</v>
      </c>
      <c r="C30" s="63" t="s">
        <v>5240</v>
      </c>
      <c r="D30" s="621" t="s">
        <v>5199</v>
      </c>
      <c r="E30" s="632" t="s">
        <v>5200</v>
      </c>
      <c r="F30" s="150">
        <f>IF(総括表!$B$4=総括表!$Q$4,基礎データ貼付用シート!E2699)</f>
        <v>0</v>
      </c>
      <c r="G30" s="147" t="s">
        <v>5201</v>
      </c>
      <c r="H30" s="69">
        <v>0.65700000000000003</v>
      </c>
      <c r="I30" s="147" t="s">
        <v>5202</v>
      </c>
      <c r="J30" s="148">
        <f t="shared" si="0"/>
        <v>0</v>
      </c>
      <c r="K30" s="66" t="s">
        <v>5431</v>
      </c>
      <c r="L30" s="71"/>
    </row>
    <row r="31" spans="1:12" s="3" customFormat="1" ht="15" customHeight="1" x14ac:dyDescent="0.2">
      <c r="A31" s="71"/>
      <c r="B31" s="67"/>
      <c r="C31" s="538"/>
      <c r="D31" s="621" t="s">
        <v>5204</v>
      </c>
      <c r="E31" s="632" t="s">
        <v>5205</v>
      </c>
      <c r="F31" s="150" t="b">
        <f>IF(総括表!$B$4=総括表!$Q$5,基礎データ貼付用シート!E2699)</f>
        <v>0</v>
      </c>
      <c r="G31" s="147" t="s">
        <v>5201</v>
      </c>
      <c r="H31" s="627">
        <v>0.61799999999999999</v>
      </c>
      <c r="I31" s="628" t="s">
        <v>5202</v>
      </c>
      <c r="J31" s="629">
        <f t="shared" si="0"/>
        <v>0</v>
      </c>
      <c r="K31" s="66" t="s">
        <v>5345</v>
      </c>
      <c r="L31" s="71"/>
    </row>
    <row r="32" spans="1:12" s="3" customFormat="1" ht="15" customHeight="1" x14ac:dyDescent="0.2">
      <c r="A32" s="71"/>
      <c r="B32" s="620">
        <v>15</v>
      </c>
      <c r="C32" s="63" t="s">
        <v>5351</v>
      </c>
      <c r="D32" s="621" t="s">
        <v>5199</v>
      </c>
      <c r="E32" s="632" t="s">
        <v>5200</v>
      </c>
      <c r="F32" s="150">
        <f>IF(総括表!$B$4=総括表!$Q$4,基礎データ貼付用シート!E2700)</f>
        <v>0</v>
      </c>
      <c r="G32" s="147" t="s">
        <v>5201</v>
      </c>
      <c r="H32" s="69">
        <v>0.68799999999999994</v>
      </c>
      <c r="I32" s="147" t="s">
        <v>5202</v>
      </c>
      <c r="J32" s="148">
        <f t="shared" si="0"/>
        <v>0</v>
      </c>
      <c r="K32" s="66" t="s">
        <v>5432</v>
      </c>
      <c r="L32" s="71"/>
    </row>
    <row r="33" spans="1:12" s="3" customFormat="1" ht="15" customHeight="1" x14ac:dyDescent="0.2">
      <c r="A33" s="71"/>
      <c r="B33" s="67"/>
      <c r="C33" s="538"/>
      <c r="D33" s="621" t="s">
        <v>5204</v>
      </c>
      <c r="E33" s="632" t="s">
        <v>5205</v>
      </c>
      <c r="F33" s="150" t="b">
        <f>IF(総括表!$B$4=総括表!$Q$5,基礎データ貼付用シート!E2700)</f>
        <v>0</v>
      </c>
      <c r="G33" s="147" t="s">
        <v>5201</v>
      </c>
      <c r="H33" s="627">
        <v>0.66200000000000003</v>
      </c>
      <c r="I33" s="628" t="s">
        <v>5202</v>
      </c>
      <c r="J33" s="629">
        <f t="shared" si="0"/>
        <v>0</v>
      </c>
      <c r="K33" s="66" t="s">
        <v>5347</v>
      </c>
      <c r="L33" s="71"/>
    </row>
    <row r="34" spans="1:12" s="3" customFormat="1" ht="20.149999999999999" customHeight="1" x14ac:dyDescent="0.2">
      <c r="A34" s="71"/>
      <c r="B34" s="620">
        <v>16</v>
      </c>
      <c r="C34" s="63" t="s">
        <v>5307</v>
      </c>
      <c r="D34" s="621" t="s">
        <v>5199</v>
      </c>
      <c r="E34" s="632" t="s">
        <v>5200</v>
      </c>
      <c r="F34" s="150">
        <f>IF(総括表!$B$4=総括表!$Q$4,基礎データ貼付用シート!E2701)</f>
        <v>0</v>
      </c>
      <c r="G34" s="147" t="s">
        <v>5201</v>
      </c>
      <c r="H34" s="69">
        <v>0.73599999999999999</v>
      </c>
      <c r="I34" s="147" t="s">
        <v>5202</v>
      </c>
      <c r="J34" s="148">
        <f t="shared" ref="J34:J51" si="1">ROUND(F34*H34,0)</f>
        <v>0</v>
      </c>
      <c r="K34" s="66" t="s">
        <v>5433</v>
      </c>
      <c r="L34" s="71"/>
    </row>
    <row r="35" spans="1:12" s="33" customFormat="1" ht="20.149999999999999" customHeight="1" x14ac:dyDescent="0.2">
      <c r="A35" s="263"/>
      <c r="B35" s="1495" t="s">
        <v>6857</v>
      </c>
      <c r="C35" s="1496"/>
      <c r="D35" s="621" t="s">
        <v>5204</v>
      </c>
      <c r="E35" s="632" t="s">
        <v>5205</v>
      </c>
      <c r="F35" s="150" t="b">
        <f>IF(総括表!$B$4=総括表!$Q$5,基礎データ貼付用シート!E2701)</f>
        <v>0</v>
      </c>
      <c r="G35" s="147" t="s">
        <v>5201</v>
      </c>
      <c r="H35" s="627">
        <v>0.70699999999999996</v>
      </c>
      <c r="I35" s="628" t="s">
        <v>5202</v>
      </c>
      <c r="J35" s="629">
        <f t="shared" si="1"/>
        <v>0</v>
      </c>
      <c r="K35" s="66" t="s">
        <v>5349</v>
      </c>
      <c r="L35" s="263"/>
    </row>
    <row r="36" spans="1:12" s="3" customFormat="1" ht="20.149999999999999" customHeight="1" x14ac:dyDescent="0.2">
      <c r="A36" s="71"/>
      <c r="B36" s="620">
        <v>17</v>
      </c>
      <c r="C36" s="63" t="s">
        <v>5307</v>
      </c>
      <c r="D36" s="621" t="s">
        <v>5199</v>
      </c>
      <c r="E36" s="632" t="s">
        <v>5200</v>
      </c>
      <c r="F36" s="150">
        <f>IF(総括表!$B$4=総括表!$Q$4,基礎データ貼付用シート!E2702)</f>
        <v>0</v>
      </c>
      <c r="G36" s="147" t="s">
        <v>5201</v>
      </c>
      <c r="H36" s="69">
        <v>0.73599999999999999</v>
      </c>
      <c r="I36" s="147" t="s">
        <v>5202</v>
      </c>
      <c r="J36" s="148">
        <f t="shared" si="1"/>
        <v>0</v>
      </c>
      <c r="K36" s="66" t="s">
        <v>5434</v>
      </c>
      <c r="L36" s="71"/>
    </row>
    <row r="37" spans="1:12" s="33" customFormat="1" ht="20.149999999999999" customHeight="1" x14ac:dyDescent="0.2">
      <c r="A37" s="263"/>
      <c r="B37" s="1495" t="s">
        <v>6858</v>
      </c>
      <c r="C37" s="1496"/>
      <c r="D37" s="621" t="s">
        <v>5204</v>
      </c>
      <c r="E37" s="632" t="s">
        <v>5205</v>
      </c>
      <c r="F37" s="150" t="b">
        <f>IF(総括表!$B$4=総括表!$Q$5,基礎データ貼付用シート!E2702)</f>
        <v>0</v>
      </c>
      <c r="G37" s="147" t="s">
        <v>5201</v>
      </c>
      <c r="H37" s="627">
        <v>0.70699999999999996</v>
      </c>
      <c r="I37" s="628" t="s">
        <v>5202</v>
      </c>
      <c r="J37" s="629">
        <f t="shared" si="1"/>
        <v>0</v>
      </c>
      <c r="K37" s="66" t="s">
        <v>5352</v>
      </c>
      <c r="L37" s="263"/>
    </row>
    <row r="38" spans="1:12" s="3" customFormat="1" ht="20.149999999999999" customHeight="1" x14ac:dyDescent="0.2">
      <c r="A38" s="71"/>
      <c r="B38" s="620">
        <v>18</v>
      </c>
      <c r="C38" s="63" t="s">
        <v>5307</v>
      </c>
      <c r="D38" s="621" t="s">
        <v>5199</v>
      </c>
      <c r="E38" s="632" t="s">
        <v>5200</v>
      </c>
      <c r="F38" s="150">
        <f>IF(総括表!$B$4=総括表!$Q$4,基礎データ貼付用シート!E2703)</f>
        <v>0</v>
      </c>
      <c r="G38" s="147" t="s">
        <v>5201</v>
      </c>
      <c r="H38" s="69">
        <v>0.73599999999999999</v>
      </c>
      <c r="I38" s="147" t="s">
        <v>5202</v>
      </c>
      <c r="J38" s="148">
        <f t="shared" si="1"/>
        <v>0</v>
      </c>
      <c r="K38" s="66" t="s">
        <v>5403</v>
      </c>
      <c r="L38" s="71"/>
    </row>
    <row r="39" spans="1:12" s="33" customFormat="1" ht="20.149999999999999" customHeight="1" x14ac:dyDescent="0.2">
      <c r="A39" s="263"/>
      <c r="B39" s="1495" t="s">
        <v>6859</v>
      </c>
      <c r="C39" s="1496"/>
      <c r="D39" s="621" t="s">
        <v>5204</v>
      </c>
      <c r="E39" s="632" t="s">
        <v>5205</v>
      </c>
      <c r="F39" s="150" t="b">
        <f>IF(総括表!$B$4=総括表!$Q$5,基礎データ貼付用シート!E2703)</f>
        <v>0</v>
      </c>
      <c r="G39" s="147" t="s">
        <v>5201</v>
      </c>
      <c r="H39" s="627">
        <v>0.70699999999999996</v>
      </c>
      <c r="I39" s="628" t="s">
        <v>5202</v>
      </c>
      <c r="J39" s="629">
        <f t="shared" si="1"/>
        <v>0</v>
      </c>
      <c r="K39" s="66" t="s">
        <v>5354</v>
      </c>
      <c r="L39" s="263"/>
    </row>
    <row r="40" spans="1:12" s="3" customFormat="1" ht="20.149999999999999" customHeight="1" x14ac:dyDescent="0.2">
      <c r="A40" s="71"/>
      <c r="B40" s="620">
        <v>19</v>
      </c>
      <c r="C40" s="63" t="s">
        <v>5307</v>
      </c>
      <c r="D40" s="621" t="s">
        <v>5199</v>
      </c>
      <c r="E40" s="632" t="s">
        <v>5200</v>
      </c>
      <c r="F40" s="150">
        <f>IF(総括表!$B$4=総括表!$Q$4,基礎データ貼付用シート!E2704)</f>
        <v>0</v>
      </c>
      <c r="G40" s="147" t="s">
        <v>5201</v>
      </c>
      <c r="H40" s="69">
        <v>0.73599999999999999</v>
      </c>
      <c r="I40" s="147" t="s">
        <v>5202</v>
      </c>
      <c r="J40" s="148">
        <f t="shared" si="1"/>
        <v>0</v>
      </c>
      <c r="K40" s="66" t="s">
        <v>5435</v>
      </c>
      <c r="L40" s="71"/>
    </row>
    <row r="41" spans="1:12" s="33" customFormat="1" ht="20.149999999999999" customHeight="1" x14ac:dyDescent="0.2">
      <c r="A41" s="263"/>
      <c r="B41" s="1495" t="s">
        <v>6860</v>
      </c>
      <c r="C41" s="1496"/>
      <c r="D41" s="621" t="s">
        <v>5204</v>
      </c>
      <c r="E41" s="632" t="s">
        <v>5205</v>
      </c>
      <c r="F41" s="150" t="b">
        <f>IF(総括表!$B$4=総括表!$Q$5,基礎データ貼付用シート!E2704)</f>
        <v>0</v>
      </c>
      <c r="G41" s="147" t="s">
        <v>5201</v>
      </c>
      <c r="H41" s="627">
        <v>0.70699999999999996</v>
      </c>
      <c r="I41" s="628" t="s">
        <v>5202</v>
      </c>
      <c r="J41" s="629">
        <f t="shared" si="1"/>
        <v>0</v>
      </c>
      <c r="K41" s="66" t="s">
        <v>5356</v>
      </c>
      <c r="L41" s="263"/>
    </row>
    <row r="42" spans="1:12" s="3" customFormat="1" ht="20.149999999999999" customHeight="1" x14ac:dyDescent="0.2">
      <c r="A42" s="71"/>
      <c r="B42" s="620">
        <v>20</v>
      </c>
      <c r="C42" s="63" t="s">
        <v>5307</v>
      </c>
      <c r="D42" s="621" t="s">
        <v>5199</v>
      </c>
      <c r="E42" s="632" t="s">
        <v>5200</v>
      </c>
      <c r="F42" s="150">
        <f>IF(総括表!$B$4=総括表!$Q$4,基礎データ貼付用シート!E2705)</f>
        <v>0</v>
      </c>
      <c r="G42" s="147" t="s">
        <v>5201</v>
      </c>
      <c r="H42" s="69">
        <v>0.98099999999999998</v>
      </c>
      <c r="I42" s="147" t="s">
        <v>5202</v>
      </c>
      <c r="J42" s="148">
        <f t="shared" si="1"/>
        <v>0</v>
      </c>
      <c r="K42" s="66" t="s">
        <v>5391</v>
      </c>
      <c r="L42" s="71"/>
    </row>
    <row r="43" spans="1:12" s="33" customFormat="1" ht="20.149999999999999" customHeight="1" x14ac:dyDescent="0.2">
      <c r="A43" s="263"/>
      <c r="B43" s="1495" t="s">
        <v>6861</v>
      </c>
      <c r="C43" s="1496"/>
      <c r="D43" s="621" t="s">
        <v>5204</v>
      </c>
      <c r="E43" s="632" t="s">
        <v>5205</v>
      </c>
      <c r="F43" s="150" t="b">
        <f>IF(総括表!$B$4=総括表!$Q$5,基礎データ貼付用シート!E2705)</f>
        <v>0</v>
      </c>
      <c r="G43" s="147" t="s">
        <v>5201</v>
      </c>
      <c r="H43" s="627">
        <v>0.94199999999999995</v>
      </c>
      <c r="I43" s="628" t="s">
        <v>5202</v>
      </c>
      <c r="J43" s="629">
        <f t="shared" si="1"/>
        <v>0</v>
      </c>
      <c r="K43" s="66" t="s">
        <v>5358</v>
      </c>
      <c r="L43" s="263"/>
    </row>
    <row r="44" spans="1:12" s="3" customFormat="1" ht="20.149999999999999" customHeight="1" x14ac:dyDescent="0.2">
      <c r="A44" s="71"/>
      <c r="B44" s="620">
        <v>21</v>
      </c>
      <c r="C44" s="63" t="s">
        <v>5307</v>
      </c>
      <c r="D44" s="621" t="s">
        <v>5199</v>
      </c>
      <c r="E44" s="632" t="s">
        <v>5200</v>
      </c>
      <c r="F44" s="150">
        <f>IF(総括表!$B$4=総括表!$Q$4,基礎データ貼付用シート!E2706)</f>
        <v>0</v>
      </c>
      <c r="G44" s="147" t="s">
        <v>5201</v>
      </c>
      <c r="H44" s="69">
        <v>0.98099999999999998</v>
      </c>
      <c r="I44" s="147" t="s">
        <v>5202</v>
      </c>
      <c r="J44" s="148">
        <f t="shared" si="1"/>
        <v>0</v>
      </c>
      <c r="K44" s="66" t="s">
        <v>5359</v>
      </c>
      <c r="L44" s="71"/>
    </row>
    <row r="45" spans="1:12" s="33" customFormat="1" ht="20.149999999999999" customHeight="1" x14ac:dyDescent="0.2">
      <c r="A45" s="263"/>
      <c r="B45" s="1495" t="s">
        <v>6862</v>
      </c>
      <c r="C45" s="1496"/>
      <c r="D45" s="621" t="s">
        <v>5204</v>
      </c>
      <c r="E45" s="632" t="s">
        <v>5205</v>
      </c>
      <c r="F45" s="150" t="b">
        <f>IF(総括表!$B$4=総括表!$Q$5,基礎データ貼付用シート!E2706)</f>
        <v>0</v>
      </c>
      <c r="G45" s="147" t="s">
        <v>5201</v>
      </c>
      <c r="H45" s="69">
        <v>0.94199999999999995</v>
      </c>
      <c r="I45" s="147" t="s">
        <v>5202</v>
      </c>
      <c r="J45" s="148">
        <f t="shared" si="1"/>
        <v>0</v>
      </c>
      <c r="K45" s="66" t="s">
        <v>5436</v>
      </c>
      <c r="L45" s="263"/>
    </row>
    <row r="46" spans="1:12" s="3" customFormat="1" ht="15" customHeight="1" x14ac:dyDescent="0.2">
      <c r="A46" s="71"/>
      <c r="B46" s="620">
        <v>22</v>
      </c>
      <c r="C46" s="63" t="s">
        <v>5308</v>
      </c>
      <c r="D46" s="621" t="s">
        <v>5199</v>
      </c>
      <c r="E46" s="632" t="s">
        <v>5200</v>
      </c>
      <c r="F46" s="150">
        <f>IF(総括表!$B$4=総括表!$Q$4,基礎データ貼付用シート!E2707)</f>
        <v>0</v>
      </c>
      <c r="G46" s="147" t="s">
        <v>5201</v>
      </c>
      <c r="H46" s="69">
        <v>0.75</v>
      </c>
      <c r="I46" s="147" t="s">
        <v>5202</v>
      </c>
      <c r="J46" s="148">
        <f>ROUND(F46*H46,0)</f>
        <v>0</v>
      </c>
      <c r="K46" s="66" t="s">
        <v>5443</v>
      </c>
      <c r="L46" s="71"/>
    </row>
    <row r="47" spans="1:12" s="3" customFormat="1" ht="15" customHeight="1" x14ac:dyDescent="0.2">
      <c r="A47" s="71"/>
      <c r="B47" s="67"/>
      <c r="C47" s="538"/>
      <c r="D47" s="621" t="s">
        <v>5204</v>
      </c>
      <c r="E47" s="632" t="s">
        <v>5205</v>
      </c>
      <c r="F47" s="150" t="b">
        <f>IF(総括表!$B$4=総括表!$Q$5,基礎データ貼付用シート!E2707)</f>
        <v>0</v>
      </c>
      <c r="G47" s="147" t="s">
        <v>5201</v>
      </c>
      <c r="H47" s="627">
        <v>0.75</v>
      </c>
      <c r="I47" s="628" t="s">
        <v>5202</v>
      </c>
      <c r="J47" s="629">
        <f>ROUND(F47*H47,0)</f>
        <v>0</v>
      </c>
      <c r="K47" s="66" t="s">
        <v>5604</v>
      </c>
      <c r="L47" s="71"/>
    </row>
    <row r="48" spans="1:12" s="3" customFormat="1" ht="15" customHeight="1" x14ac:dyDescent="0.2">
      <c r="A48" s="71"/>
      <c r="B48" s="620">
        <v>23</v>
      </c>
      <c r="C48" s="63" t="s">
        <v>5309</v>
      </c>
      <c r="D48" s="621" t="s">
        <v>5199</v>
      </c>
      <c r="E48" s="632" t="s">
        <v>5200</v>
      </c>
      <c r="F48" s="150">
        <f>IF(総括表!$B$4=総括表!$Q$4,基礎データ貼付用シート!E2708)</f>
        <v>0</v>
      </c>
      <c r="G48" s="147" t="s">
        <v>5201</v>
      </c>
      <c r="H48" s="69">
        <v>0.75</v>
      </c>
      <c r="I48" s="147" t="s">
        <v>5202</v>
      </c>
      <c r="J48" s="148">
        <f t="shared" si="1"/>
        <v>0</v>
      </c>
      <c r="K48" s="66" t="s">
        <v>5605</v>
      </c>
      <c r="L48" s="71"/>
    </row>
    <row r="49" spans="1:12" s="3" customFormat="1" ht="15" customHeight="1" x14ac:dyDescent="0.2">
      <c r="A49" s="71"/>
      <c r="B49" s="67"/>
      <c r="C49" s="538"/>
      <c r="D49" s="621" t="s">
        <v>5204</v>
      </c>
      <c r="E49" s="632" t="s">
        <v>5205</v>
      </c>
      <c r="F49" s="150" t="b">
        <f>IF(総括表!$B$4=総括表!$Q$5,基礎データ貼付用シート!E2708)</f>
        <v>0</v>
      </c>
      <c r="G49" s="147" t="s">
        <v>5201</v>
      </c>
      <c r="H49" s="627">
        <v>0.75</v>
      </c>
      <c r="I49" s="628" t="s">
        <v>5202</v>
      </c>
      <c r="J49" s="629">
        <f t="shared" si="1"/>
        <v>0</v>
      </c>
      <c r="K49" s="66" t="s">
        <v>5444</v>
      </c>
      <c r="L49" s="71"/>
    </row>
    <row r="50" spans="1:12" s="3" customFormat="1" ht="15" customHeight="1" x14ac:dyDescent="0.2">
      <c r="A50" s="71"/>
      <c r="B50" s="620">
        <v>24</v>
      </c>
      <c r="C50" s="63" t="s">
        <v>5310</v>
      </c>
      <c r="D50" s="621" t="s">
        <v>5199</v>
      </c>
      <c r="E50" s="632" t="s">
        <v>5200</v>
      </c>
      <c r="F50" s="150">
        <f>IF(総括表!$B$4=総括表!$Q$4,基礎データ貼付用シート!E2709)</f>
        <v>0</v>
      </c>
      <c r="G50" s="147" t="s">
        <v>5201</v>
      </c>
      <c r="H50" s="69">
        <v>0.75</v>
      </c>
      <c r="I50" s="147" t="s">
        <v>5202</v>
      </c>
      <c r="J50" s="148">
        <f t="shared" si="1"/>
        <v>0</v>
      </c>
      <c r="K50" s="66" t="s">
        <v>5445</v>
      </c>
      <c r="L50" s="71"/>
    </row>
    <row r="51" spans="1:12" s="3" customFormat="1" ht="15" customHeight="1" x14ac:dyDescent="0.2">
      <c r="A51" s="71"/>
      <c r="B51" s="67"/>
      <c r="C51" s="538"/>
      <c r="D51" s="621" t="s">
        <v>5204</v>
      </c>
      <c r="E51" s="632" t="s">
        <v>5205</v>
      </c>
      <c r="F51" s="150" t="b">
        <f>IF(総括表!$B$4=総括表!$Q$5,基礎データ貼付用シート!E2709)</f>
        <v>0</v>
      </c>
      <c r="G51" s="147" t="s">
        <v>5201</v>
      </c>
      <c r="H51" s="627">
        <v>0.75</v>
      </c>
      <c r="I51" s="628" t="s">
        <v>5202</v>
      </c>
      <c r="J51" s="629">
        <f t="shared" si="1"/>
        <v>0</v>
      </c>
      <c r="K51" s="66" t="s">
        <v>5446</v>
      </c>
      <c r="L51" s="71"/>
    </row>
    <row r="52" spans="1:12" s="3" customFormat="1" ht="15" customHeight="1" x14ac:dyDescent="0.2">
      <c r="A52" s="71"/>
      <c r="B52" s="620">
        <v>25</v>
      </c>
      <c r="C52" s="63" t="s">
        <v>5476</v>
      </c>
      <c r="D52" s="621" t="s">
        <v>5199</v>
      </c>
      <c r="E52" s="632" t="s">
        <v>5200</v>
      </c>
      <c r="F52" s="150">
        <f>IF(総括表!$B$4=総括表!$Q$4,基礎データ貼付用シート!E2710)</f>
        <v>0</v>
      </c>
      <c r="G52" s="147" t="s">
        <v>5201</v>
      </c>
      <c r="H52" s="69">
        <v>0.75</v>
      </c>
      <c r="I52" s="147" t="s">
        <v>5202</v>
      </c>
      <c r="J52" s="148">
        <f t="shared" ref="J52:J53" si="2">ROUND(F52*H52,0)</f>
        <v>0</v>
      </c>
      <c r="K52" s="66" t="s">
        <v>5480</v>
      </c>
      <c r="L52" s="71"/>
    </row>
    <row r="53" spans="1:12" s="3" customFormat="1" ht="15" customHeight="1" thickBot="1" x14ac:dyDescent="0.25">
      <c r="A53" s="71"/>
      <c r="B53" s="67"/>
      <c r="C53" s="538"/>
      <c r="D53" s="621" t="s">
        <v>5204</v>
      </c>
      <c r="E53" s="632" t="s">
        <v>5205</v>
      </c>
      <c r="F53" s="150" t="b">
        <f>IF(総括表!$B$4=総括表!$Q$5,基礎データ貼付用シート!E2710)</f>
        <v>0</v>
      </c>
      <c r="G53" s="147" t="s">
        <v>5201</v>
      </c>
      <c r="H53" s="627">
        <v>0.75</v>
      </c>
      <c r="I53" s="628" t="s">
        <v>5202</v>
      </c>
      <c r="J53" s="629">
        <f t="shared" si="2"/>
        <v>0</v>
      </c>
      <c r="K53" s="66" t="s">
        <v>6863</v>
      </c>
      <c r="L53" s="71"/>
    </row>
    <row r="54" spans="1:12" s="3" customFormat="1" ht="15" customHeight="1" x14ac:dyDescent="0.2">
      <c r="A54" s="71"/>
      <c r="B54" s="66"/>
      <c r="C54" s="155"/>
      <c r="D54" s="66"/>
      <c r="E54" s="66"/>
      <c r="F54" s="8"/>
      <c r="G54" s="9"/>
      <c r="H54" s="985" t="s">
        <v>7431</v>
      </c>
      <c r="I54" s="986"/>
      <c r="J54" s="657"/>
      <c r="K54" s="66"/>
      <c r="L54" s="71"/>
    </row>
    <row r="55" spans="1:12" s="3" customFormat="1" ht="15" customHeight="1" thickBot="1" x14ac:dyDescent="0.25">
      <c r="A55" s="71"/>
      <c r="B55" s="66"/>
      <c r="C55" s="66"/>
      <c r="D55" s="66"/>
      <c r="E55" s="66"/>
      <c r="F55" s="29"/>
      <c r="G55" s="66"/>
      <c r="H55" s="983" t="s">
        <v>5259</v>
      </c>
      <c r="I55" s="984"/>
      <c r="J55" s="7">
        <f>SUM(J7:J53)</f>
        <v>0</v>
      </c>
      <c r="K55" s="66" t="s">
        <v>100</v>
      </c>
      <c r="L55" s="71"/>
    </row>
    <row r="56" spans="1:12" s="3" customFormat="1" ht="18.75" customHeight="1" x14ac:dyDescent="0.2">
      <c r="B56" s="2"/>
      <c r="C56" s="2"/>
      <c r="D56" s="2"/>
      <c r="E56" s="2"/>
      <c r="F56" s="8"/>
      <c r="G56" s="2"/>
      <c r="H56" s="17"/>
      <c r="I56" s="9"/>
      <c r="J56" s="8"/>
    </row>
    <row r="57" spans="1:12" s="3" customFormat="1" ht="18.75" customHeight="1" x14ac:dyDescent="0.2">
      <c r="B57" s="2"/>
      <c r="C57" s="2"/>
      <c r="D57" s="2"/>
      <c r="E57" s="2"/>
      <c r="F57" s="8"/>
      <c r="G57" s="2"/>
      <c r="H57" s="17"/>
      <c r="I57" s="9"/>
      <c r="J57" s="8"/>
    </row>
    <row r="58" spans="1:12" s="3" customFormat="1" ht="18.75" customHeight="1" x14ac:dyDescent="0.2">
      <c r="B58" s="2"/>
      <c r="C58" s="2"/>
      <c r="D58" s="2"/>
      <c r="E58" s="2"/>
      <c r="F58" s="8"/>
      <c r="G58" s="2"/>
      <c r="H58" s="17"/>
      <c r="I58" s="9"/>
      <c r="J58" s="8"/>
      <c r="K58" s="2"/>
    </row>
    <row r="59" spans="1:12" s="3" customFormat="1" ht="18.75" customHeight="1" x14ac:dyDescent="0.2">
      <c r="B59" s="2"/>
      <c r="C59" s="2"/>
      <c r="D59" s="2"/>
      <c r="E59" s="2"/>
      <c r="F59" s="8"/>
      <c r="G59" s="2"/>
      <c r="H59" s="17"/>
      <c r="I59" s="9"/>
      <c r="J59" s="8"/>
      <c r="K59" s="2"/>
    </row>
    <row r="60" spans="1:12" s="3" customFormat="1" ht="18.75" customHeight="1" x14ac:dyDescent="0.2">
      <c r="B60" s="2"/>
      <c r="C60" s="2"/>
      <c r="D60" s="2"/>
      <c r="E60" s="2"/>
      <c r="F60" s="8"/>
      <c r="G60" s="2"/>
      <c r="H60" s="17"/>
      <c r="I60" s="9"/>
      <c r="J60" s="8"/>
      <c r="K60" s="2"/>
    </row>
    <row r="61" spans="1:12" s="3" customFormat="1" ht="18.75" customHeight="1" x14ac:dyDescent="0.2">
      <c r="B61" s="2"/>
      <c r="C61" s="2"/>
      <c r="D61" s="2"/>
      <c r="E61" s="2"/>
      <c r="F61" s="8"/>
      <c r="G61" s="2"/>
      <c r="H61" s="17"/>
      <c r="I61" s="9"/>
      <c r="J61" s="8"/>
      <c r="K61" s="2"/>
    </row>
    <row r="62" spans="1:12" s="3" customFormat="1" ht="18.75" customHeight="1" x14ac:dyDescent="0.2">
      <c r="B62" s="2"/>
      <c r="C62" s="2"/>
      <c r="D62" s="2"/>
      <c r="E62" s="2"/>
      <c r="F62" s="8"/>
      <c r="G62" s="2"/>
      <c r="H62" s="17"/>
      <c r="I62" s="9"/>
      <c r="J62" s="8"/>
      <c r="K62" s="2"/>
    </row>
    <row r="63" spans="1:12" s="3" customFormat="1" ht="18.75" customHeight="1" x14ac:dyDescent="0.2">
      <c r="B63" s="2"/>
      <c r="C63" s="2"/>
      <c r="D63" s="2"/>
      <c r="E63" s="2"/>
      <c r="F63" s="8"/>
      <c r="G63" s="2"/>
      <c r="H63" s="17"/>
      <c r="I63" s="9"/>
      <c r="J63" s="8"/>
      <c r="K63" s="2"/>
    </row>
    <row r="64" spans="1:12" ht="18.75" customHeight="1" x14ac:dyDescent="0.2">
      <c r="K64" s="2"/>
    </row>
    <row r="65" spans="11:11" ht="18.75" customHeight="1" x14ac:dyDescent="0.2">
      <c r="K65" s="2"/>
    </row>
  </sheetData>
  <sheetProtection autoFilter="0"/>
  <customSheetViews>
    <customSheetView guid="{0FF53720-42B0-4B1A-A491-0089CDA29CCF}" showPageBreaks="1" view="pageBreakPreview">
      <selection activeCell="J27" sqref="J27"/>
      <pageMargins left="0" right="0" top="0" bottom="0" header="0" footer="0"/>
      <printOptions horizontalCentered="1"/>
      <pageSetup paperSize="9" scale="92" orientation="portrait" r:id="rId1"/>
      <headerFooter alignWithMargins="0"/>
    </customSheetView>
    <customSheetView guid="{1F81339A-CB4E-4CB3-ABCA-C25ADEC8B9AC}" showPageBreaks="1" view="pageBreakPreview">
      <selection activeCell="J27" sqref="J27"/>
      <pageMargins left="0" right="0" top="0" bottom="0" header="0" footer="0"/>
      <printOptions horizontalCentered="1"/>
      <pageSetup paperSize="9" scale="92" orientation="portrait" r:id="rId2"/>
      <headerFooter alignWithMargins="0"/>
    </customSheetView>
    <customSheetView guid="{87FB8462-6403-4F20-8080-1AF11B55B90C}" showPageBreaks="1" view="pageBreakPreview">
      <selection activeCell="J27" sqref="J27"/>
      <pageMargins left="0" right="0" top="0" bottom="0" header="0" footer="0"/>
      <printOptions horizontalCentered="1"/>
      <pageSetup paperSize="9" scale="92" orientation="portrait" r:id="rId3"/>
      <headerFooter alignWithMargins="0"/>
    </customSheetView>
    <customSheetView guid="{3B4A68D1-1B68-46E4-B8BF-4F65CEA2EB4B}" showPageBreaks="1" view="pageBreakPreview">
      <selection activeCell="J27" sqref="J27"/>
      <pageMargins left="0" right="0" top="0" bottom="0" header="0" footer="0"/>
      <printOptions horizontalCentered="1"/>
      <pageSetup paperSize="9" scale="92" orientation="portrait" r:id="rId4"/>
      <headerFooter alignWithMargins="0"/>
    </customSheetView>
    <customSheetView guid="{3DDC5261-2F80-4A3C-AB53-F803DE8B7615}" showPageBreaks="1" view="pageBreakPreview">
      <selection activeCell="D5" sqref="D5:E5"/>
      <pageMargins left="0" right="0" top="0" bottom="0" header="0" footer="0"/>
      <printOptions horizontalCentered="1"/>
      <pageSetup paperSize="9" scale="93" orientation="portrait" r:id="rId5"/>
      <headerFooter alignWithMargins="0"/>
    </customSheetView>
    <customSheetView guid="{44914D11-FA26-4FFB-9D64-353FA38F5634}" showPageBreaks="1" view="pageBreakPreview">
      <selection activeCell="D5" sqref="D5:E5"/>
      <pageMargins left="0" right="0" top="0" bottom="0" header="0" footer="0"/>
      <printOptions horizontalCentered="1"/>
      <pageSetup paperSize="9" scale="93" orientation="portrait" r:id="rId6"/>
      <headerFooter alignWithMargins="0"/>
    </customSheetView>
    <customSheetView guid="{6580A8AE-FA6B-4B5A-83A0-1CF78E68E0A6}" scale="115" showPageBreaks="1" view="pageBreakPreview">
      <selection activeCell="J40" sqref="J40"/>
      <pageMargins left="0" right="0" top="0" bottom="0" header="0" footer="0"/>
      <printOptions horizontalCentered="1"/>
      <pageSetup paperSize="9" orientation="portrait" r:id="rId7"/>
      <headerFooter alignWithMargins="0"/>
    </customSheetView>
    <customSheetView guid="{33BE930D-9EAB-4AFB-BDCD-43112CB50749}" scale="115" showPageBreaks="1" view="pageBreakPreview">
      <selection activeCell="J40" sqref="J40"/>
      <pageMargins left="0" right="0" top="0" bottom="0" header="0" footer="0"/>
      <printOptions horizontalCentered="1"/>
      <pageSetup paperSize="9" orientation="portrait" r:id="rId8"/>
      <headerFooter alignWithMargins="0"/>
    </customSheetView>
    <customSheetView guid="{0B613FCD-ABCC-41BB-9177-F54C998CD9E2}" scale="115" showPageBreaks="1" view="pageBreakPreview">
      <selection activeCell="J40" sqref="J40"/>
      <pageMargins left="0" right="0" top="0" bottom="0" header="0" footer="0"/>
      <printOptions horizontalCentered="1"/>
      <pageSetup paperSize="9" orientation="portrait" r:id="rId9"/>
      <headerFooter alignWithMargins="0"/>
    </customSheetView>
    <customSheetView guid="{B71A276C-C16D-4248-B875-8414D93978D3}" scale="115" showPageBreaks="1" view="pageBreakPreview">
      <selection activeCell="J40" sqref="J40"/>
      <pageMargins left="0" right="0" top="0" bottom="0" header="0" footer="0"/>
      <printOptions horizontalCentered="1"/>
      <pageSetup paperSize="9" orientation="portrait" r:id="rId10"/>
      <headerFooter alignWithMargins="0"/>
    </customSheetView>
    <customSheetView guid="{EE5E2BC8-B1EB-4466-BA38-D89D5EC0095B}" scale="115" showPageBreaks="1" view="pageBreakPreview">
      <selection activeCell="J40" sqref="J40"/>
      <pageMargins left="0" right="0" top="0" bottom="0" header="0" footer="0"/>
      <printOptions horizontalCentered="1"/>
      <pageSetup paperSize="9" orientation="portrait" r:id="rId11"/>
      <headerFooter alignWithMargins="0"/>
    </customSheetView>
    <customSheetView guid="{60A3B263-4602-4F01-9F3F-2B992FCD2F0D}" scale="115" showPageBreaks="1" view="pageBreakPreview">
      <selection activeCell="J40" sqref="J40"/>
      <pageMargins left="0" right="0" top="0" bottom="0" header="0" footer="0"/>
      <printOptions horizontalCentered="1"/>
      <pageSetup paperSize="9" orientation="portrait" r:id="rId12"/>
      <headerFooter alignWithMargins="0"/>
    </customSheetView>
    <customSheetView guid="{4501AAA6-52C2-4DE0-8371-DF05BC835EB0}" scale="115" showPageBreaks="1" view="pageBreakPreview">
      <selection activeCell="J40" sqref="J40"/>
      <pageMargins left="0" right="0" top="0" bottom="0" header="0" footer="0"/>
      <printOptions horizontalCentered="1"/>
      <pageSetup paperSize="9" orientation="portrait" r:id="rId13"/>
      <headerFooter alignWithMargins="0"/>
    </customSheetView>
    <customSheetView guid="{994C6250-FA50-4C22-9B36-67FD48252EA7}" scale="115" showPageBreaks="1" view="pageBreakPreview">
      <selection activeCell="J40" sqref="J40"/>
      <pageMargins left="0" right="0" top="0" bottom="0" header="0" footer="0"/>
      <printOptions horizontalCentered="1"/>
      <pageSetup paperSize="9" orientation="portrait" r:id="rId14"/>
      <headerFooter alignWithMargins="0"/>
    </customSheetView>
    <customSheetView guid="{589CC1DC-63E7-447D-98B0-3ACFA594E418}" scale="115" showPageBreaks="1" view="pageBreakPreview">
      <selection activeCell="J40" sqref="J40"/>
      <pageMargins left="0" right="0" top="0" bottom="0" header="0" footer="0"/>
      <printOptions horizontalCentered="1"/>
      <pageSetup paperSize="9" orientation="portrait" r:id="rId15"/>
      <headerFooter alignWithMargins="0"/>
    </customSheetView>
    <customSheetView guid="{C992E83C-24A9-4447-9C08-4F6D58B78F8B}" scale="115" showPageBreaks="1" view="pageBreakPreview">
      <selection activeCell="J40" sqref="J40"/>
      <pageMargins left="0" right="0" top="0" bottom="0" header="0" footer="0"/>
      <printOptions horizontalCentered="1"/>
      <pageSetup paperSize="9" orientation="portrait" r:id="rId16"/>
      <headerFooter alignWithMargins="0"/>
    </customSheetView>
    <customSheetView guid="{3C9FE015-CE13-4E3B-ACAB-8D7E22E34744}" scale="115" showPageBreaks="1" view="pageBreakPreview">
      <selection activeCell="J40" sqref="J40"/>
      <pageMargins left="0" right="0" top="0" bottom="0" header="0" footer="0"/>
      <printOptions horizontalCentered="1"/>
      <pageSetup paperSize="9" orientation="portrait" r:id="rId17"/>
      <headerFooter alignWithMargins="0"/>
    </customSheetView>
    <customSheetView guid="{7EEBD42C-6D62-4B33-B7C1-B904E6629538}" scale="115" showPageBreaks="1" view="pageBreakPreview">
      <selection activeCell="J40" sqref="J40"/>
      <pageMargins left="0" right="0" top="0" bottom="0" header="0" footer="0"/>
      <printOptions horizontalCentered="1"/>
      <pageSetup paperSize="9" orientation="portrait" r:id="rId18"/>
      <headerFooter alignWithMargins="0"/>
    </customSheetView>
    <customSheetView guid="{C8B40DBF-EDE0-406A-8960-74B2A681CE9F}" showPageBreaks="1" view="pageBreakPreview">
      <selection activeCell="D5" sqref="D5:E5"/>
      <pageMargins left="0" right="0" top="0" bottom="0" header="0" footer="0"/>
      <printOptions horizontalCentered="1"/>
      <pageSetup paperSize="9" scale="93" orientation="portrait" r:id="rId19"/>
      <headerFooter alignWithMargins="0"/>
    </customSheetView>
    <customSheetView guid="{A0BA9017-E5F3-4B91-9F5C-F0F36F625BCB}" showPageBreaks="1" view="pageBreakPreview">
      <selection activeCell="D5" sqref="D5:E5"/>
      <pageMargins left="0" right="0" top="0" bottom="0" header="0" footer="0"/>
      <printOptions horizontalCentered="1"/>
      <pageSetup paperSize="9" scale="93" orientation="portrait" r:id="rId20"/>
      <headerFooter alignWithMargins="0"/>
    </customSheetView>
  </customSheetViews>
  <mergeCells count="13">
    <mergeCell ref="H55:I55"/>
    <mergeCell ref="A1:B1"/>
    <mergeCell ref="C1:E1"/>
    <mergeCell ref="I1:K1"/>
    <mergeCell ref="B5:C5"/>
    <mergeCell ref="D5:E5"/>
    <mergeCell ref="B35:C35"/>
    <mergeCell ref="B37:C37"/>
    <mergeCell ref="B39:C39"/>
    <mergeCell ref="B41:C41"/>
    <mergeCell ref="B43:C43"/>
    <mergeCell ref="B45:C45"/>
    <mergeCell ref="H54:I54"/>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2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10"/>
  <sheetViews>
    <sheetView workbookViewId="0">
      <selection sqref="A1:B1"/>
    </sheetView>
  </sheetViews>
  <sheetFormatPr defaultColWidth="9" defaultRowHeight="18.75" customHeight="1" x14ac:dyDescent="0.2"/>
  <cols>
    <col min="1" max="2" width="3.90625" style="1" customWidth="1"/>
    <col min="3" max="3" width="7.453125" style="1" bestFit="1" customWidth="1"/>
    <col min="4" max="4" width="3" style="1" bestFit="1" customWidth="1"/>
    <col min="5" max="5" width="12" style="1" customWidth="1"/>
    <col min="6" max="6" width="11.90625" style="6" customWidth="1"/>
    <col min="7" max="7" width="2" style="1" bestFit="1" customWidth="1"/>
    <col min="8" max="8" width="11.90625" style="15" customWidth="1"/>
    <col min="9" max="9" width="2" style="1" bestFit="1" customWidth="1"/>
    <col min="10" max="10" width="11.90625" style="6" customWidth="1"/>
    <col min="11" max="11" width="4.453125" style="1" bestFit="1" customWidth="1"/>
    <col min="12" max="16384" width="9" style="1"/>
  </cols>
  <sheetData>
    <row r="1" spans="1:11" ht="18.75" customHeight="1" x14ac:dyDescent="0.2">
      <c r="A1" s="1497" t="s">
        <v>5189</v>
      </c>
      <c r="B1" s="1498"/>
      <c r="C1" s="1499" t="s">
        <v>6864</v>
      </c>
      <c r="D1" s="1500"/>
      <c r="E1" s="1501"/>
      <c r="H1" s="20" t="s">
        <v>5191</v>
      </c>
      <c r="I1" s="990">
        <f>総括表!H4</f>
        <v>0</v>
      </c>
      <c r="J1" s="990"/>
      <c r="K1" s="990"/>
    </row>
    <row r="2" spans="1:11" ht="18.75" customHeight="1" x14ac:dyDescent="0.2">
      <c r="J2" s="16"/>
    </row>
    <row r="3" spans="1:11" ht="18.75" customHeight="1" x14ac:dyDescent="0.2">
      <c r="A3" s="10" t="s">
        <v>18</v>
      </c>
      <c r="B3" s="3" t="s">
        <v>101</v>
      </c>
    </row>
    <row r="4" spans="1:11" ht="11.25" customHeight="1" x14ac:dyDescent="0.2">
      <c r="A4" s="11"/>
    </row>
    <row r="5" spans="1:11" ht="18.75" customHeight="1" x14ac:dyDescent="0.2">
      <c r="A5" s="11"/>
      <c r="B5" s="1502" t="s">
        <v>6524</v>
      </c>
      <c r="C5" s="1000"/>
      <c r="D5" s="1502" t="s">
        <v>5194</v>
      </c>
      <c r="E5" s="1000"/>
      <c r="F5" s="643" t="s">
        <v>6525</v>
      </c>
      <c r="G5" s="628"/>
      <c r="H5" s="644" t="s">
        <v>5196</v>
      </c>
      <c r="I5" s="628"/>
      <c r="J5" s="643" t="s">
        <v>17</v>
      </c>
      <c r="K5" s="2"/>
    </row>
    <row r="6" spans="1:11" ht="15" customHeight="1" x14ac:dyDescent="0.2">
      <c r="A6" s="11"/>
      <c r="B6" s="270"/>
      <c r="C6" s="14"/>
      <c r="D6" s="23"/>
      <c r="E6" s="24"/>
      <c r="F6" s="26"/>
      <c r="G6" s="25"/>
      <c r="H6" s="18"/>
      <c r="I6" s="25"/>
      <c r="J6" s="13" t="s">
        <v>5197</v>
      </c>
      <c r="K6" s="2"/>
    </row>
    <row r="7" spans="1:11" s="3" customFormat="1" ht="15" customHeight="1" thickBot="1" x14ac:dyDescent="0.25">
      <c r="B7" s="645">
        <v>1</v>
      </c>
      <c r="C7" s="646" t="s">
        <v>5419</v>
      </c>
      <c r="D7" s="993"/>
      <c r="E7" s="994"/>
      <c r="F7" s="368"/>
      <c r="G7" s="147" t="s">
        <v>5201</v>
      </c>
      <c r="H7" s="627">
        <v>2.9000000000000001E-2</v>
      </c>
      <c r="I7" s="628" t="s">
        <v>5202</v>
      </c>
      <c r="J7" s="629">
        <f>ROUND(F7*H7,0)</f>
        <v>0</v>
      </c>
      <c r="K7" s="2"/>
    </row>
    <row r="8" spans="1:11" s="3" customFormat="1" ht="15" customHeight="1" x14ac:dyDescent="0.2">
      <c r="B8" s="2"/>
      <c r="C8" s="9"/>
      <c r="D8" s="2"/>
      <c r="E8" s="2"/>
      <c r="F8" s="8"/>
      <c r="G8" s="9"/>
      <c r="H8" s="995"/>
      <c r="I8" s="996"/>
      <c r="J8" s="658"/>
      <c r="K8" s="2"/>
    </row>
    <row r="9" spans="1:11" s="3" customFormat="1" ht="15" customHeight="1" thickBot="1" x14ac:dyDescent="0.25">
      <c r="B9" s="2"/>
      <c r="C9" s="2"/>
      <c r="D9" s="2"/>
      <c r="E9" s="2"/>
      <c r="F9" s="8"/>
      <c r="G9" s="2"/>
      <c r="H9" s="997" t="s">
        <v>5259</v>
      </c>
      <c r="I9" s="998"/>
      <c r="J9" s="7">
        <f>SUM(J7:J7)</f>
        <v>0</v>
      </c>
      <c r="K9" s="2" t="s">
        <v>6865</v>
      </c>
    </row>
    <row r="10" spans="1:11" s="3" customFormat="1" ht="18.75" customHeight="1" x14ac:dyDescent="0.2">
      <c r="F10" s="12"/>
      <c r="H10" s="19"/>
      <c r="J10" s="12"/>
    </row>
  </sheetData>
  <customSheetViews>
    <customSheetView guid="{0FF53720-42B0-4B1A-A491-0089CDA29CCF}" showPageBreaks="1" state="hidden" view="pageBreakPreview">
      <selection activeCell="I2" sqref="I2"/>
      <pageMargins left="0" right="0" top="0" bottom="0" header="0" footer="0"/>
      <printOptions horizontalCentered="1"/>
      <pageSetup paperSize="9" orientation="portrait" r:id="rId1"/>
      <headerFooter alignWithMargins="0"/>
    </customSheetView>
    <customSheetView guid="{1F81339A-CB4E-4CB3-ABCA-C25ADEC8B9AC}" showPageBreaks="1" state="hidden" view="pageBreakPreview">
      <selection activeCell="I2" sqref="I2"/>
      <pageMargins left="0" right="0" top="0" bottom="0" header="0" footer="0"/>
      <printOptions horizontalCentered="1"/>
      <pageSetup paperSize="9" orientation="portrait" r:id="rId2"/>
      <headerFooter alignWithMargins="0"/>
    </customSheetView>
    <customSheetView guid="{87FB8462-6403-4F20-8080-1AF11B55B90C}" showPageBreaks="1" state="hidden" view="pageBreakPreview">
      <selection activeCell="I2" sqref="I2"/>
      <pageMargins left="0" right="0" top="0" bottom="0" header="0" footer="0"/>
      <printOptions horizontalCentered="1"/>
      <pageSetup paperSize="9" orientation="portrait" r:id="rId3"/>
      <headerFooter alignWithMargins="0"/>
    </customSheetView>
    <customSheetView guid="{3B4A68D1-1B68-46E4-B8BF-4F65CEA2EB4B}" showPageBreaks="1" state="hidden" view="pageBreakPreview">
      <selection activeCell="I2" sqref="I2"/>
      <pageMargins left="0" right="0" top="0" bottom="0" header="0" footer="0"/>
      <printOptions horizontalCentered="1"/>
      <pageSetup paperSize="9" orientation="portrait" r:id="rId4"/>
      <headerFooter alignWithMargins="0"/>
    </customSheetView>
    <customSheetView guid="{3DDC5261-2F80-4A3C-AB53-F803DE8B7615}" showPageBreaks="1" state="hidden" view="pageBreakPreview">
      <selection activeCell="I2" sqref="I2"/>
      <pageMargins left="0" right="0" top="0" bottom="0" header="0" footer="0"/>
      <printOptions horizontalCentered="1"/>
      <pageSetup paperSize="9" orientation="portrait" r:id="rId5"/>
      <headerFooter alignWithMargins="0"/>
    </customSheetView>
    <customSheetView guid="{44914D11-FA26-4FFB-9D64-353FA38F5634}" showPageBreaks="1" state="hidden" view="pageBreakPreview">
      <selection activeCell="I2" sqref="I2"/>
      <pageMargins left="0" right="0" top="0" bottom="0" header="0" footer="0"/>
      <printOptions horizontalCentered="1"/>
      <pageSetup paperSize="9" orientation="portrait" r:id="rId6"/>
      <headerFooter alignWithMargins="0"/>
    </customSheetView>
    <customSheetView guid="{6580A8AE-FA6B-4B5A-83A0-1CF78E68E0A6}" showPageBreaks="1" state="hidden" view="pageBreakPreview">
      <selection activeCell="I2" sqref="I2"/>
      <pageMargins left="0" right="0" top="0" bottom="0" header="0" footer="0"/>
      <printOptions horizontalCentered="1"/>
      <pageSetup paperSize="9" orientation="portrait" r:id="rId7"/>
      <headerFooter alignWithMargins="0"/>
    </customSheetView>
    <customSheetView guid="{33BE930D-9EAB-4AFB-BDCD-43112CB50749}" showPageBreaks="1" state="hidden" view="pageBreakPreview">
      <selection activeCell="I2" sqref="I2"/>
      <pageMargins left="0" right="0" top="0" bottom="0" header="0" footer="0"/>
      <printOptions horizontalCentered="1"/>
      <pageSetup paperSize="9" orientation="portrait" r:id="rId8"/>
      <headerFooter alignWithMargins="0"/>
    </customSheetView>
    <customSheetView guid="{0B613FCD-ABCC-41BB-9177-F54C998CD9E2}" showPageBreaks="1" state="hidden" view="pageBreakPreview">
      <selection activeCell="I2" sqref="I2"/>
      <pageMargins left="0" right="0" top="0" bottom="0" header="0" footer="0"/>
      <printOptions horizontalCentered="1"/>
      <pageSetup paperSize="9" orientation="portrait" r:id="rId9"/>
      <headerFooter alignWithMargins="0"/>
    </customSheetView>
    <customSheetView guid="{B71A276C-C16D-4248-B875-8414D93978D3}" showPageBreaks="1" state="hidden" view="pageBreakPreview">
      <selection activeCell="I2" sqref="I2"/>
      <pageMargins left="0" right="0" top="0" bottom="0" header="0" footer="0"/>
      <printOptions horizontalCentered="1"/>
      <pageSetup paperSize="9" orientation="portrait" r:id="rId10"/>
      <headerFooter alignWithMargins="0"/>
    </customSheetView>
    <customSheetView guid="{EE5E2BC8-B1EB-4466-BA38-D89D5EC0095B}" showPageBreaks="1" state="hidden" view="pageBreakPreview">
      <selection activeCell="I2" sqref="I2"/>
      <pageMargins left="0" right="0" top="0" bottom="0" header="0" footer="0"/>
      <printOptions horizontalCentered="1"/>
      <pageSetup paperSize="9" orientation="portrait" r:id="rId11"/>
      <headerFooter alignWithMargins="0"/>
    </customSheetView>
    <customSheetView guid="{60A3B263-4602-4F01-9F3F-2B992FCD2F0D}" showPageBreaks="1" state="hidden" view="pageBreakPreview">
      <selection activeCell="I2" sqref="I2"/>
      <pageMargins left="0" right="0" top="0" bottom="0" header="0" footer="0"/>
      <printOptions horizontalCentered="1"/>
      <pageSetup paperSize="9" orientation="portrait" r:id="rId12"/>
      <headerFooter alignWithMargins="0"/>
    </customSheetView>
    <customSheetView guid="{4501AAA6-52C2-4DE0-8371-DF05BC835EB0}" showPageBreaks="1" state="hidden" view="pageBreakPreview">
      <selection activeCell="I2" sqref="I2"/>
      <pageMargins left="0" right="0" top="0" bottom="0" header="0" footer="0"/>
      <printOptions horizontalCentered="1"/>
      <pageSetup paperSize="9" orientation="portrait" r:id="rId13"/>
      <headerFooter alignWithMargins="0"/>
    </customSheetView>
    <customSheetView guid="{994C6250-FA50-4C22-9B36-67FD48252EA7}" showPageBreaks="1" state="hidden" view="pageBreakPreview">
      <selection activeCell="I2" sqref="I2"/>
      <pageMargins left="0" right="0" top="0" bottom="0" header="0" footer="0"/>
      <printOptions horizontalCentered="1"/>
      <pageSetup paperSize="9" orientation="portrait" r:id="rId14"/>
      <headerFooter alignWithMargins="0"/>
    </customSheetView>
    <customSheetView guid="{589CC1DC-63E7-447D-98B0-3ACFA594E418}" showPageBreaks="1" state="hidden" view="pageBreakPreview">
      <selection activeCell="I2" sqref="I2"/>
      <pageMargins left="0" right="0" top="0" bottom="0" header="0" footer="0"/>
      <printOptions horizontalCentered="1"/>
      <pageSetup paperSize="9" orientation="portrait" r:id="rId15"/>
      <headerFooter alignWithMargins="0"/>
    </customSheetView>
    <customSheetView guid="{C992E83C-24A9-4447-9C08-4F6D58B78F8B}" showPageBreaks="1" state="hidden" view="pageBreakPreview">
      <selection activeCell="I2" sqref="I2"/>
      <pageMargins left="0" right="0" top="0" bottom="0" header="0" footer="0"/>
      <printOptions horizontalCentered="1"/>
      <pageSetup paperSize="9" orientation="portrait" r:id="rId16"/>
      <headerFooter alignWithMargins="0"/>
    </customSheetView>
    <customSheetView guid="{3C9FE015-CE13-4E3B-ACAB-8D7E22E34744}" showPageBreaks="1" state="hidden" view="pageBreakPreview">
      <selection activeCell="I2" sqref="I2"/>
      <pageMargins left="0" right="0" top="0" bottom="0" header="0" footer="0"/>
      <printOptions horizontalCentered="1"/>
      <pageSetup paperSize="9" orientation="portrait" r:id="rId17"/>
      <headerFooter alignWithMargins="0"/>
    </customSheetView>
    <customSheetView guid="{7EEBD42C-6D62-4B33-B7C1-B904E6629538}" showPageBreaks="1" state="hidden" view="pageBreakPreview">
      <selection activeCell="I2" sqref="I2"/>
      <pageMargins left="0" right="0" top="0" bottom="0" header="0" footer="0"/>
      <printOptions horizontalCentered="1"/>
      <pageSetup paperSize="9" orientation="portrait" r:id="rId18"/>
      <headerFooter alignWithMargins="0"/>
    </customSheetView>
    <customSheetView guid="{C8B40DBF-EDE0-406A-8960-74B2A681CE9F}" showPageBreaks="1" state="hidden" view="pageBreakPreview">
      <selection activeCell="I2" sqref="I2"/>
      <pageMargins left="0" right="0" top="0" bottom="0" header="0" footer="0"/>
      <printOptions horizontalCentered="1"/>
      <pageSetup paperSize="9" orientation="portrait" r:id="rId19"/>
      <headerFooter alignWithMargins="0"/>
    </customSheetView>
    <customSheetView guid="{A0BA9017-E5F3-4B91-9F5C-F0F36F625BCB}" showPageBreaks="1" state="hidden" view="pageBreakPreview">
      <selection activeCell="I2" sqref="I2"/>
      <pageMargins left="0" right="0" top="0" bottom="0" header="0" footer="0"/>
      <printOptions horizontalCentered="1"/>
      <pageSetup paperSize="9" orientation="portrait" r:id="rId20"/>
      <headerFooter alignWithMargins="0"/>
    </customSheetView>
  </customSheetViews>
  <mergeCells count="8">
    <mergeCell ref="H8:I8"/>
    <mergeCell ref="H9:I9"/>
    <mergeCell ref="A1:B1"/>
    <mergeCell ref="C1:E1"/>
    <mergeCell ref="I1:K1"/>
    <mergeCell ref="B5:C5"/>
    <mergeCell ref="D5:E5"/>
    <mergeCell ref="D7:E7"/>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K136"/>
  <sheetViews>
    <sheetView view="pageBreakPreview" topLeftCell="A127" zoomScaleNormal="100" zoomScaleSheetLayoutView="100" workbookViewId="0">
      <selection activeCell="J66" sqref="J66"/>
    </sheetView>
  </sheetViews>
  <sheetFormatPr defaultColWidth="9" defaultRowHeight="18.75" customHeight="1" x14ac:dyDescent="0.2"/>
  <cols>
    <col min="1" max="1" width="3.90625" style="1" customWidth="1"/>
    <col min="2" max="2" width="4" style="1" customWidth="1"/>
    <col min="3" max="3" width="7.453125" style="1" bestFit="1" customWidth="1"/>
    <col min="4" max="5" width="12" style="1" customWidth="1"/>
    <col min="6" max="6" width="20.453125" style="6" customWidth="1"/>
    <col min="7" max="7" width="2" style="1" bestFit="1" customWidth="1"/>
    <col min="8" max="8" width="11.90625" style="15" customWidth="1"/>
    <col min="9" max="9" width="2" style="1" bestFit="1" customWidth="1"/>
    <col min="10" max="10" width="11.90625" style="6" customWidth="1"/>
    <col min="11" max="11" width="4.453125" style="1" bestFit="1" customWidth="1"/>
    <col min="12" max="16384" width="9" style="1"/>
  </cols>
  <sheetData>
    <row r="1" spans="1:11" ht="18.75" customHeight="1" x14ac:dyDescent="0.2">
      <c r="A1" s="1252" t="s">
        <v>5189</v>
      </c>
      <c r="B1" s="1253"/>
      <c r="C1" s="1492" t="s">
        <v>6866</v>
      </c>
      <c r="D1" s="1493"/>
      <c r="E1" s="1494"/>
      <c r="F1" s="89"/>
      <c r="G1" s="76"/>
      <c r="H1" s="258" t="s">
        <v>5191</v>
      </c>
      <c r="I1" s="990">
        <f>総括表!H4</f>
        <v>0</v>
      </c>
      <c r="J1" s="990"/>
      <c r="K1" s="990"/>
    </row>
    <row r="2" spans="1:11" ht="18.75" customHeight="1" x14ac:dyDescent="0.2">
      <c r="A2" s="76"/>
      <c r="B2" s="76"/>
      <c r="C2" s="76"/>
      <c r="D2" s="76"/>
      <c r="E2" s="76"/>
      <c r="F2" s="89"/>
      <c r="G2" s="76"/>
      <c r="H2" s="79"/>
      <c r="I2" s="76"/>
      <c r="J2" s="137"/>
      <c r="K2" s="76"/>
    </row>
    <row r="3" spans="1:11" ht="18.75" customHeight="1" x14ac:dyDescent="0.2">
      <c r="A3" s="77" t="s">
        <v>18</v>
      </c>
      <c r="B3" s="71" t="s">
        <v>102</v>
      </c>
      <c r="C3" s="76"/>
      <c r="D3" s="76"/>
      <c r="E3" s="76"/>
      <c r="F3" s="89"/>
      <c r="G3" s="76"/>
      <c r="H3" s="79"/>
      <c r="I3" s="76"/>
      <c r="J3" s="89"/>
      <c r="K3" s="76"/>
    </row>
    <row r="4" spans="1:11" ht="11.25" customHeight="1" x14ac:dyDescent="0.2">
      <c r="A4" s="78"/>
      <c r="B4" s="76"/>
      <c r="C4" s="76"/>
      <c r="D4" s="76"/>
      <c r="E4" s="76"/>
      <c r="F4" s="89"/>
      <c r="G4" s="76"/>
      <c r="H4" s="79"/>
      <c r="I4" s="76"/>
      <c r="J4" s="89"/>
      <c r="K4" s="76"/>
    </row>
    <row r="5" spans="1:11" ht="18.75" customHeight="1" x14ac:dyDescent="0.2">
      <c r="A5" s="78"/>
      <c r="B5" s="1212" t="s">
        <v>5193</v>
      </c>
      <c r="C5" s="992"/>
      <c r="D5" s="1212" t="s">
        <v>5194</v>
      </c>
      <c r="E5" s="992"/>
      <c r="F5" s="618" t="s">
        <v>5195</v>
      </c>
      <c r="G5" s="619"/>
      <c r="H5" s="642" t="s">
        <v>5196</v>
      </c>
      <c r="I5" s="619"/>
      <c r="J5" s="618" t="s">
        <v>17</v>
      </c>
      <c r="K5" s="66"/>
    </row>
    <row r="6" spans="1:11" ht="15" customHeight="1" x14ac:dyDescent="0.2">
      <c r="A6" s="78"/>
      <c r="B6" s="294"/>
      <c r="C6" s="289"/>
      <c r="D6" s="229"/>
      <c r="E6" s="286"/>
      <c r="F6" s="168"/>
      <c r="G6" s="143"/>
      <c r="H6" s="83"/>
      <c r="I6" s="143"/>
      <c r="J6" s="92" t="s">
        <v>5197</v>
      </c>
      <c r="K6" s="66"/>
    </row>
    <row r="7" spans="1:11" s="3" customFormat="1" ht="15" customHeight="1" x14ac:dyDescent="0.2">
      <c r="A7" s="71"/>
      <c r="B7" s="620">
        <v>1</v>
      </c>
      <c r="C7" s="63" t="s">
        <v>5371</v>
      </c>
      <c r="D7" s="696" t="s">
        <v>6867</v>
      </c>
      <c r="E7" s="264"/>
      <c r="F7" s="150">
        <f>+基礎データ貼付用シート!E2751+基礎データ貼付用シート!E2752</f>
        <v>0</v>
      </c>
      <c r="G7" s="147" t="s">
        <v>5201</v>
      </c>
      <c r="H7" s="627">
        <v>0.109</v>
      </c>
      <c r="I7" s="628" t="s">
        <v>5202</v>
      </c>
      <c r="J7" s="629">
        <f t="shared" ref="J7:J14" si="0">ROUND(F7*H7,0)</f>
        <v>0</v>
      </c>
      <c r="K7" s="66" t="s">
        <v>6015</v>
      </c>
    </row>
    <row r="8" spans="1:11" s="3" customFormat="1" ht="15" customHeight="1" x14ac:dyDescent="0.2">
      <c r="A8" s="71"/>
      <c r="B8" s="620">
        <v>2</v>
      </c>
      <c r="C8" s="63" t="s">
        <v>5372</v>
      </c>
      <c r="D8" s="696" t="s">
        <v>6867</v>
      </c>
      <c r="E8" s="264"/>
      <c r="F8" s="150">
        <f>+基礎データ貼付用シート!E2753+基礎データ貼付用シート!E2754</f>
        <v>0</v>
      </c>
      <c r="G8" s="147" t="s">
        <v>5201</v>
      </c>
      <c r="H8" s="69">
        <v>7.3999999999999996E-2</v>
      </c>
      <c r="I8" s="147" t="s">
        <v>5202</v>
      </c>
      <c r="J8" s="148">
        <f>ROUND(F8*H8,0)</f>
        <v>0</v>
      </c>
      <c r="K8" s="66" t="s">
        <v>5283</v>
      </c>
    </row>
    <row r="9" spans="1:11" s="3" customFormat="1" ht="15" customHeight="1" x14ac:dyDescent="0.2">
      <c r="A9" s="71"/>
      <c r="B9" s="631">
        <v>3</v>
      </c>
      <c r="C9" s="632" t="s">
        <v>5373</v>
      </c>
      <c r="D9" s="696" t="s">
        <v>6867</v>
      </c>
      <c r="E9" s="264"/>
      <c r="F9" s="150">
        <f>+基礎データ貼付用シート!E2755+基礎データ貼付用シート!E2756</f>
        <v>0</v>
      </c>
      <c r="G9" s="147" t="s">
        <v>5201</v>
      </c>
      <c r="H9" s="69">
        <v>7.5999999999999998E-2</v>
      </c>
      <c r="I9" s="147" t="s">
        <v>5202</v>
      </c>
      <c r="J9" s="148">
        <f t="shared" si="0"/>
        <v>0</v>
      </c>
      <c r="K9" s="66" t="s">
        <v>5267</v>
      </c>
    </row>
    <row r="10" spans="1:11" s="3" customFormat="1" ht="15" customHeight="1" x14ac:dyDescent="0.2">
      <c r="A10" s="71"/>
      <c r="B10" s="620">
        <v>4</v>
      </c>
      <c r="C10" s="63" t="s">
        <v>5263</v>
      </c>
      <c r="D10" s="696" t="s">
        <v>6867</v>
      </c>
      <c r="E10" s="264"/>
      <c r="F10" s="150">
        <f>+基礎データ貼付用シート!E2757+基礎データ貼付用シート!E2758</f>
        <v>0</v>
      </c>
      <c r="G10" s="147" t="s">
        <v>5201</v>
      </c>
      <c r="H10" s="627">
        <v>6.2E-2</v>
      </c>
      <c r="I10" s="628" t="s">
        <v>5202</v>
      </c>
      <c r="J10" s="629">
        <f t="shared" si="0"/>
        <v>0</v>
      </c>
      <c r="K10" s="66" t="s">
        <v>5268</v>
      </c>
    </row>
    <row r="11" spans="1:11" s="3" customFormat="1" ht="15" customHeight="1" x14ac:dyDescent="0.2">
      <c r="A11" s="71"/>
      <c r="B11" s="620">
        <v>5</v>
      </c>
      <c r="C11" s="63" t="s">
        <v>5265</v>
      </c>
      <c r="D11" s="647" t="s">
        <v>6868</v>
      </c>
      <c r="E11" s="648" t="s">
        <v>5200</v>
      </c>
      <c r="F11" s="150">
        <f>IF(総括表!$B$4=総括表!$Q$4,基礎データ貼付用シート!E2711+基礎データ貼付用シート!E2712)</f>
        <v>0</v>
      </c>
      <c r="G11" s="147" t="s">
        <v>5201</v>
      </c>
      <c r="H11" s="627">
        <v>0.104</v>
      </c>
      <c r="I11" s="628" t="s">
        <v>5202</v>
      </c>
      <c r="J11" s="629">
        <f t="shared" si="0"/>
        <v>0</v>
      </c>
      <c r="K11" s="66" t="s">
        <v>5269</v>
      </c>
    </row>
    <row r="12" spans="1:11" s="3" customFormat="1" ht="15" customHeight="1" x14ac:dyDescent="0.2">
      <c r="A12" s="71"/>
      <c r="B12" s="235"/>
      <c r="C12" s="110"/>
      <c r="D12" s="265" t="s">
        <v>6869</v>
      </c>
      <c r="E12" s="648" t="s">
        <v>5205</v>
      </c>
      <c r="F12" s="150" t="b">
        <f>IF(総括表!$B$4=総括表!$Q$5,基礎データ貼付用シート!E2711+基礎データ貼付用シート!E2712)</f>
        <v>0</v>
      </c>
      <c r="G12" s="147" t="s">
        <v>5201</v>
      </c>
      <c r="H12" s="69">
        <v>0.02</v>
      </c>
      <c r="I12" s="147" t="s">
        <v>5202</v>
      </c>
      <c r="J12" s="148">
        <f t="shared" si="0"/>
        <v>0</v>
      </c>
      <c r="K12" s="66" t="s">
        <v>5270</v>
      </c>
    </row>
    <row r="13" spans="1:11" s="3" customFormat="1" ht="15" customHeight="1" x14ac:dyDescent="0.2">
      <c r="A13" s="71"/>
      <c r="B13" s="235"/>
      <c r="C13" s="110"/>
      <c r="D13" s="647" t="s">
        <v>6870</v>
      </c>
      <c r="E13" s="648" t="s">
        <v>5200</v>
      </c>
      <c r="F13" s="150">
        <f>IF(総括表!$B$4=総括表!$Q$4,基礎データ貼付用シート!E2759+基礎データ貼付用シート!E2760)</f>
        <v>0</v>
      </c>
      <c r="G13" s="147" t="s">
        <v>5201</v>
      </c>
      <c r="H13" s="627">
        <v>0.185</v>
      </c>
      <c r="I13" s="628" t="s">
        <v>5202</v>
      </c>
      <c r="J13" s="629">
        <f t="shared" si="0"/>
        <v>0</v>
      </c>
      <c r="K13" s="66" t="s">
        <v>5271</v>
      </c>
    </row>
    <row r="14" spans="1:11" s="3" customFormat="1" ht="15" customHeight="1" x14ac:dyDescent="0.2">
      <c r="A14" s="71"/>
      <c r="B14" s="235"/>
      <c r="C14" s="110"/>
      <c r="D14" s="265" t="s">
        <v>6869</v>
      </c>
      <c r="E14" s="648" t="s">
        <v>5205</v>
      </c>
      <c r="F14" s="150" t="b">
        <f>IF(総括表!$B$4=総括表!$Q$5,基礎データ貼付用シート!E2759+基礎データ貼付用シート!E2760)</f>
        <v>0</v>
      </c>
      <c r="G14" s="147" t="s">
        <v>5201</v>
      </c>
      <c r="H14" s="69">
        <v>7.0999999999999994E-2</v>
      </c>
      <c r="I14" s="147" t="s">
        <v>5202</v>
      </c>
      <c r="J14" s="148">
        <f t="shared" si="0"/>
        <v>0</v>
      </c>
      <c r="K14" s="66" t="s">
        <v>5272</v>
      </c>
    </row>
    <row r="15" spans="1:11" s="3" customFormat="1" ht="15" customHeight="1" x14ac:dyDescent="0.2">
      <c r="A15" s="71"/>
      <c r="B15" s="620">
        <v>6</v>
      </c>
      <c r="C15" s="63" t="s">
        <v>5198</v>
      </c>
      <c r="D15" s="647" t="s">
        <v>6868</v>
      </c>
      <c r="E15" s="648" t="s">
        <v>5200</v>
      </c>
      <c r="F15" s="150">
        <f>IF(総括表!$B$4=総括表!$Q$4,基礎データ貼付用シート!E2713+基礎データ貼付用シート!E2714)</f>
        <v>0</v>
      </c>
      <c r="G15" s="147" t="s">
        <v>5201</v>
      </c>
      <c r="H15" s="69">
        <v>0.16</v>
      </c>
      <c r="I15" s="147" t="s">
        <v>5202</v>
      </c>
      <c r="J15" s="148">
        <f>ROUND(F15*H15,0)</f>
        <v>0</v>
      </c>
      <c r="K15" s="66" t="s">
        <v>5273</v>
      </c>
    </row>
    <row r="16" spans="1:11" s="3" customFormat="1" ht="15" customHeight="1" x14ac:dyDescent="0.2">
      <c r="A16" s="71"/>
      <c r="B16" s="235"/>
      <c r="C16" s="110"/>
      <c r="D16" s="265" t="s">
        <v>6869</v>
      </c>
      <c r="E16" s="648" t="s">
        <v>5205</v>
      </c>
      <c r="F16" s="150" t="b">
        <f>IF(総括表!$B$4=総括表!$Q$5,基礎データ貼付用シート!E2713+基礎データ貼付用シート!E2714)</f>
        <v>0</v>
      </c>
      <c r="G16" s="147" t="s">
        <v>5201</v>
      </c>
      <c r="H16" s="627">
        <v>2.7E-2</v>
      </c>
      <c r="I16" s="628" t="s">
        <v>5202</v>
      </c>
      <c r="J16" s="629">
        <f>ROUND(F16*H16,0)</f>
        <v>0</v>
      </c>
      <c r="K16" s="66" t="s">
        <v>5330</v>
      </c>
    </row>
    <row r="17" spans="1:11" s="3" customFormat="1" ht="15" customHeight="1" x14ac:dyDescent="0.2">
      <c r="A17" s="71"/>
      <c r="B17" s="235"/>
      <c r="C17" s="110"/>
      <c r="D17" s="647" t="s">
        <v>6871</v>
      </c>
      <c r="E17" s="648" t="s">
        <v>5200</v>
      </c>
      <c r="F17" s="150">
        <f>IF(総括表!$B$4=総括表!$Q$4,基礎データ貼付用シート!E2761+基礎データ貼付用シート!E2762)</f>
        <v>0</v>
      </c>
      <c r="G17" s="147" t="s">
        <v>5201</v>
      </c>
      <c r="H17" s="69">
        <v>0.20200000000000001</v>
      </c>
      <c r="I17" s="147" t="s">
        <v>5202</v>
      </c>
      <c r="J17" s="148">
        <f>ROUND(F17*H17,0)</f>
        <v>0</v>
      </c>
      <c r="K17" s="66" t="s">
        <v>5331</v>
      </c>
    </row>
    <row r="18" spans="1:11" s="3" customFormat="1" ht="15" customHeight="1" x14ac:dyDescent="0.2">
      <c r="A18" s="71"/>
      <c r="B18" s="235"/>
      <c r="C18" s="110"/>
      <c r="D18" s="265" t="s">
        <v>6869</v>
      </c>
      <c r="E18" s="648" t="s">
        <v>5205</v>
      </c>
      <c r="F18" s="150" t="b">
        <f>IF(総括表!$B$4=総括表!$Q$5,基礎データ貼付用シート!E2761+基礎データ貼付用シート!E2762)</f>
        <v>0</v>
      </c>
      <c r="G18" s="147" t="s">
        <v>5201</v>
      </c>
      <c r="H18" s="627">
        <v>9.7000000000000003E-2</v>
      </c>
      <c r="I18" s="628" t="s">
        <v>5202</v>
      </c>
      <c r="J18" s="629">
        <f>ROUND(F18*H18,0)</f>
        <v>0</v>
      </c>
      <c r="K18" s="66" t="s">
        <v>5332</v>
      </c>
    </row>
    <row r="19" spans="1:11" s="3" customFormat="1" ht="15" customHeight="1" x14ac:dyDescent="0.2">
      <c r="A19" s="71"/>
      <c r="B19" s="235"/>
      <c r="C19" s="110"/>
      <c r="D19" s="647" t="s">
        <v>6872</v>
      </c>
      <c r="E19" s="648" t="s">
        <v>5200</v>
      </c>
      <c r="F19" s="150">
        <f>IF(総括表!$B$4=総括表!$Q$4,基礎データ貼付用シート!E2799+基礎データ貼付用シート!E2800)</f>
        <v>0</v>
      </c>
      <c r="G19" s="147" t="s">
        <v>5201</v>
      </c>
      <c r="H19" s="69">
        <v>0.05</v>
      </c>
      <c r="I19" s="147" t="s">
        <v>5202</v>
      </c>
      <c r="J19" s="148">
        <f>ROUND(F19*H19,0)</f>
        <v>0</v>
      </c>
      <c r="K19" s="66" t="s">
        <v>5333</v>
      </c>
    </row>
    <row r="20" spans="1:11" s="3" customFormat="1" ht="15" customHeight="1" x14ac:dyDescent="0.2">
      <c r="A20" s="71"/>
      <c r="B20" s="620">
        <v>7</v>
      </c>
      <c r="C20" s="63" t="s">
        <v>5207</v>
      </c>
      <c r="D20" s="647" t="s">
        <v>6868</v>
      </c>
      <c r="E20" s="648" t="s">
        <v>5200</v>
      </c>
      <c r="F20" s="150">
        <f>IF(総括表!$B$4=総括表!$Q$4,基礎データ貼付用シート!E2715+基礎データ貼付用シート!E2716)</f>
        <v>0</v>
      </c>
      <c r="G20" s="147" t="s">
        <v>5201</v>
      </c>
      <c r="H20" s="69">
        <v>0.183</v>
      </c>
      <c r="I20" s="147" t="s">
        <v>5202</v>
      </c>
      <c r="J20" s="148">
        <f t="shared" ref="J20:J30" si="1">ROUND(F20*H20,0)</f>
        <v>0</v>
      </c>
      <c r="K20" s="66" t="s">
        <v>5334</v>
      </c>
    </row>
    <row r="21" spans="1:11" s="3" customFormat="1" ht="15" customHeight="1" x14ac:dyDescent="0.2">
      <c r="A21" s="71"/>
      <c r="B21" s="235"/>
      <c r="C21" s="110"/>
      <c r="D21" s="265" t="s">
        <v>6869</v>
      </c>
      <c r="E21" s="648" t="s">
        <v>5205</v>
      </c>
      <c r="F21" s="150" t="b">
        <f>IF(総括表!$B$4=総括表!$Q$5,基礎データ貼付用シート!E2715+基礎データ貼付用シート!E2716)</f>
        <v>0</v>
      </c>
      <c r="G21" s="147" t="s">
        <v>5201</v>
      </c>
      <c r="H21" s="627">
        <v>4.1000000000000002E-2</v>
      </c>
      <c r="I21" s="628" t="s">
        <v>5202</v>
      </c>
      <c r="J21" s="629">
        <f t="shared" si="1"/>
        <v>0</v>
      </c>
      <c r="K21" s="66" t="s">
        <v>5335</v>
      </c>
    </row>
    <row r="22" spans="1:11" s="3" customFormat="1" ht="15" customHeight="1" x14ac:dyDescent="0.2">
      <c r="A22" s="71"/>
      <c r="B22" s="235"/>
      <c r="C22" s="110"/>
      <c r="D22" s="647" t="s">
        <v>6871</v>
      </c>
      <c r="E22" s="648" t="s">
        <v>5200</v>
      </c>
      <c r="F22" s="150">
        <f>IF(総括表!$B$4=総括表!$Q$4,基礎データ貼付用シート!E2763+基礎データ貼付用シート!E2764)</f>
        <v>0</v>
      </c>
      <c r="G22" s="147" t="s">
        <v>5201</v>
      </c>
      <c r="H22" s="69">
        <v>0.224</v>
      </c>
      <c r="I22" s="147" t="s">
        <v>5202</v>
      </c>
      <c r="J22" s="148">
        <f t="shared" si="1"/>
        <v>0</v>
      </c>
      <c r="K22" s="66" t="s">
        <v>5336</v>
      </c>
    </row>
    <row r="23" spans="1:11" s="3" customFormat="1" ht="15" customHeight="1" x14ac:dyDescent="0.2">
      <c r="A23" s="71"/>
      <c r="B23" s="235"/>
      <c r="C23" s="110"/>
      <c r="D23" s="265" t="s">
        <v>6869</v>
      </c>
      <c r="E23" s="648" t="s">
        <v>5205</v>
      </c>
      <c r="F23" s="150" t="b">
        <f>IF(総括表!$B$4=総括表!$Q$5,基礎データ貼付用シート!E2763+基礎データ貼付用シート!E2764)</f>
        <v>0</v>
      </c>
      <c r="G23" s="147" t="s">
        <v>5201</v>
      </c>
      <c r="H23" s="627">
        <v>0.11</v>
      </c>
      <c r="I23" s="628" t="s">
        <v>5202</v>
      </c>
      <c r="J23" s="629">
        <f t="shared" si="1"/>
        <v>0</v>
      </c>
      <c r="K23" s="66" t="s">
        <v>5426</v>
      </c>
    </row>
    <row r="24" spans="1:11" s="3" customFormat="1" ht="15" customHeight="1" x14ac:dyDescent="0.2">
      <c r="A24" s="71"/>
      <c r="B24" s="235"/>
      <c r="C24" s="110"/>
      <c r="D24" s="647" t="s">
        <v>6872</v>
      </c>
      <c r="E24" s="648" t="s">
        <v>5200</v>
      </c>
      <c r="F24" s="150">
        <f>IF(総括表!$B$4=総括表!$Q$4,基礎データ貼付用シート!E2801+基礎データ貼付用シート!E2802)</f>
        <v>0</v>
      </c>
      <c r="G24" s="147" t="s">
        <v>5201</v>
      </c>
      <c r="H24" s="69">
        <v>3.7999999999999999E-2</v>
      </c>
      <c r="I24" s="147" t="s">
        <v>5202</v>
      </c>
      <c r="J24" s="148">
        <f t="shared" si="1"/>
        <v>0</v>
      </c>
      <c r="K24" s="66" t="s">
        <v>5427</v>
      </c>
    </row>
    <row r="25" spans="1:11" s="3" customFormat="1" ht="15" customHeight="1" x14ac:dyDescent="0.2">
      <c r="A25" s="71"/>
      <c r="B25" s="620">
        <v>8</v>
      </c>
      <c r="C25" s="63" t="s">
        <v>5210</v>
      </c>
      <c r="D25" s="647" t="s">
        <v>6868</v>
      </c>
      <c r="E25" s="648" t="s">
        <v>5200</v>
      </c>
      <c r="F25" s="150">
        <f>IF(総括表!$B$4=総括表!$Q$4,基礎データ貼付用シート!E2717+基礎データ貼付用シート!E2718)</f>
        <v>0</v>
      </c>
      <c r="G25" s="147" t="s">
        <v>5201</v>
      </c>
      <c r="H25" s="69">
        <v>0.191</v>
      </c>
      <c r="I25" s="147" t="s">
        <v>5202</v>
      </c>
      <c r="J25" s="148">
        <f t="shared" si="1"/>
        <v>0</v>
      </c>
      <c r="K25" s="66" t="s">
        <v>5339</v>
      </c>
    </row>
    <row r="26" spans="1:11" s="3" customFormat="1" ht="15" customHeight="1" x14ac:dyDescent="0.2">
      <c r="A26" s="71"/>
      <c r="B26" s="235"/>
      <c r="C26" s="110"/>
      <c r="D26" s="265" t="s">
        <v>6869</v>
      </c>
      <c r="E26" s="648" t="s">
        <v>5205</v>
      </c>
      <c r="F26" s="150" t="b">
        <f>IF(総括表!$B$4=総括表!$Q$5,基礎データ貼付用シート!E2717+基礎データ貼付用シート!E2718)</f>
        <v>0</v>
      </c>
      <c r="G26" s="147" t="s">
        <v>5201</v>
      </c>
      <c r="H26" s="627">
        <v>0.123</v>
      </c>
      <c r="I26" s="628" t="s">
        <v>5202</v>
      </c>
      <c r="J26" s="629">
        <f t="shared" si="1"/>
        <v>0</v>
      </c>
      <c r="K26" s="66" t="s">
        <v>5429</v>
      </c>
    </row>
    <row r="27" spans="1:11" s="3" customFormat="1" ht="15" customHeight="1" x14ac:dyDescent="0.2">
      <c r="A27" s="71"/>
      <c r="B27" s="235"/>
      <c r="C27" s="110"/>
      <c r="D27" s="647" t="s">
        <v>6871</v>
      </c>
      <c r="E27" s="648" t="s">
        <v>5200</v>
      </c>
      <c r="F27" s="150">
        <f>IF(総括表!$B$4=総括表!$Q$4,基礎データ貼付用シート!E2765+基礎データ貼付用シート!E2766)</f>
        <v>0</v>
      </c>
      <c r="G27" s="147" t="s">
        <v>5201</v>
      </c>
      <c r="H27" s="69">
        <v>0.23100000000000001</v>
      </c>
      <c r="I27" s="147" t="s">
        <v>5202</v>
      </c>
      <c r="J27" s="148">
        <f t="shared" si="1"/>
        <v>0</v>
      </c>
      <c r="K27" s="66" t="s">
        <v>5341</v>
      </c>
    </row>
    <row r="28" spans="1:11" s="3" customFormat="1" ht="15" customHeight="1" x14ac:dyDescent="0.2">
      <c r="A28" s="71"/>
      <c r="B28" s="235"/>
      <c r="C28" s="110"/>
      <c r="D28" s="265" t="s">
        <v>6869</v>
      </c>
      <c r="E28" s="648" t="s">
        <v>5205</v>
      </c>
      <c r="F28" s="150" t="b">
        <f>IF(総括表!$B$4=総括表!$Q$5,基礎データ貼付用シート!E2765+基礎データ貼付用シート!E2766)</f>
        <v>0</v>
      </c>
      <c r="G28" s="147" t="s">
        <v>5201</v>
      </c>
      <c r="H28" s="627">
        <v>0.17100000000000001</v>
      </c>
      <c r="I28" s="628" t="s">
        <v>5202</v>
      </c>
      <c r="J28" s="629">
        <f t="shared" si="1"/>
        <v>0</v>
      </c>
      <c r="K28" s="66" t="s">
        <v>5430</v>
      </c>
    </row>
    <row r="29" spans="1:11" s="3" customFormat="1" ht="15" customHeight="1" x14ac:dyDescent="0.2">
      <c r="A29" s="71"/>
      <c r="B29" s="235"/>
      <c r="C29" s="110"/>
      <c r="D29" s="647" t="s">
        <v>6872</v>
      </c>
      <c r="E29" s="648" t="s">
        <v>5200</v>
      </c>
      <c r="F29" s="150">
        <f>IF(総括表!$B$4=総括表!$Q$4,基礎データ貼付用シート!E2803+基礎データ貼付用シート!E2804)</f>
        <v>0</v>
      </c>
      <c r="G29" s="147" t="s">
        <v>5201</v>
      </c>
      <c r="H29" s="69">
        <v>3.6999999999999998E-2</v>
      </c>
      <c r="I29" s="147" t="s">
        <v>5202</v>
      </c>
      <c r="J29" s="148">
        <f t="shared" si="1"/>
        <v>0</v>
      </c>
      <c r="K29" s="66" t="s">
        <v>5343</v>
      </c>
    </row>
    <row r="30" spans="1:11" s="3" customFormat="1" ht="15" customHeight="1" x14ac:dyDescent="0.2">
      <c r="A30" s="71"/>
      <c r="B30" s="67"/>
      <c r="C30" s="538"/>
      <c r="D30" s="265"/>
      <c r="E30" s="648" t="s">
        <v>5205</v>
      </c>
      <c r="F30" s="150" t="b">
        <f>IF(総括表!$B$4=総括表!$Q$5,基礎データ貼付用シート!E2803+基礎データ貼付用シート!E2804)</f>
        <v>0</v>
      </c>
      <c r="G30" s="147" t="s">
        <v>5201</v>
      </c>
      <c r="H30" s="69">
        <v>1.9E-2</v>
      </c>
      <c r="I30" s="147" t="s">
        <v>5202</v>
      </c>
      <c r="J30" s="148">
        <f t="shared" si="1"/>
        <v>0</v>
      </c>
      <c r="K30" s="66" t="s">
        <v>5431</v>
      </c>
    </row>
    <row r="31" spans="1:11" s="3" customFormat="1" ht="15" customHeight="1" x14ac:dyDescent="0.2">
      <c r="A31" s="71"/>
      <c r="B31" s="620">
        <v>9</v>
      </c>
      <c r="C31" s="63" t="s">
        <v>5213</v>
      </c>
      <c r="D31" s="647" t="s">
        <v>6868</v>
      </c>
      <c r="E31" s="648" t="s">
        <v>5200</v>
      </c>
      <c r="F31" s="150">
        <f>IF(総括表!$B$4=総括表!$Q$4,基礎データ貼付用シート!E2719+基礎データ貼付用シート!E2720)</f>
        <v>0</v>
      </c>
      <c r="G31" s="147" t="s">
        <v>5201</v>
      </c>
      <c r="H31" s="69">
        <v>0.21099999999999999</v>
      </c>
      <c r="I31" s="147" t="s">
        <v>5202</v>
      </c>
      <c r="J31" s="148">
        <f t="shared" ref="J31:J48" si="2">ROUND(F31*H31,0)</f>
        <v>0</v>
      </c>
      <c r="K31" s="66" t="s">
        <v>5345</v>
      </c>
    </row>
    <row r="32" spans="1:11" s="3" customFormat="1" ht="15" customHeight="1" x14ac:dyDescent="0.2">
      <c r="A32" s="71"/>
      <c r="B32" s="235"/>
      <c r="C32" s="110"/>
      <c r="D32" s="265" t="s">
        <v>6869</v>
      </c>
      <c r="E32" s="648" t="s">
        <v>5205</v>
      </c>
      <c r="F32" s="150" t="b">
        <f>IF(総括表!$B$4=総括表!$Q$5,基礎データ貼付用シート!E2719+基礎データ貼付用シート!E2720)</f>
        <v>0</v>
      </c>
      <c r="G32" s="147" t="s">
        <v>5201</v>
      </c>
      <c r="H32" s="627">
        <v>0.154</v>
      </c>
      <c r="I32" s="628" t="s">
        <v>5202</v>
      </c>
      <c r="J32" s="629">
        <f t="shared" si="2"/>
        <v>0</v>
      </c>
      <c r="K32" s="66" t="s">
        <v>5432</v>
      </c>
    </row>
    <row r="33" spans="1:11" s="3" customFormat="1" ht="15" customHeight="1" x14ac:dyDescent="0.2">
      <c r="A33" s="71"/>
      <c r="B33" s="235"/>
      <c r="C33" s="110"/>
      <c r="D33" s="647" t="s">
        <v>6871</v>
      </c>
      <c r="E33" s="648" t="s">
        <v>5200</v>
      </c>
      <c r="F33" s="150">
        <f>IF(総括表!$B$4=総括表!$Q$4,基礎データ貼付用シート!E2767+基礎データ貼付用シート!E2768)</f>
        <v>0</v>
      </c>
      <c r="G33" s="147" t="s">
        <v>5201</v>
      </c>
      <c r="H33" s="69">
        <v>0.253</v>
      </c>
      <c r="I33" s="147" t="s">
        <v>5202</v>
      </c>
      <c r="J33" s="148">
        <f t="shared" si="2"/>
        <v>0</v>
      </c>
      <c r="K33" s="66" t="s">
        <v>5347</v>
      </c>
    </row>
    <row r="34" spans="1:11" s="3" customFormat="1" ht="15" customHeight="1" x14ac:dyDescent="0.2">
      <c r="A34" s="71"/>
      <c r="B34" s="235"/>
      <c r="C34" s="110"/>
      <c r="D34" s="265" t="s">
        <v>6869</v>
      </c>
      <c r="E34" s="648" t="s">
        <v>5205</v>
      </c>
      <c r="F34" s="150" t="b">
        <f>IF(総括表!$B$4=総括表!$Q$5,基礎データ貼付用シート!E2767+基礎データ貼付用シート!E2768)</f>
        <v>0</v>
      </c>
      <c r="G34" s="147" t="s">
        <v>5201</v>
      </c>
      <c r="H34" s="627">
        <v>0.20300000000000001</v>
      </c>
      <c r="I34" s="628" t="s">
        <v>5202</v>
      </c>
      <c r="J34" s="629">
        <f t="shared" si="2"/>
        <v>0</v>
      </c>
      <c r="K34" s="66" t="s">
        <v>5433</v>
      </c>
    </row>
    <row r="35" spans="1:11" s="3" customFormat="1" ht="15" customHeight="1" x14ac:dyDescent="0.2">
      <c r="A35" s="71"/>
      <c r="B35" s="235"/>
      <c r="C35" s="110"/>
      <c r="D35" s="647" t="s">
        <v>6872</v>
      </c>
      <c r="E35" s="648" t="s">
        <v>5200</v>
      </c>
      <c r="F35" s="150">
        <f>IF(総括表!$B$4=総括表!$Q$4,基礎データ貼付用シート!E2805+基礎データ貼付用シート!E2806)</f>
        <v>0</v>
      </c>
      <c r="G35" s="147" t="s">
        <v>5201</v>
      </c>
      <c r="H35" s="69">
        <v>0.04</v>
      </c>
      <c r="I35" s="147" t="s">
        <v>5202</v>
      </c>
      <c r="J35" s="148">
        <f t="shared" si="2"/>
        <v>0</v>
      </c>
      <c r="K35" s="66" t="s">
        <v>5349</v>
      </c>
    </row>
    <row r="36" spans="1:11" s="3" customFormat="1" ht="15" customHeight="1" x14ac:dyDescent="0.2">
      <c r="A36" s="71"/>
      <c r="B36" s="67"/>
      <c r="C36" s="538"/>
      <c r="D36" s="265"/>
      <c r="E36" s="648" t="s">
        <v>5205</v>
      </c>
      <c r="F36" s="150" t="b">
        <f>IF(総括表!$B$4=総括表!$Q$5,基礎データ貼付用シート!E2805+基礎データ貼付用シート!E2806)</f>
        <v>0</v>
      </c>
      <c r="G36" s="147" t="s">
        <v>5201</v>
      </c>
      <c r="H36" s="627">
        <v>2.3E-2</v>
      </c>
      <c r="I36" s="628" t="s">
        <v>5202</v>
      </c>
      <c r="J36" s="629">
        <f t="shared" si="2"/>
        <v>0</v>
      </c>
      <c r="K36" s="66" t="s">
        <v>5434</v>
      </c>
    </row>
    <row r="37" spans="1:11" s="3" customFormat="1" ht="15" customHeight="1" x14ac:dyDescent="0.2">
      <c r="A37" s="71"/>
      <c r="B37" s="620">
        <v>10</v>
      </c>
      <c r="C37" s="63" t="s">
        <v>5216</v>
      </c>
      <c r="D37" s="647" t="s">
        <v>6868</v>
      </c>
      <c r="E37" s="648" t="s">
        <v>5200</v>
      </c>
      <c r="F37" s="150">
        <f>IF(総括表!$B$4=総括表!$Q$4,基礎データ貼付用シート!E2721+基礎データ貼付用シート!E2722)</f>
        <v>0</v>
      </c>
      <c r="G37" s="147" t="s">
        <v>5201</v>
      </c>
      <c r="H37" s="69">
        <v>0.23400000000000001</v>
      </c>
      <c r="I37" s="147" t="s">
        <v>5202</v>
      </c>
      <c r="J37" s="148">
        <f t="shared" si="2"/>
        <v>0</v>
      </c>
      <c r="K37" s="66" t="s">
        <v>5352</v>
      </c>
    </row>
    <row r="38" spans="1:11" s="3" customFormat="1" ht="15" customHeight="1" x14ac:dyDescent="0.2">
      <c r="A38" s="71"/>
      <c r="B38" s="235"/>
      <c r="C38" s="110"/>
      <c r="D38" s="265" t="s">
        <v>6869</v>
      </c>
      <c r="E38" s="648" t="s">
        <v>5205</v>
      </c>
      <c r="F38" s="150" t="b">
        <f>IF(総括表!$B$4=総括表!$Q$5,基礎データ貼付用シート!E2721+基礎データ貼付用シート!E2722)</f>
        <v>0</v>
      </c>
      <c r="G38" s="147" t="s">
        <v>5201</v>
      </c>
      <c r="H38" s="627">
        <v>0.183</v>
      </c>
      <c r="I38" s="628" t="s">
        <v>5202</v>
      </c>
      <c r="J38" s="629">
        <f t="shared" si="2"/>
        <v>0</v>
      </c>
      <c r="K38" s="66" t="s">
        <v>5403</v>
      </c>
    </row>
    <row r="39" spans="1:11" s="3" customFormat="1" ht="15" customHeight="1" x14ac:dyDescent="0.2">
      <c r="A39" s="71"/>
      <c r="B39" s="235"/>
      <c r="C39" s="110"/>
      <c r="D39" s="647" t="s">
        <v>6871</v>
      </c>
      <c r="E39" s="648" t="s">
        <v>5200</v>
      </c>
      <c r="F39" s="150">
        <f>IF(総括表!$B$4=総括表!$Q$4,基礎データ貼付用シート!E2769+基礎データ貼付用シート!E2770)</f>
        <v>0</v>
      </c>
      <c r="G39" s="147" t="s">
        <v>5201</v>
      </c>
      <c r="H39" s="69">
        <v>0.27300000000000002</v>
      </c>
      <c r="I39" s="147" t="s">
        <v>5202</v>
      </c>
      <c r="J39" s="148">
        <f t="shared" si="2"/>
        <v>0</v>
      </c>
      <c r="K39" s="66" t="s">
        <v>5354</v>
      </c>
    </row>
    <row r="40" spans="1:11" s="3" customFormat="1" ht="15" customHeight="1" x14ac:dyDescent="0.2">
      <c r="A40" s="71"/>
      <c r="B40" s="235"/>
      <c r="C40" s="110"/>
      <c r="D40" s="265" t="s">
        <v>6869</v>
      </c>
      <c r="E40" s="648" t="s">
        <v>5205</v>
      </c>
      <c r="F40" s="150" t="b">
        <f>IF(総括表!$B$4=総括表!$Q$5,基礎データ貼付用シート!E2769+基礎データ貼付用シート!E2770)</f>
        <v>0</v>
      </c>
      <c r="G40" s="147" t="s">
        <v>5201</v>
      </c>
      <c r="H40" s="627">
        <v>0.22700000000000001</v>
      </c>
      <c r="I40" s="628" t="s">
        <v>5202</v>
      </c>
      <c r="J40" s="629">
        <f t="shared" si="2"/>
        <v>0</v>
      </c>
      <c r="K40" s="66" t="s">
        <v>5435</v>
      </c>
    </row>
    <row r="41" spans="1:11" s="3" customFormat="1" ht="15" customHeight="1" x14ac:dyDescent="0.2">
      <c r="A41" s="71"/>
      <c r="B41" s="235"/>
      <c r="C41" s="110"/>
      <c r="D41" s="647" t="s">
        <v>6872</v>
      </c>
      <c r="E41" s="648" t="s">
        <v>5200</v>
      </c>
      <c r="F41" s="150">
        <f>IF(総括表!$B$4=総括表!$Q$4,基礎データ貼付用シート!E2807+基礎データ貼付用シート!E2808)</f>
        <v>0</v>
      </c>
      <c r="G41" s="147" t="s">
        <v>5201</v>
      </c>
      <c r="H41" s="69">
        <v>8.1000000000000003E-2</v>
      </c>
      <c r="I41" s="147" t="s">
        <v>5202</v>
      </c>
      <c r="J41" s="148">
        <f t="shared" si="2"/>
        <v>0</v>
      </c>
      <c r="K41" s="66" t="s">
        <v>5356</v>
      </c>
    </row>
    <row r="42" spans="1:11" s="3" customFormat="1" ht="15" customHeight="1" x14ac:dyDescent="0.2">
      <c r="A42" s="71"/>
      <c r="B42" s="67"/>
      <c r="C42" s="538"/>
      <c r="D42" s="265"/>
      <c r="E42" s="648" t="s">
        <v>5205</v>
      </c>
      <c r="F42" s="150" t="b">
        <f>IF(総括表!$B$4=総括表!$Q$5,基礎データ貼付用シート!E2807+基礎データ貼付用シート!E2808)</f>
        <v>0</v>
      </c>
      <c r="G42" s="147" t="s">
        <v>5201</v>
      </c>
      <c r="H42" s="627">
        <v>6.6000000000000003E-2</v>
      </c>
      <c r="I42" s="628" t="s">
        <v>5202</v>
      </c>
      <c r="J42" s="629">
        <f t="shared" si="2"/>
        <v>0</v>
      </c>
      <c r="K42" s="66" t="s">
        <v>5391</v>
      </c>
    </row>
    <row r="43" spans="1:11" s="3" customFormat="1" ht="15" customHeight="1" x14ac:dyDescent="0.2">
      <c r="A43" s="71"/>
      <c r="B43" s="620">
        <v>11</v>
      </c>
      <c r="C43" s="63" t="s">
        <v>5219</v>
      </c>
      <c r="D43" s="647" t="s">
        <v>6873</v>
      </c>
      <c r="E43" s="648" t="s">
        <v>5200</v>
      </c>
      <c r="F43" s="150">
        <f>IF(総括表!$B$4=総括表!$Q$4,基礎データ貼付用シート!E2723+基礎データ貼付用シート!E2724)</f>
        <v>0</v>
      </c>
      <c r="G43" s="147" t="s">
        <v>5201</v>
      </c>
      <c r="H43" s="69">
        <v>0.26600000000000001</v>
      </c>
      <c r="I43" s="147" t="s">
        <v>5202</v>
      </c>
      <c r="J43" s="148">
        <f t="shared" si="2"/>
        <v>0</v>
      </c>
      <c r="K43" s="66" t="s">
        <v>5358</v>
      </c>
    </row>
    <row r="44" spans="1:11" s="3" customFormat="1" ht="15" customHeight="1" x14ac:dyDescent="0.2">
      <c r="A44" s="71"/>
      <c r="B44" s="235"/>
      <c r="C44" s="110"/>
      <c r="D44" s="265"/>
      <c r="E44" s="648" t="s">
        <v>5205</v>
      </c>
      <c r="F44" s="150" t="b">
        <f>IF(総括表!$B$4=総括表!$Q$5,基礎データ貼付用シート!E2723+基礎データ貼付用シート!E2724)</f>
        <v>0</v>
      </c>
      <c r="G44" s="147" t="s">
        <v>5201</v>
      </c>
      <c r="H44" s="627">
        <v>0.21099999999999999</v>
      </c>
      <c r="I44" s="628" t="s">
        <v>5202</v>
      </c>
      <c r="J44" s="629">
        <f t="shared" si="2"/>
        <v>0</v>
      </c>
      <c r="K44" s="66" t="s">
        <v>5359</v>
      </c>
    </row>
    <row r="45" spans="1:11" s="3" customFormat="1" ht="15" customHeight="1" x14ac:dyDescent="0.2">
      <c r="A45" s="71"/>
      <c r="B45" s="235"/>
      <c r="C45" s="110"/>
      <c r="D45" s="647" t="s">
        <v>6871</v>
      </c>
      <c r="E45" s="648" t="s">
        <v>5200</v>
      </c>
      <c r="F45" s="150">
        <f>IF(総括表!$B$4=総括表!$Q$4,基礎データ貼付用シート!E2771+基礎データ貼付用シート!E2772)</f>
        <v>0</v>
      </c>
      <c r="G45" s="147" t="s">
        <v>5201</v>
      </c>
      <c r="H45" s="69">
        <v>0.29199999999999998</v>
      </c>
      <c r="I45" s="147" t="s">
        <v>5202</v>
      </c>
      <c r="J45" s="148">
        <f t="shared" si="2"/>
        <v>0</v>
      </c>
      <c r="K45" s="66" t="s">
        <v>5436</v>
      </c>
    </row>
    <row r="46" spans="1:11" s="3" customFormat="1" ht="15" customHeight="1" x14ac:dyDescent="0.2">
      <c r="A46" s="71"/>
      <c r="B46" s="235"/>
      <c r="C46" s="110"/>
      <c r="D46" s="265" t="s">
        <v>6869</v>
      </c>
      <c r="E46" s="648" t="s">
        <v>5205</v>
      </c>
      <c r="F46" s="150" t="b">
        <f>IF(総括表!$B$4=総括表!$Q$5,基礎データ貼付用シート!E2771+基礎データ貼付用シート!E2772)</f>
        <v>0</v>
      </c>
      <c r="G46" s="147" t="s">
        <v>5201</v>
      </c>
      <c r="H46" s="627">
        <v>0.251</v>
      </c>
      <c r="I46" s="628" t="s">
        <v>5202</v>
      </c>
      <c r="J46" s="629">
        <f t="shared" si="2"/>
        <v>0</v>
      </c>
      <c r="K46" s="66" t="s">
        <v>5443</v>
      </c>
    </row>
    <row r="47" spans="1:11" s="3" customFormat="1" ht="15" customHeight="1" x14ac:dyDescent="0.2">
      <c r="A47" s="71"/>
      <c r="B47" s="235"/>
      <c r="C47" s="110"/>
      <c r="D47" s="647" t="s">
        <v>6872</v>
      </c>
      <c r="E47" s="648" t="s">
        <v>5200</v>
      </c>
      <c r="F47" s="150">
        <f>IF(総括表!$B$4=総括表!$Q$4,基礎データ貼付用シート!E2809+基礎データ貼付用シート!E2810)</f>
        <v>0</v>
      </c>
      <c r="G47" s="147" t="s">
        <v>5201</v>
      </c>
      <c r="H47" s="69">
        <v>0.12</v>
      </c>
      <c r="I47" s="147" t="s">
        <v>5202</v>
      </c>
      <c r="J47" s="148">
        <f t="shared" si="2"/>
        <v>0</v>
      </c>
      <c r="K47" s="66" t="s">
        <v>5604</v>
      </c>
    </row>
    <row r="48" spans="1:11" s="3" customFormat="1" ht="15" customHeight="1" x14ac:dyDescent="0.2">
      <c r="A48" s="71"/>
      <c r="B48" s="67"/>
      <c r="C48" s="538"/>
      <c r="D48" s="265"/>
      <c r="E48" s="648" t="s">
        <v>5205</v>
      </c>
      <c r="F48" s="150" t="b">
        <f>IF(総括表!$B$4=総括表!$Q$5,基礎データ貼付用シート!E2809+基礎データ貼付用シート!E2810)</f>
        <v>0</v>
      </c>
      <c r="G48" s="147" t="s">
        <v>5201</v>
      </c>
      <c r="H48" s="69">
        <v>0.106</v>
      </c>
      <c r="I48" s="147" t="s">
        <v>5202</v>
      </c>
      <c r="J48" s="148">
        <f t="shared" si="2"/>
        <v>0</v>
      </c>
      <c r="K48" s="66" t="s">
        <v>5605</v>
      </c>
    </row>
    <row r="49" spans="1:11" s="3" customFormat="1" ht="15" customHeight="1" x14ac:dyDescent="0.2">
      <c r="A49" s="77" t="s">
        <v>18</v>
      </c>
      <c r="B49" s="71" t="s">
        <v>6874</v>
      </c>
      <c r="C49" s="76"/>
      <c r="D49" s="263"/>
      <c r="E49" s="263"/>
      <c r="F49" s="29"/>
      <c r="G49" s="68"/>
      <c r="H49" s="87"/>
      <c r="I49" s="68"/>
      <c r="J49" s="29"/>
      <c r="K49" s="66"/>
    </row>
    <row r="50" spans="1:11" ht="18.75" customHeight="1" x14ac:dyDescent="0.2">
      <c r="A50" s="76"/>
      <c r="B50" s="76"/>
      <c r="C50" s="76"/>
      <c r="D50" s="76"/>
      <c r="E50" s="76"/>
      <c r="F50" s="89"/>
      <c r="G50" s="76"/>
      <c r="H50" s="79"/>
      <c r="I50" s="76"/>
      <c r="J50" s="89"/>
      <c r="K50" s="76"/>
    </row>
    <row r="51" spans="1:11" s="3" customFormat="1" ht="15" customHeight="1" x14ac:dyDescent="0.2">
      <c r="A51" s="71"/>
      <c r="B51" s="620">
        <v>12</v>
      </c>
      <c r="C51" s="63" t="s">
        <v>5222</v>
      </c>
      <c r="D51" s="647" t="s">
        <v>6873</v>
      </c>
      <c r="E51" s="648" t="s">
        <v>5200</v>
      </c>
      <c r="F51" s="150">
        <f>IF(総括表!$B$4=総括表!$Q$4,基礎データ貼付用シート!E2725+基礎データ貼付用シート!E2726)</f>
        <v>0</v>
      </c>
      <c r="G51" s="147" t="s">
        <v>5201</v>
      </c>
      <c r="H51" s="69">
        <v>0.29099999999999998</v>
      </c>
      <c r="I51" s="147" t="s">
        <v>5202</v>
      </c>
      <c r="J51" s="148">
        <f t="shared" ref="J51:J74" si="3">ROUND(F51*H51,0)</f>
        <v>0</v>
      </c>
      <c r="K51" s="66" t="s">
        <v>5444</v>
      </c>
    </row>
    <row r="52" spans="1:11" s="3" customFormat="1" ht="15" customHeight="1" x14ac:dyDescent="0.2">
      <c r="A52" s="71"/>
      <c r="B52" s="235"/>
      <c r="C52" s="110"/>
      <c r="D52" s="265"/>
      <c r="E52" s="648" t="s">
        <v>5205</v>
      </c>
      <c r="F52" s="150" t="b">
        <f>IF(総括表!$B$4=総括表!$Q$5,基礎データ貼付用シート!E2725+基礎データ貼付用シート!E2726)</f>
        <v>0</v>
      </c>
      <c r="G52" s="147" t="s">
        <v>5201</v>
      </c>
      <c r="H52" s="627">
        <v>0.23899999999999999</v>
      </c>
      <c r="I52" s="628" t="s">
        <v>5202</v>
      </c>
      <c r="J52" s="629">
        <f t="shared" si="3"/>
        <v>0</v>
      </c>
      <c r="K52" s="66" t="s">
        <v>5445</v>
      </c>
    </row>
    <row r="53" spans="1:11" s="3" customFormat="1" ht="15" customHeight="1" x14ac:dyDescent="0.2">
      <c r="A53" s="71"/>
      <c r="B53" s="235"/>
      <c r="C53" s="110"/>
      <c r="D53" s="647" t="s">
        <v>6871</v>
      </c>
      <c r="E53" s="648" t="s">
        <v>5200</v>
      </c>
      <c r="F53" s="150">
        <f>IF(総括表!$B$4=総括表!$Q$4,基礎データ貼付用シート!E2773+基礎データ貼付用シート!E2774)</f>
        <v>0</v>
      </c>
      <c r="G53" s="147" t="s">
        <v>5201</v>
      </c>
      <c r="H53" s="69">
        <v>0.312</v>
      </c>
      <c r="I53" s="147" t="s">
        <v>5202</v>
      </c>
      <c r="J53" s="148">
        <f t="shared" si="3"/>
        <v>0</v>
      </c>
      <c r="K53" s="66" t="s">
        <v>5446</v>
      </c>
    </row>
    <row r="54" spans="1:11" s="3" customFormat="1" ht="15" customHeight="1" x14ac:dyDescent="0.2">
      <c r="A54" s="71"/>
      <c r="B54" s="235"/>
      <c r="C54" s="110"/>
      <c r="D54" s="265" t="s">
        <v>6869</v>
      </c>
      <c r="E54" s="648" t="s">
        <v>5205</v>
      </c>
      <c r="F54" s="150" t="b">
        <f>IF(総括表!$B$4=総括表!$Q$5,基礎データ貼付用シート!E2773+基礎データ貼付用シート!E2774)</f>
        <v>0</v>
      </c>
      <c r="G54" s="147" t="s">
        <v>5201</v>
      </c>
      <c r="H54" s="627">
        <v>0.28799999999999998</v>
      </c>
      <c r="I54" s="628" t="s">
        <v>5202</v>
      </c>
      <c r="J54" s="629">
        <f t="shared" si="3"/>
        <v>0</v>
      </c>
      <c r="K54" s="66" t="s">
        <v>5448</v>
      </c>
    </row>
    <row r="55" spans="1:11" s="3" customFormat="1" ht="15" customHeight="1" x14ac:dyDescent="0.2">
      <c r="A55" s="71"/>
      <c r="B55" s="235"/>
      <c r="C55" s="110"/>
      <c r="D55" s="647" t="s">
        <v>6872</v>
      </c>
      <c r="E55" s="648" t="s">
        <v>5200</v>
      </c>
      <c r="F55" s="150">
        <f>IF(総括表!$B$4=総括表!$Q$4,基礎データ貼付用シート!E2811+基礎データ貼付用シート!E2812)</f>
        <v>0</v>
      </c>
      <c r="G55" s="147" t="s">
        <v>5201</v>
      </c>
      <c r="H55" s="69">
        <v>0.158</v>
      </c>
      <c r="I55" s="147" t="s">
        <v>5202</v>
      </c>
      <c r="J55" s="148">
        <f t="shared" si="3"/>
        <v>0</v>
      </c>
      <c r="K55" s="66" t="s">
        <v>5482</v>
      </c>
    </row>
    <row r="56" spans="1:11" s="3" customFormat="1" ht="15" customHeight="1" x14ac:dyDescent="0.2">
      <c r="A56" s="71"/>
      <c r="B56" s="67"/>
      <c r="C56" s="538"/>
      <c r="D56" s="265"/>
      <c r="E56" s="648" t="s">
        <v>5205</v>
      </c>
      <c r="F56" s="150" t="b">
        <f>IF(総括表!$B$4=総括表!$Q$5,基礎データ貼付用シート!E2811+基礎データ貼付用シート!E2812)</f>
        <v>0</v>
      </c>
      <c r="G56" s="147" t="s">
        <v>5201</v>
      </c>
      <c r="H56" s="627">
        <v>0.14599999999999999</v>
      </c>
      <c r="I56" s="628" t="s">
        <v>5202</v>
      </c>
      <c r="J56" s="629">
        <f t="shared" si="3"/>
        <v>0</v>
      </c>
      <c r="K56" s="66" t="s">
        <v>5483</v>
      </c>
    </row>
    <row r="57" spans="1:11" s="3" customFormat="1" ht="15" customHeight="1" x14ac:dyDescent="0.2">
      <c r="A57" s="71"/>
      <c r="B57" s="620">
        <v>13</v>
      </c>
      <c r="C57" s="63" t="s">
        <v>5225</v>
      </c>
      <c r="D57" s="647" t="s">
        <v>6873</v>
      </c>
      <c r="E57" s="648" t="s">
        <v>5200</v>
      </c>
      <c r="F57" s="150">
        <f>IF(総括表!$B$4=総括表!$Q$4,基礎データ貼付用シート!E2727+基礎データ貼付用シート!E2728)</f>
        <v>0</v>
      </c>
      <c r="G57" s="147" t="s">
        <v>5201</v>
      </c>
      <c r="H57" s="69">
        <v>0.314</v>
      </c>
      <c r="I57" s="147" t="s">
        <v>5202</v>
      </c>
      <c r="J57" s="148">
        <f t="shared" si="3"/>
        <v>0</v>
      </c>
      <c r="K57" s="66" t="s">
        <v>5484</v>
      </c>
    </row>
    <row r="58" spans="1:11" s="3" customFormat="1" ht="15" customHeight="1" x14ac:dyDescent="0.2">
      <c r="A58" s="71"/>
      <c r="B58" s="235"/>
      <c r="C58" s="110"/>
      <c r="D58" s="265"/>
      <c r="E58" s="648" t="s">
        <v>5205</v>
      </c>
      <c r="F58" s="150" t="b">
        <f>IF(総括表!$B$4=総括表!$Q$5,基礎データ貼付用シート!E2727+基礎データ貼付用シート!E2728)</f>
        <v>0</v>
      </c>
      <c r="G58" s="147" t="s">
        <v>5201</v>
      </c>
      <c r="H58" s="627">
        <v>0.26800000000000002</v>
      </c>
      <c r="I58" s="628" t="s">
        <v>5202</v>
      </c>
      <c r="J58" s="629">
        <f t="shared" si="3"/>
        <v>0</v>
      </c>
      <c r="K58" s="66" t="s">
        <v>5485</v>
      </c>
    </row>
    <row r="59" spans="1:11" s="3" customFormat="1" ht="15" customHeight="1" x14ac:dyDescent="0.2">
      <c r="A59" s="71"/>
      <c r="B59" s="235"/>
      <c r="C59" s="110"/>
      <c r="D59" s="647" t="s">
        <v>6871</v>
      </c>
      <c r="E59" s="648" t="s">
        <v>5200</v>
      </c>
      <c r="F59" s="150">
        <f>IF(総括表!$B$4=総括表!$Q$4,基礎データ貼付用シート!E2775+基礎データ貼付用シート!E2776)</f>
        <v>0</v>
      </c>
      <c r="G59" s="147" t="s">
        <v>5201</v>
      </c>
      <c r="H59" s="69">
        <v>0.33300000000000002</v>
      </c>
      <c r="I59" s="147" t="s">
        <v>5202</v>
      </c>
      <c r="J59" s="148">
        <f t="shared" si="3"/>
        <v>0</v>
      </c>
      <c r="K59" s="66" t="s">
        <v>5486</v>
      </c>
    </row>
    <row r="60" spans="1:11" s="3" customFormat="1" ht="15" customHeight="1" x14ac:dyDescent="0.2">
      <c r="A60" s="71"/>
      <c r="B60" s="235"/>
      <c r="C60" s="110"/>
      <c r="D60" s="265" t="s">
        <v>6869</v>
      </c>
      <c r="E60" s="648" t="s">
        <v>5205</v>
      </c>
      <c r="F60" s="150" t="b">
        <f>IF(総括表!$B$4=総括表!$Q$5,基礎データ貼付用シート!E2775+基礎データ貼付用シート!E2776)</f>
        <v>0</v>
      </c>
      <c r="G60" s="147" t="s">
        <v>5201</v>
      </c>
      <c r="H60" s="627">
        <v>0.316</v>
      </c>
      <c r="I60" s="628" t="s">
        <v>5202</v>
      </c>
      <c r="J60" s="629">
        <f t="shared" si="3"/>
        <v>0</v>
      </c>
      <c r="K60" s="66" t="s">
        <v>5487</v>
      </c>
    </row>
    <row r="61" spans="1:11" s="3" customFormat="1" ht="15" customHeight="1" x14ac:dyDescent="0.2">
      <c r="A61" s="71"/>
      <c r="B61" s="235"/>
      <c r="C61" s="110"/>
      <c r="D61" s="647" t="s">
        <v>6872</v>
      </c>
      <c r="E61" s="648" t="s">
        <v>5200</v>
      </c>
      <c r="F61" s="150">
        <f>IF(総括表!$B$4=総括表!$Q$4,基礎データ貼付用シート!E2813+基礎データ貼付用シート!E2814)</f>
        <v>0</v>
      </c>
      <c r="G61" s="147" t="s">
        <v>5201</v>
      </c>
      <c r="H61" s="69">
        <v>0.19700000000000001</v>
      </c>
      <c r="I61" s="147" t="s">
        <v>5202</v>
      </c>
      <c r="J61" s="148">
        <f t="shared" si="3"/>
        <v>0</v>
      </c>
      <c r="K61" s="66" t="s">
        <v>5488</v>
      </c>
    </row>
    <row r="62" spans="1:11" s="3" customFormat="1" ht="15" customHeight="1" x14ac:dyDescent="0.2">
      <c r="A62" s="71"/>
      <c r="B62" s="67"/>
      <c r="C62" s="538"/>
      <c r="D62" s="265"/>
      <c r="E62" s="648" t="s">
        <v>5205</v>
      </c>
      <c r="F62" s="150" t="b">
        <f>IF(総括表!$B$4=総括表!$Q$5,基礎データ貼付用シート!E2813+基礎データ貼付用シート!E2814)</f>
        <v>0</v>
      </c>
      <c r="G62" s="147" t="s">
        <v>5201</v>
      </c>
      <c r="H62" s="69">
        <v>0.186</v>
      </c>
      <c r="I62" s="147" t="s">
        <v>5202</v>
      </c>
      <c r="J62" s="148">
        <f t="shared" si="3"/>
        <v>0</v>
      </c>
      <c r="K62" s="66" t="s">
        <v>5489</v>
      </c>
    </row>
    <row r="63" spans="1:11" s="3" customFormat="1" ht="15" customHeight="1" x14ac:dyDescent="0.2">
      <c r="A63" s="71"/>
      <c r="B63" s="620">
        <v>14</v>
      </c>
      <c r="C63" s="63" t="s">
        <v>5228</v>
      </c>
      <c r="D63" s="647" t="s">
        <v>6873</v>
      </c>
      <c r="E63" s="648" t="s">
        <v>5200</v>
      </c>
      <c r="F63" s="150">
        <f>IF(総括表!$B$4=総括表!$Q$4,基礎データ貼付用シート!E2729+基礎データ貼付用シート!E2730)</f>
        <v>0</v>
      </c>
      <c r="G63" s="147" t="s">
        <v>5201</v>
      </c>
      <c r="H63" s="69">
        <v>0.33700000000000002</v>
      </c>
      <c r="I63" s="147" t="s">
        <v>5202</v>
      </c>
      <c r="J63" s="148">
        <f t="shared" si="3"/>
        <v>0</v>
      </c>
      <c r="K63" s="66" t="s">
        <v>5490</v>
      </c>
    </row>
    <row r="64" spans="1:11" s="3" customFormat="1" ht="15" customHeight="1" x14ac:dyDescent="0.2">
      <c r="A64" s="71"/>
      <c r="B64" s="235"/>
      <c r="C64" s="110"/>
      <c r="D64" s="265"/>
      <c r="E64" s="648" t="s">
        <v>5205</v>
      </c>
      <c r="F64" s="150" t="b">
        <f>IF(総括表!$B$4=総括表!$Q$5,基礎データ貼付用シート!E2729+基礎データ貼付用シート!E2730)</f>
        <v>0</v>
      </c>
      <c r="G64" s="147" t="s">
        <v>5201</v>
      </c>
      <c r="H64" s="627">
        <v>0.29699999999999999</v>
      </c>
      <c r="I64" s="628" t="s">
        <v>5202</v>
      </c>
      <c r="J64" s="629">
        <f t="shared" si="3"/>
        <v>0</v>
      </c>
      <c r="K64" s="66" t="s">
        <v>5491</v>
      </c>
    </row>
    <row r="65" spans="1:11" s="3" customFormat="1" ht="15" customHeight="1" x14ac:dyDescent="0.2">
      <c r="A65" s="71"/>
      <c r="B65" s="235"/>
      <c r="C65" s="110"/>
      <c r="D65" s="647" t="s">
        <v>6871</v>
      </c>
      <c r="E65" s="648" t="s">
        <v>5200</v>
      </c>
      <c r="F65" s="150">
        <f>IF(総括表!$B$4=総括表!$Q$4,基礎データ貼付用シート!E2777+基礎データ貼付用シート!E2778)</f>
        <v>0</v>
      </c>
      <c r="G65" s="147" t="s">
        <v>5201</v>
      </c>
      <c r="H65" s="69">
        <v>0.35299999999999998</v>
      </c>
      <c r="I65" s="147" t="s">
        <v>5202</v>
      </c>
      <c r="J65" s="148">
        <f t="shared" si="3"/>
        <v>0</v>
      </c>
      <c r="K65" s="66" t="s">
        <v>5492</v>
      </c>
    </row>
    <row r="66" spans="1:11" s="3" customFormat="1" ht="15" customHeight="1" x14ac:dyDescent="0.2">
      <c r="A66" s="71"/>
      <c r="B66" s="235"/>
      <c r="C66" s="110"/>
      <c r="D66" s="265" t="s">
        <v>6869</v>
      </c>
      <c r="E66" s="648" t="s">
        <v>5205</v>
      </c>
      <c r="F66" s="150" t="b">
        <f>IF(総括表!$B$4=総括表!$Q$5,基礎データ貼付用シート!E2777+基礎データ貼付用シート!E2778)</f>
        <v>0</v>
      </c>
      <c r="G66" s="147" t="s">
        <v>5201</v>
      </c>
      <c r="H66" s="627">
        <v>0.34</v>
      </c>
      <c r="I66" s="628" t="s">
        <v>5202</v>
      </c>
      <c r="J66" s="629">
        <f t="shared" si="3"/>
        <v>0</v>
      </c>
      <c r="K66" s="66" t="s">
        <v>5493</v>
      </c>
    </row>
    <row r="67" spans="1:11" s="3" customFormat="1" ht="15" customHeight="1" x14ac:dyDescent="0.2">
      <c r="A67" s="71"/>
      <c r="B67" s="235"/>
      <c r="C67" s="110"/>
      <c r="D67" s="647" t="s">
        <v>6872</v>
      </c>
      <c r="E67" s="648" t="s">
        <v>5200</v>
      </c>
      <c r="F67" s="150">
        <f>IF(総括表!$B$4=総括表!$Q$4,基礎データ貼付用シート!E2815+基礎データ貼付用シート!E2816)</f>
        <v>0</v>
      </c>
      <c r="G67" s="147" t="s">
        <v>5201</v>
      </c>
      <c r="H67" s="69">
        <v>0.251</v>
      </c>
      <c r="I67" s="147" t="s">
        <v>5202</v>
      </c>
      <c r="J67" s="148">
        <f t="shared" si="3"/>
        <v>0</v>
      </c>
      <c r="K67" s="66" t="s">
        <v>5494</v>
      </c>
    </row>
    <row r="68" spans="1:11" s="3" customFormat="1" ht="15" customHeight="1" x14ac:dyDescent="0.2">
      <c r="A68" s="71"/>
      <c r="B68" s="67"/>
      <c r="C68" s="538"/>
      <c r="D68" s="265"/>
      <c r="E68" s="648" t="s">
        <v>5205</v>
      </c>
      <c r="F68" s="150" t="b">
        <f>IF(総括表!$B$4=総括表!$Q$5,基礎データ貼付用シート!E2815+基礎データ貼付用シート!E2816)</f>
        <v>0</v>
      </c>
      <c r="G68" s="147" t="s">
        <v>5201</v>
      </c>
      <c r="H68" s="69">
        <v>0.23400000000000001</v>
      </c>
      <c r="I68" s="147" t="s">
        <v>5202</v>
      </c>
      <c r="J68" s="148">
        <f t="shared" si="3"/>
        <v>0</v>
      </c>
      <c r="K68" s="66" t="s">
        <v>5495</v>
      </c>
    </row>
    <row r="69" spans="1:11" s="3" customFormat="1" ht="15" customHeight="1" x14ac:dyDescent="0.2">
      <c r="A69" s="71"/>
      <c r="B69" s="620">
        <v>15</v>
      </c>
      <c r="C69" s="63" t="s">
        <v>5231</v>
      </c>
      <c r="D69" s="647" t="s">
        <v>6873</v>
      </c>
      <c r="E69" s="648" t="s">
        <v>5200</v>
      </c>
      <c r="F69" s="150">
        <f>IF(総括表!$B$4=総括表!$Q$4,基礎データ貼付用シート!E2731+基礎データ貼付用シート!E2732)</f>
        <v>0</v>
      </c>
      <c r="G69" s="147" t="s">
        <v>5201</v>
      </c>
      <c r="H69" s="69">
        <v>0.35899999999999999</v>
      </c>
      <c r="I69" s="147" t="s">
        <v>5202</v>
      </c>
      <c r="J69" s="148">
        <f t="shared" si="3"/>
        <v>0</v>
      </c>
      <c r="K69" s="66" t="s">
        <v>5496</v>
      </c>
    </row>
    <row r="70" spans="1:11" s="3" customFormat="1" ht="15" customHeight="1" x14ac:dyDescent="0.2">
      <c r="A70" s="71"/>
      <c r="B70" s="235"/>
      <c r="C70" s="110"/>
      <c r="D70" s="265"/>
      <c r="E70" s="648" t="s">
        <v>5205</v>
      </c>
      <c r="F70" s="150" t="b">
        <f>IF(総括表!$B$4=総括表!$Q$5,基礎データ貼付用シート!E2731+基礎データ貼付用シート!E2732)</f>
        <v>0</v>
      </c>
      <c r="G70" s="147" t="s">
        <v>5201</v>
      </c>
      <c r="H70" s="627">
        <v>0.32400000000000001</v>
      </c>
      <c r="I70" s="628" t="s">
        <v>5202</v>
      </c>
      <c r="J70" s="629">
        <f t="shared" si="3"/>
        <v>0</v>
      </c>
      <c r="K70" s="66" t="s">
        <v>5497</v>
      </c>
    </row>
    <row r="71" spans="1:11" s="3" customFormat="1" ht="15" customHeight="1" x14ac:dyDescent="0.2">
      <c r="A71" s="71"/>
      <c r="B71" s="235"/>
      <c r="C71" s="110"/>
      <c r="D71" s="647" t="s">
        <v>6871</v>
      </c>
      <c r="E71" s="648" t="s">
        <v>5200</v>
      </c>
      <c r="F71" s="150">
        <f>IF(総括表!$B$4=総括表!$Q$4,基礎データ貼付用シート!E2779+基礎データ貼付用シート!E2780)</f>
        <v>0</v>
      </c>
      <c r="G71" s="147" t="s">
        <v>5201</v>
      </c>
      <c r="H71" s="69">
        <v>0.371</v>
      </c>
      <c r="I71" s="147" t="s">
        <v>5202</v>
      </c>
      <c r="J71" s="148">
        <f t="shared" si="3"/>
        <v>0</v>
      </c>
      <c r="K71" s="66" t="s">
        <v>5606</v>
      </c>
    </row>
    <row r="72" spans="1:11" s="3" customFormat="1" ht="15" customHeight="1" x14ac:dyDescent="0.2">
      <c r="A72" s="71"/>
      <c r="B72" s="235"/>
      <c r="C72" s="110"/>
      <c r="D72" s="265" t="s">
        <v>6869</v>
      </c>
      <c r="E72" s="648" t="s">
        <v>5205</v>
      </c>
      <c r="F72" s="150" t="b">
        <f>IF(総括表!$B$4=総括表!$Q$5,基礎データ貼付用シート!E2779+基礎データ貼付用シート!E2780)</f>
        <v>0</v>
      </c>
      <c r="G72" s="147" t="s">
        <v>5201</v>
      </c>
      <c r="H72" s="627">
        <v>0.34899999999999998</v>
      </c>
      <c r="I72" s="628" t="s">
        <v>5202</v>
      </c>
      <c r="J72" s="629">
        <f t="shared" si="3"/>
        <v>0</v>
      </c>
      <c r="K72" s="66" t="s">
        <v>5607</v>
      </c>
    </row>
    <row r="73" spans="1:11" s="3" customFormat="1" ht="15" customHeight="1" x14ac:dyDescent="0.2">
      <c r="A73" s="71"/>
      <c r="B73" s="235"/>
      <c r="C73" s="110"/>
      <c r="D73" s="647" t="s">
        <v>6872</v>
      </c>
      <c r="E73" s="648" t="s">
        <v>5200</v>
      </c>
      <c r="F73" s="150">
        <f>IF(総括表!$B$4=総括表!$Q$4,基礎データ貼付用シート!E2817+基礎データ貼付用シート!E2818)</f>
        <v>0</v>
      </c>
      <c r="G73" s="147" t="s">
        <v>5201</v>
      </c>
      <c r="H73" s="69">
        <v>0.26500000000000001</v>
      </c>
      <c r="I73" s="147" t="s">
        <v>5202</v>
      </c>
      <c r="J73" s="148">
        <f t="shared" si="3"/>
        <v>0</v>
      </c>
      <c r="K73" s="66" t="s">
        <v>5608</v>
      </c>
    </row>
    <row r="74" spans="1:11" s="3" customFormat="1" ht="15" customHeight="1" x14ac:dyDescent="0.2">
      <c r="A74" s="71"/>
      <c r="B74" s="67"/>
      <c r="C74" s="538"/>
      <c r="D74" s="265"/>
      <c r="E74" s="648" t="s">
        <v>5205</v>
      </c>
      <c r="F74" s="150" t="b">
        <f>IF(総括表!$B$4=総括表!$Q$5,基礎データ貼付用シート!E2817+基礎データ貼付用シート!E2818)</f>
        <v>0</v>
      </c>
      <c r="G74" s="147" t="s">
        <v>5201</v>
      </c>
      <c r="H74" s="627">
        <v>0.25900000000000001</v>
      </c>
      <c r="I74" s="628" t="s">
        <v>5202</v>
      </c>
      <c r="J74" s="629">
        <f t="shared" si="3"/>
        <v>0</v>
      </c>
      <c r="K74" s="66" t="s">
        <v>5609</v>
      </c>
    </row>
    <row r="75" spans="1:11" s="3" customFormat="1" ht="15" customHeight="1" x14ac:dyDescent="0.2">
      <c r="A75" s="71"/>
      <c r="B75" s="620">
        <v>16</v>
      </c>
      <c r="C75" s="63" t="s">
        <v>5234</v>
      </c>
      <c r="D75" s="647" t="s">
        <v>6873</v>
      </c>
      <c r="E75" s="648" t="s">
        <v>5200</v>
      </c>
      <c r="F75" s="150">
        <f>IF(総括表!$B$4=総括表!$Q$4,基礎データ貼付用シート!E2733+基礎データ貼付用シート!E2734)</f>
        <v>0</v>
      </c>
      <c r="G75" s="147" t="s">
        <v>5201</v>
      </c>
      <c r="H75" s="69">
        <v>0.38400000000000001</v>
      </c>
      <c r="I75" s="147" t="s">
        <v>5202</v>
      </c>
      <c r="J75" s="148">
        <f t="shared" ref="J75:J76" si="4">ROUND(F75*H75,0)</f>
        <v>0</v>
      </c>
      <c r="K75" s="66" t="s">
        <v>5610</v>
      </c>
    </row>
    <row r="76" spans="1:11" s="3" customFormat="1" ht="15" customHeight="1" x14ac:dyDescent="0.2">
      <c r="A76" s="71"/>
      <c r="B76" s="235"/>
      <c r="C76" s="110"/>
      <c r="D76" s="265"/>
      <c r="E76" s="648" t="s">
        <v>5205</v>
      </c>
      <c r="F76" s="150" t="b">
        <f>IF(総括表!$B$4=総括表!$Q$5,基礎データ貼付用シート!E2733+基礎データ貼付用シート!E2734)</f>
        <v>0</v>
      </c>
      <c r="G76" s="147" t="s">
        <v>5201</v>
      </c>
      <c r="H76" s="627">
        <v>0.35399999999999998</v>
      </c>
      <c r="I76" s="628" t="s">
        <v>5202</v>
      </c>
      <c r="J76" s="629">
        <f t="shared" si="4"/>
        <v>0</v>
      </c>
      <c r="K76" s="66" t="s">
        <v>5611</v>
      </c>
    </row>
    <row r="77" spans="1:11" s="3" customFormat="1" ht="15" customHeight="1" x14ac:dyDescent="0.2">
      <c r="A77" s="71"/>
      <c r="B77" s="235"/>
      <c r="C77" s="110"/>
      <c r="D77" s="647" t="s">
        <v>6871</v>
      </c>
      <c r="E77" s="648" t="s">
        <v>5200</v>
      </c>
      <c r="F77" s="150">
        <f>IF(総括表!$B$4=総括表!$Q$4,基礎データ貼付用シート!E2781+基礎データ貼付用シート!E2782)</f>
        <v>0</v>
      </c>
      <c r="G77" s="147" t="s">
        <v>5201</v>
      </c>
      <c r="H77" s="69">
        <v>0.39300000000000002</v>
      </c>
      <c r="I77" s="147" t="s">
        <v>5202</v>
      </c>
      <c r="J77" s="148">
        <f t="shared" ref="J77:J92" si="5">ROUND(F77*H77,0)</f>
        <v>0</v>
      </c>
      <c r="K77" s="66" t="s">
        <v>5612</v>
      </c>
    </row>
    <row r="78" spans="1:11" s="3" customFormat="1" ht="15" customHeight="1" x14ac:dyDescent="0.2">
      <c r="A78" s="71"/>
      <c r="B78" s="235"/>
      <c r="C78" s="110"/>
      <c r="D78" s="265" t="s">
        <v>6869</v>
      </c>
      <c r="E78" s="648" t="s">
        <v>5205</v>
      </c>
      <c r="F78" s="150" t="b">
        <f>IF(総括表!$B$4=総括表!$Q$5,基礎データ貼付用シート!E2781+基礎データ貼付用シート!E2782)</f>
        <v>0</v>
      </c>
      <c r="G78" s="147" t="s">
        <v>5201</v>
      </c>
      <c r="H78" s="627">
        <v>0.374</v>
      </c>
      <c r="I78" s="628" t="s">
        <v>5202</v>
      </c>
      <c r="J78" s="629">
        <f t="shared" si="5"/>
        <v>0</v>
      </c>
      <c r="K78" s="66" t="s">
        <v>5613</v>
      </c>
    </row>
    <row r="79" spans="1:11" s="3" customFormat="1" ht="15" customHeight="1" x14ac:dyDescent="0.2">
      <c r="A79" s="71"/>
      <c r="B79" s="235"/>
      <c r="C79" s="110"/>
      <c r="D79" s="647" t="s">
        <v>6872</v>
      </c>
      <c r="E79" s="648" t="s">
        <v>5200</v>
      </c>
      <c r="F79" s="150">
        <f>IF(総括表!$B$4=総括表!$Q$4,基礎データ貼付用シート!E2819+基礎データ貼付用シート!E2820)</f>
        <v>0</v>
      </c>
      <c r="G79" s="147" t="s">
        <v>5201</v>
      </c>
      <c r="H79" s="69">
        <v>0.307</v>
      </c>
      <c r="I79" s="147" t="s">
        <v>5202</v>
      </c>
      <c r="J79" s="148">
        <f t="shared" si="5"/>
        <v>0</v>
      </c>
      <c r="K79" s="84" t="s">
        <v>5614</v>
      </c>
    </row>
    <row r="80" spans="1:11" s="3" customFormat="1" ht="15" customHeight="1" x14ac:dyDescent="0.2">
      <c r="A80" s="71"/>
      <c r="B80" s="67"/>
      <c r="C80" s="538"/>
      <c r="D80" s="265"/>
      <c r="E80" s="648" t="s">
        <v>5205</v>
      </c>
      <c r="F80" s="150" t="b">
        <f>IF(総括表!$B$4=総括表!$Q$5,基礎データ貼付用シート!E2819+基礎データ貼付用シート!E2820)</f>
        <v>0</v>
      </c>
      <c r="G80" s="147" t="s">
        <v>5201</v>
      </c>
      <c r="H80" s="627">
        <v>0.30099999999999999</v>
      </c>
      <c r="I80" s="628" t="s">
        <v>5202</v>
      </c>
      <c r="J80" s="629">
        <f t="shared" si="5"/>
        <v>0</v>
      </c>
      <c r="K80" s="66" t="s">
        <v>5615</v>
      </c>
    </row>
    <row r="81" spans="1:11" s="3" customFormat="1" ht="15" customHeight="1" x14ac:dyDescent="0.2">
      <c r="A81" s="71"/>
      <c r="B81" s="620">
        <v>17</v>
      </c>
      <c r="C81" s="63" t="s">
        <v>5237</v>
      </c>
      <c r="D81" s="647" t="s">
        <v>6873</v>
      </c>
      <c r="E81" s="648" t="s">
        <v>5200</v>
      </c>
      <c r="F81" s="150">
        <f>IF(総括表!$B$4=総括表!$Q$4,基礎データ貼付用シート!E2735+基礎データ貼付用シート!E2736)</f>
        <v>0</v>
      </c>
      <c r="G81" s="147" t="s">
        <v>5201</v>
      </c>
      <c r="H81" s="69">
        <v>0.40799999999999997</v>
      </c>
      <c r="I81" s="147" t="s">
        <v>5202</v>
      </c>
      <c r="J81" s="148">
        <f t="shared" si="5"/>
        <v>0</v>
      </c>
      <c r="K81" s="66" t="s">
        <v>5616</v>
      </c>
    </row>
    <row r="82" spans="1:11" s="3" customFormat="1" ht="15" customHeight="1" x14ac:dyDescent="0.2">
      <c r="A82" s="71"/>
      <c r="B82" s="235"/>
      <c r="C82" s="110"/>
      <c r="D82" s="265"/>
      <c r="E82" s="648" t="s">
        <v>5205</v>
      </c>
      <c r="F82" s="150" t="b">
        <f>IF(総括表!$B$4=総括表!$Q$5,基礎データ貼付用シート!E2735+基礎データ貼付用シート!E2736)</f>
        <v>0</v>
      </c>
      <c r="G82" s="147" t="s">
        <v>5201</v>
      </c>
      <c r="H82" s="627">
        <v>0.38300000000000001</v>
      </c>
      <c r="I82" s="628" t="s">
        <v>5202</v>
      </c>
      <c r="J82" s="629">
        <f t="shared" si="5"/>
        <v>0</v>
      </c>
      <c r="K82" s="66" t="s">
        <v>5618</v>
      </c>
    </row>
    <row r="83" spans="1:11" s="3" customFormat="1" ht="15" customHeight="1" x14ac:dyDescent="0.2">
      <c r="A83" s="71"/>
      <c r="B83" s="235"/>
      <c r="C83" s="110"/>
      <c r="D83" s="647" t="s">
        <v>6871</v>
      </c>
      <c r="E83" s="648" t="s">
        <v>5200</v>
      </c>
      <c r="F83" s="150">
        <f>IF(総括表!$B$4=総括表!$Q$4,基礎データ貼付用シート!E2783+基礎データ貼付用シート!E2784)</f>
        <v>0</v>
      </c>
      <c r="G83" s="147" t="s">
        <v>5201</v>
      </c>
      <c r="H83" s="69">
        <v>0.41399999999999998</v>
      </c>
      <c r="I83" s="147" t="s">
        <v>5202</v>
      </c>
      <c r="J83" s="148">
        <f t="shared" si="5"/>
        <v>0</v>
      </c>
      <c r="K83" s="66" t="s">
        <v>5619</v>
      </c>
    </row>
    <row r="84" spans="1:11" s="3" customFormat="1" ht="15" customHeight="1" x14ac:dyDescent="0.2">
      <c r="A84" s="71"/>
      <c r="B84" s="235"/>
      <c r="C84" s="110"/>
      <c r="D84" s="265" t="s">
        <v>6869</v>
      </c>
      <c r="E84" s="648" t="s">
        <v>5205</v>
      </c>
      <c r="F84" s="150" t="b">
        <f>IF(総括表!$B$4=総括表!$Q$5,基礎データ貼付用シート!E2783+基礎データ貼付用シート!E2784)</f>
        <v>0</v>
      </c>
      <c r="G84" s="147" t="s">
        <v>5201</v>
      </c>
      <c r="H84" s="627">
        <v>0.39800000000000002</v>
      </c>
      <c r="I84" s="628" t="s">
        <v>5202</v>
      </c>
      <c r="J84" s="629">
        <f t="shared" si="5"/>
        <v>0</v>
      </c>
      <c r="K84" s="66" t="s">
        <v>5620</v>
      </c>
    </row>
    <row r="85" spans="1:11" s="3" customFormat="1" ht="15" customHeight="1" x14ac:dyDescent="0.2">
      <c r="A85" s="71"/>
      <c r="B85" s="235"/>
      <c r="C85" s="110"/>
      <c r="D85" s="647" t="s">
        <v>6872</v>
      </c>
      <c r="E85" s="648" t="s">
        <v>5200</v>
      </c>
      <c r="F85" s="150">
        <f>IF(総括表!$B$4=総括表!$Q$4,基礎データ貼付用シート!E2821+基礎データ貼付用シート!E2822)</f>
        <v>0</v>
      </c>
      <c r="G85" s="147" t="s">
        <v>5201</v>
      </c>
      <c r="H85" s="69">
        <v>0.35</v>
      </c>
      <c r="I85" s="147" t="s">
        <v>5202</v>
      </c>
      <c r="J85" s="148">
        <f t="shared" si="5"/>
        <v>0</v>
      </c>
      <c r="K85" s="66" t="s">
        <v>5621</v>
      </c>
    </row>
    <row r="86" spans="1:11" s="3" customFormat="1" ht="15" customHeight="1" x14ac:dyDescent="0.2">
      <c r="A86" s="71"/>
      <c r="B86" s="67"/>
      <c r="C86" s="538"/>
      <c r="D86" s="265"/>
      <c r="E86" s="648" t="s">
        <v>5205</v>
      </c>
      <c r="F86" s="150" t="b">
        <f>IF(総括表!$B$4=総括表!$Q$5,基礎データ貼付用シート!E2821+基礎データ貼付用シート!E2822)</f>
        <v>0</v>
      </c>
      <c r="G86" s="147" t="s">
        <v>5201</v>
      </c>
      <c r="H86" s="627">
        <v>0.34300000000000003</v>
      </c>
      <c r="I86" s="628" t="s">
        <v>5202</v>
      </c>
      <c r="J86" s="629">
        <f t="shared" si="5"/>
        <v>0</v>
      </c>
      <c r="K86" s="66" t="s">
        <v>5622</v>
      </c>
    </row>
    <row r="87" spans="1:11" s="3" customFormat="1" ht="15" customHeight="1" x14ac:dyDescent="0.2">
      <c r="A87" s="71"/>
      <c r="B87" s="620">
        <v>18</v>
      </c>
      <c r="C87" s="63" t="s">
        <v>5240</v>
      </c>
      <c r="D87" s="647" t="s">
        <v>6873</v>
      </c>
      <c r="E87" s="648" t="s">
        <v>5200</v>
      </c>
      <c r="F87" s="150">
        <f>IF(総括表!$B$4=総括表!$Q$4,基礎データ貼付用シート!E2737+基礎データ貼付用シート!E2738)</f>
        <v>0</v>
      </c>
      <c r="G87" s="147" t="s">
        <v>5201</v>
      </c>
      <c r="H87" s="69">
        <v>0.43099999999999999</v>
      </c>
      <c r="I87" s="147" t="s">
        <v>5202</v>
      </c>
      <c r="J87" s="148">
        <f t="shared" si="5"/>
        <v>0</v>
      </c>
      <c r="K87" s="66" t="s">
        <v>5623</v>
      </c>
    </row>
    <row r="88" spans="1:11" s="3" customFormat="1" ht="15" customHeight="1" x14ac:dyDescent="0.2">
      <c r="A88" s="71"/>
      <c r="B88" s="235"/>
      <c r="C88" s="110"/>
      <c r="D88" s="265"/>
      <c r="E88" s="648" t="s">
        <v>5205</v>
      </c>
      <c r="F88" s="150" t="b">
        <f>IF(総括表!$B$4=総括表!$Q$5,基礎データ貼付用シート!E2737+基礎データ貼付用シート!E2738)</f>
        <v>0</v>
      </c>
      <c r="G88" s="147" t="s">
        <v>5201</v>
      </c>
      <c r="H88" s="627">
        <v>0.41199999999999998</v>
      </c>
      <c r="I88" s="628" t="s">
        <v>5202</v>
      </c>
      <c r="J88" s="629">
        <f t="shared" si="5"/>
        <v>0</v>
      </c>
      <c r="K88" s="66" t="s">
        <v>5624</v>
      </c>
    </row>
    <row r="89" spans="1:11" s="3" customFormat="1" ht="15" customHeight="1" x14ac:dyDescent="0.2">
      <c r="A89" s="71"/>
      <c r="B89" s="235"/>
      <c r="C89" s="110"/>
      <c r="D89" s="647" t="s">
        <v>6871</v>
      </c>
      <c r="E89" s="648" t="s">
        <v>5200</v>
      </c>
      <c r="F89" s="150">
        <f>IF(総括表!$B$4=総括表!$Q$4,基礎データ貼付用シート!E2785+基礎データ貼付用シート!E2786)</f>
        <v>0</v>
      </c>
      <c r="G89" s="147" t="s">
        <v>5201</v>
      </c>
      <c r="H89" s="69">
        <v>0.436</v>
      </c>
      <c r="I89" s="147" t="s">
        <v>5202</v>
      </c>
      <c r="J89" s="148">
        <f t="shared" si="5"/>
        <v>0</v>
      </c>
      <c r="K89" s="66" t="s">
        <v>5625</v>
      </c>
    </row>
    <row r="90" spans="1:11" s="3" customFormat="1" ht="15" customHeight="1" x14ac:dyDescent="0.2">
      <c r="A90" s="71"/>
      <c r="B90" s="235"/>
      <c r="C90" s="110"/>
      <c r="D90" s="265" t="s">
        <v>6869</v>
      </c>
      <c r="E90" s="648" t="s">
        <v>5205</v>
      </c>
      <c r="F90" s="150" t="b">
        <f>IF(総括表!$B$4=総括表!$Q$5,基礎データ貼付用シート!E2785+基礎データ貼付用シート!E2786)</f>
        <v>0</v>
      </c>
      <c r="G90" s="147" t="s">
        <v>5201</v>
      </c>
      <c r="H90" s="627">
        <v>0.42299999999999999</v>
      </c>
      <c r="I90" s="628" t="s">
        <v>5202</v>
      </c>
      <c r="J90" s="629">
        <f t="shared" si="5"/>
        <v>0</v>
      </c>
      <c r="K90" s="66" t="s">
        <v>5808</v>
      </c>
    </row>
    <row r="91" spans="1:11" s="3" customFormat="1" ht="15" customHeight="1" x14ac:dyDescent="0.2">
      <c r="A91" s="71"/>
      <c r="B91" s="235"/>
      <c r="C91" s="110"/>
      <c r="D91" s="647" t="s">
        <v>6872</v>
      </c>
      <c r="E91" s="648" t="s">
        <v>5200</v>
      </c>
      <c r="F91" s="150">
        <f>IF(総括表!$B$4=総括表!$Q$4,基礎データ貼付用シート!E2823+基礎データ貼付用シート!E2824)</f>
        <v>0</v>
      </c>
      <c r="G91" s="147" t="s">
        <v>5201</v>
      </c>
      <c r="H91" s="69">
        <v>0.39</v>
      </c>
      <c r="I91" s="147" t="s">
        <v>5202</v>
      </c>
      <c r="J91" s="148">
        <f t="shared" si="5"/>
        <v>0</v>
      </c>
      <c r="K91" s="66" t="s">
        <v>5809</v>
      </c>
    </row>
    <row r="92" spans="1:11" s="3" customFormat="1" ht="15" customHeight="1" x14ac:dyDescent="0.2">
      <c r="A92" s="71"/>
      <c r="B92" s="67"/>
      <c r="C92" s="538"/>
      <c r="D92" s="265"/>
      <c r="E92" s="648" t="s">
        <v>5205</v>
      </c>
      <c r="F92" s="150" t="b">
        <f>IF(総括表!$B$4=総括表!$Q$5,基礎データ貼付用シート!E2823+基礎データ貼付用シート!E2824)</f>
        <v>0</v>
      </c>
      <c r="G92" s="147" t="s">
        <v>5201</v>
      </c>
      <c r="H92" s="627">
        <v>0.38400000000000001</v>
      </c>
      <c r="I92" s="628" t="s">
        <v>5202</v>
      </c>
      <c r="J92" s="629">
        <f t="shared" si="5"/>
        <v>0</v>
      </c>
      <c r="K92" s="66" t="s">
        <v>5810</v>
      </c>
    </row>
    <row r="93" spans="1:11" s="3" customFormat="1" ht="15" customHeight="1" x14ac:dyDescent="0.2">
      <c r="A93" s="71"/>
      <c r="B93" s="620">
        <v>19</v>
      </c>
      <c r="C93" s="63" t="s">
        <v>5351</v>
      </c>
      <c r="D93" s="647" t="s">
        <v>6873</v>
      </c>
      <c r="E93" s="648" t="s">
        <v>5200</v>
      </c>
      <c r="F93" s="150">
        <f>IF(総括表!$B$4=総括表!$Q$4,基礎データ貼付用シート!E2739+基礎データ貼付用シート!E2740)</f>
        <v>0</v>
      </c>
      <c r="G93" s="147" t="s">
        <v>5201</v>
      </c>
      <c r="H93" s="69">
        <v>0.45400000000000001</v>
      </c>
      <c r="I93" s="147" t="s">
        <v>5202</v>
      </c>
      <c r="J93" s="148">
        <f t="shared" ref="J93:J98" si="6">ROUND(F93*H93,0)</f>
        <v>0</v>
      </c>
      <c r="K93" s="66" t="s">
        <v>5811</v>
      </c>
    </row>
    <row r="94" spans="1:11" s="3" customFormat="1" ht="15" customHeight="1" x14ac:dyDescent="0.2">
      <c r="A94" s="71"/>
      <c r="B94" s="235"/>
      <c r="C94" s="110"/>
      <c r="D94" s="265"/>
      <c r="E94" s="648" t="s">
        <v>5205</v>
      </c>
      <c r="F94" s="150" t="b">
        <f>IF(総括表!$B$4=総括表!$Q$5,基礎データ貼付用シート!E2739+基礎データ貼付用シート!E2740)</f>
        <v>0</v>
      </c>
      <c r="G94" s="147" t="s">
        <v>5201</v>
      </c>
      <c r="H94" s="627">
        <v>0.441</v>
      </c>
      <c r="I94" s="628" t="s">
        <v>5202</v>
      </c>
      <c r="J94" s="629">
        <f t="shared" si="6"/>
        <v>0</v>
      </c>
      <c r="K94" s="66" t="s">
        <v>5812</v>
      </c>
    </row>
    <row r="95" spans="1:11" s="3" customFormat="1" ht="15" customHeight="1" x14ac:dyDescent="0.2">
      <c r="A95" s="71"/>
      <c r="B95" s="235"/>
      <c r="C95" s="110"/>
      <c r="D95" s="647" t="s">
        <v>6871</v>
      </c>
      <c r="E95" s="648" t="s">
        <v>5200</v>
      </c>
      <c r="F95" s="150">
        <f>IF(総括表!$B$4=総括表!$Q$4,基礎データ貼付用シート!E2787+基礎データ貼付用シート!E2788)</f>
        <v>0</v>
      </c>
      <c r="G95" s="147" t="s">
        <v>5201</v>
      </c>
      <c r="H95" s="69">
        <v>0.45700000000000002</v>
      </c>
      <c r="I95" s="147" t="s">
        <v>5202</v>
      </c>
      <c r="J95" s="148">
        <f t="shared" si="6"/>
        <v>0</v>
      </c>
      <c r="K95" s="66" t="s">
        <v>5813</v>
      </c>
    </row>
    <row r="96" spans="1:11" s="3" customFormat="1" ht="15" customHeight="1" x14ac:dyDescent="0.2">
      <c r="A96" s="71"/>
      <c r="B96" s="235"/>
      <c r="C96" s="110"/>
      <c r="D96" s="265" t="s">
        <v>6869</v>
      </c>
      <c r="E96" s="648" t="s">
        <v>5205</v>
      </c>
      <c r="F96" s="150" t="b">
        <f>IF(総括表!$B$4=総括表!$Q$5,基礎データ貼付用シート!E2787+基礎データ貼付用シート!E2788)</f>
        <v>0</v>
      </c>
      <c r="G96" s="147" t="s">
        <v>5201</v>
      </c>
      <c r="H96" s="627">
        <v>0.44800000000000001</v>
      </c>
      <c r="I96" s="628" t="s">
        <v>5202</v>
      </c>
      <c r="J96" s="629">
        <f t="shared" si="6"/>
        <v>0</v>
      </c>
      <c r="K96" s="66" t="s">
        <v>5814</v>
      </c>
    </row>
    <row r="97" spans="1:11" s="3" customFormat="1" ht="15" customHeight="1" x14ac:dyDescent="0.2">
      <c r="A97" s="71"/>
      <c r="B97" s="235"/>
      <c r="C97" s="110"/>
      <c r="D97" s="647" t="s">
        <v>6872</v>
      </c>
      <c r="E97" s="648" t="s">
        <v>5200</v>
      </c>
      <c r="F97" s="150">
        <f>IF(総括表!$B$4=総括表!$Q$4,基礎データ貼付用シート!E2825+基礎データ貼付用シート!E2826)</f>
        <v>0</v>
      </c>
      <c r="G97" s="147" t="s">
        <v>5201</v>
      </c>
      <c r="H97" s="69">
        <v>0.44600000000000001</v>
      </c>
      <c r="I97" s="147" t="s">
        <v>5202</v>
      </c>
      <c r="J97" s="148">
        <f t="shared" si="6"/>
        <v>0</v>
      </c>
      <c r="K97" s="66" t="s">
        <v>5815</v>
      </c>
    </row>
    <row r="98" spans="1:11" s="3" customFormat="1" ht="15" customHeight="1" x14ac:dyDescent="0.2">
      <c r="A98" s="71"/>
      <c r="B98" s="67"/>
      <c r="C98" s="538"/>
      <c r="D98" s="265"/>
      <c r="E98" s="648" t="s">
        <v>5205</v>
      </c>
      <c r="F98" s="150" t="b">
        <f>IF(総括表!$B$4=総括表!$Q$5,基礎データ貼付用シート!E2825+基礎データ貼付用シート!E2826)</f>
        <v>0</v>
      </c>
      <c r="G98" s="147" t="s">
        <v>5201</v>
      </c>
      <c r="H98" s="69">
        <v>0.442</v>
      </c>
      <c r="I98" s="147" t="s">
        <v>5202</v>
      </c>
      <c r="J98" s="148">
        <f t="shared" si="6"/>
        <v>0</v>
      </c>
      <c r="K98" s="66" t="s">
        <v>5816</v>
      </c>
    </row>
    <row r="99" spans="1:11" s="3" customFormat="1" ht="15" customHeight="1" x14ac:dyDescent="0.2">
      <c r="A99" s="77" t="s">
        <v>18</v>
      </c>
      <c r="B99" s="71" t="s">
        <v>6874</v>
      </c>
      <c r="C99" s="76"/>
      <c r="D99" s="263"/>
      <c r="E99" s="263"/>
      <c r="F99" s="29"/>
      <c r="G99" s="68"/>
      <c r="H99" s="87"/>
      <c r="I99" s="68"/>
      <c r="J99" s="29"/>
      <c r="K99" s="66"/>
    </row>
    <row r="100" spans="1:11" s="3" customFormat="1" ht="15" customHeight="1" x14ac:dyDescent="0.2">
      <c r="A100" s="78"/>
      <c r="B100" s="76"/>
      <c r="C100" s="76"/>
      <c r="D100" s="263"/>
      <c r="E100" s="266"/>
      <c r="F100" s="21"/>
      <c r="G100" s="164"/>
      <c r="H100" s="87"/>
      <c r="I100" s="68"/>
      <c r="J100" s="29"/>
      <c r="K100" s="66"/>
    </row>
    <row r="101" spans="1:11" s="3" customFormat="1" ht="15" customHeight="1" x14ac:dyDescent="0.2">
      <c r="A101" s="71"/>
      <c r="B101" s="620">
        <v>20</v>
      </c>
      <c r="C101" s="63" t="s">
        <v>5307</v>
      </c>
      <c r="D101" s="647" t="s">
        <v>6873</v>
      </c>
      <c r="E101" s="648" t="s">
        <v>5200</v>
      </c>
      <c r="F101" s="150">
        <f>IF(総括表!$B$4=総括表!$Q$4,基礎データ貼付用シート!E2741+基礎データ貼付用シート!E2742)</f>
        <v>0</v>
      </c>
      <c r="G101" s="147" t="s">
        <v>5201</v>
      </c>
      <c r="H101" s="69">
        <v>0.47699999999999998</v>
      </c>
      <c r="I101" s="147" t="s">
        <v>5202</v>
      </c>
      <c r="J101" s="148">
        <f t="shared" ref="J101:J112" si="7">ROUND(F101*H101,0)</f>
        <v>0</v>
      </c>
      <c r="K101" s="66" t="s">
        <v>6852</v>
      </c>
    </row>
    <row r="102" spans="1:11" s="3" customFormat="1" ht="15" customHeight="1" x14ac:dyDescent="0.2">
      <c r="A102" s="71"/>
      <c r="B102" s="235"/>
      <c r="C102" s="110"/>
      <c r="D102" s="265"/>
      <c r="E102" s="648" t="s">
        <v>5205</v>
      </c>
      <c r="F102" s="150" t="b">
        <f>IF(総括表!$B$4=総括表!$Q$5,基礎データ貼付用シート!E2741+基礎データ貼付用シート!E2742)</f>
        <v>0</v>
      </c>
      <c r="G102" s="147" t="s">
        <v>5201</v>
      </c>
      <c r="H102" s="627">
        <v>0.47099999999999997</v>
      </c>
      <c r="I102" s="628" t="s">
        <v>5202</v>
      </c>
      <c r="J102" s="629">
        <f t="shared" si="7"/>
        <v>0</v>
      </c>
      <c r="K102" s="66" t="s">
        <v>5817</v>
      </c>
    </row>
    <row r="103" spans="1:11" s="3" customFormat="1" ht="15" customHeight="1" x14ac:dyDescent="0.2">
      <c r="A103" s="71"/>
      <c r="B103" s="235"/>
      <c r="C103" s="110"/>
      <c r="D103" s="647" t="s">
        <v>6871</v>
      </c>
      <c r="E103" s="648" t="s">
        <v>5200</v>
      </c>
      <c r="F103" s="150">
        <f>IF(総括表!$B$4=総括表!$Q$4,基礎データ貼付用シート!E2789+基礎データ貼付用シート!E2790)</f>
        <v>0</v>
      </c>
      <c r="G103" s="147" t="s">
        <v>5201</v>
      </c>
      <c r="H103" s="69">
        <v>0.47899999999999998</v>
      </c>
      <c r="I103" s="147" t="s">
        <v>5202</v>
      </c>
      <c r="J103" s="148">
        <f t="shared" si="7"/>
        <v>0</v>
      </c>
      <c r="K103" s="66" t="s">
        <v>5818</v>
      </c>
    </row>
    <row r="104" spans="1:11" s="3" customFormat="1" ht="15" customHeight="1" x14ac:dyDescent="0.2">
      <c r="A104" s="71"/>
      <c r="B104" s="235"/>
      <c r="C104" s="110"/>
      <c r="D104" s="265" t="s">
        <v>6869</v>
      </c>
      <c r="E104" s="648" t="s">
        <v>5205</v>
      </c>
      <c r="F104" s="150" t="b">
        <f>IF(総括表!$B$4=総括表!$Q$5,基礎データ貼付用シート!E2789+基礎データ貼付用シート!E2790)</f>
        <v>0</v>
      </c>
      <c r="G104" s="147" t="s">
        <v>5201</v>
      </c>
      <c r="H104" s="627">
        <v>0.47399999999999998</v>
      </c>
      <c r="I104" s="628" t="s">
        <v>5202</v>
      </c>
      <c r="J104" s="629">
        <f t="shared" si="7"/>
        <v>0</v>
      </c>
      <c r="K104" s="66" t="s">
        <v>5819</v>
      </c>
    </row>
    <row r="105" spans="1:11" s="3" customFormat="1" ht="15" customHeight="1" x14ac:dyDescent="0.2">
      <c r="A105" s="71"/>
      <c r="B105" s="235"/>
      <c r="C105" s="110"/>
      <c r="D105" s="647" t="s">
        <v>6872</v>
      </c>
      <c r="E105" s="648" t="s">
        <v>5200</v>
      </c>
      <c r="F105" s="150">
        <f>IF(総括表!$B$4=総括表!$Q$4,基礎データ貼付用シート!E2827+基礎データ貼付用シート!E2828)</f>
        <v>0</v>
      </c>
      <c r="G105" s="147" t="s">
        <v>5201</v>
      </c>
      <c r="H105" s="69">
        <v>0.47399999999999998</v>
      </c>
      <c r="I105" s="147" t="s">
        <v>5202</v>
      </c>
      <c r="J105" s="148">
        <f t="shared" si="7"/>
        <v>0</v>
      </c>
      <c r="K105" s="66" t="s">
        <v>5820</v>
      </c>
    </row>
    <row r="106" spans="1:11" s="3" customFormat="1" ht="15" customHeight="1" x14ac:dyDescent="0.2">
      <c r="A106" s="71"/>
      <c r="B106" s="67"/>
      <c r="C106" s="538"/>
      <c r="D106" s="265"/>
      <c r="E106" s="648" t="s">
        <v>5205</v>
      </c>
      <c r="F106" s="150" t="b">
        <f>IF(総括表!$B$4=総括表!$Q$5,基礎データ貼付用シート!E2827+基礎データ貼付用シート!E2828)</f>
        <v>0</v>
      </c>
      <c r="G106" s="147" t="s">
        <v>5201</v>
      </c>
      <c r="H106" s="627">
        <v>0.47099999999999997</v>
      </c>
      <c r="I106" s="628" t="s">
        <v>5202</v>
      </c>
      <c r="J106" s="629">
        <f t="shared" si="7"/>
        <v>0</v>
      </c>
      <c r="K106" s="66" t="s">
        <v>5821</v>
      </c>
    </row>
    <row r="107" spans="1:11" s="3" customFormat="1" ht="15" customHeight="1" x14ac:dyDescent="0.2">
      <c r="A107" s="71"/>
      <c r="B107" s="620">
        <v>21</v>
      </c>
      <c r="C107" s="63" t="s">
        <v>5308</v>
      </c>
      <c r="D107" s="647" t="s">
        <v>6873</v>
      </c>
      <c r="E107" s="648" t="s">
        <v>5200</v>
      </c>
      <c r="F107" s="150">
        <f>IF(総括表!$B$4=総括表!$Q$4,基礎データ貼付用シート!E2743+基礎データ貼付用シート!E2744)</f>
        <v>0</v>
      </c>
      <c r="G107" s="147" t="s">
        <v>5201</v>
      </c>
      <c r="H107" s="69">
        <v>0.5</v>
      </c>
      <c r="I107" s="147" t="s">
        <v>5202</v>
      </c>
      <c r="J107" s="148">
        <f t="shared" si="7"/>
        <v>0</v>
      </c>
      <c r="K107" s="66" t="s">
        <v>5822</v>
      </c>
    </row>
    <row r="108" spans="1:11" s="3" customFormat="1" ht="15" customHeight="1" x14ac:dyDescent="0.2">
      <c r="A108" s="71"/>
      <c r="B108" s="235"/>
      <c r="C108" s="110"/>
      <c r="D108" s="265"/>
      <c r="E108" s="648" t="s">
        <v>5205</v>
      </c>
      <c r="F108" s="150" t="b">
        <f>IF(総括表!$B$4=総括表!$Q$5,基礎データ貼付用シート!E2743+基礎データ貼付用シート!E2744)</f>
        <v>0</v>
      </c>
      <c r="G108" s="147" t="s">
        <v>5201</v>
      </c>
      <c r="H108" s="627">
        <v>0.5</v>
      </c>
      <c r="I108" s="628" t="s">
        <v>5202</v>
      </c>
      <c r="J108" s="629">
        <f t="shared" si="7"/>
        <v>0</v>
      </c>
      <c r="K108" s="66" t="s">
        <v>5823</v>
      </c>
    </row>
    <row r="109" spans="1:11" s="3" customFormat="1" ht="15" customHeight="1" x14ac:dyDescent="0.2">
      <c r="A109" s="71"/>
      <c r="B109" s="235"/>
      <c r="C109" s="110"/>
      <c r="D109" s="647" t="s">
        <v>6871</v>
      </c>
      <c r="E109" s="648" t="s">
        <v>5200</v>
      </c>
      <c r="F109" s="150">
        <f>IF(総括表!$B$4=総括表!$Q$4,基礎データ貼付用シート!E2791+基礎データ貼付用シート!E2792)</f>
        <v>0</v>
      </c>
      <c r="G109" s="147" t="s">
        <v>5201</v>
      </c>
      <c r="H109" s="69">
        <v>0.5</v>
      </c>
      <c r="I109" s="147" t="s">
        <v>5202</v>
      </c>
      <c r="J109" s="148">
        <f t="shared" si="7"/>
        <v>0</v>
      </c>
      <c r="K109" s="66" t="s">
        <v>5824</v>
      </c>
    </row>
    <row r="110" spans="1:11" s="3" customFormat="1" ht="15" customHeight="1" x14ac:dyDescent="0.2">
      <c r="A110" s="71"/>
      <c r="B110" s="235"/>
      <c r="C110" s="110"/>
      <c r="D110" s="265" t="s">
        <v>6869</v>
      </c>
      <c r="E110" s="648" t="s">
        <v>5205</v>
      </c>
      <c r="F110" s="150" t="b">
        <f>IF(総括表!$B$4=総括表!$Q$5,基礎データ貼付用シート!E2791+基礎データ貼付用シート!E2792)</f>
        <v>0</v>
      </c>
      <c r="G110" s="147" t="s">
        <v>5201</v>
      </c>
      <c r="H110" s="627">
        <v>0.5</v>
      </c>
      <c r="I110" s="628" t="s">
        <v>5202</v>
      </c>
      <c r="J110" s="629">
        <f t="shared" si="7"/>
        <v>0</v>
      </c>
      <c r="K110" s="66" t="s">
        <v>5825</v>
      </c>
    </row>
    <row r="111" spans="1:11" s="3" customFormat="1" ht="13.5" customHeight="1" x14ac:dyDescent="0.2">
      <c r="A111" s="71"/>
      <c r="B111" s="235"/>
      <c r="C111" s="110"/>
      <c r="D111" s="647" t="s">
        <v>6872</v>
      </c>
      <c r="E111" s="648" t="s">
        <v>5200</v>
      </c>
      <c r="F111" s="150">
        <f>IF(総括表!$B$4=総括表!$Q$4,基礎データ貼付用シート!E2829+基礎データ貼付用シート!E2830)</f>
        <v>0</v>
      </c>
      <c r="G111" s="147" t="s">
        <v>5201</v>
      </c>
      <c r="H111" s="69">
        <v>0.5</v>
      </c>
      <c r="I111" s="147" t="s">
        <v>5202</v>
      </c>
      <c r="J111" s="148">
        <f t="shared" si="7"/>
        <v>0</v>
      </c>
      <c r="K111" s="66" t="s">
        <v>5826</v>
      </c>
    </row>
    <row r="112" spans="1:11" s="3" customFormat="1" ht="15" customHeight="1" x14ac:dyDescent="0.2">
      <c r="A112" s="71"/>
      <c r="B112" s="67"/>
      <c r="C112" s="538"/>
      <c r="D112" s="265"/>
      <c r="E112" s="648" t="s">
        <v>5205</v>
      </c>
      <c r="F112" s="150" t="b">
        <f>IF(総括表!$B$4=総括表!$Q$5,基礎データ貼付用シート!E2829+基礎データ貼付用シート!E2830)</f>
        <v>0</v>
      </c>
      <c r="G112" s="147" t="s">
        <v>5201</v>
      </c>
      <c r="H112" s="627">
        <v>0.5</v>
      </c>
      <c r="I112" s="628" t="s">
        <v>5202</v>
      </c>
      <c r="J112" s="629">
        <f t="shared" si="7"/>
        <v>0</v>
      </c>
      <c r="K112" s="66" t="s">
        <v>5827</v>
      </c>
    </row>
    <row r="113" spans="1:11" s="3" customFormat="1" ht="15" customHeight="1" x14ac:dyDescent="0.2">
      <c r="A113" s="71"/>
      <c r="B113" s="620">
        <v>22</v>
      </c>
      <c r="C113" s="63" t="s">
        <v>5309</v>
      </c>
      <c r="D113" s="647" t="s">
        <v>6873</v>
      </c>
      <c r="E113" s="648" t="s">
        <v>5200</v>
      </c>
      <c r="F113" s="150">
        <f>IF(総括表!$B$4=総括表!$Q$4,基礎データ貼付用シート!E2745+基礎データ貼付用シート!E2746)</f>
        <v>0</v>
      </c>
      <c r="G113" s="147" t="s">
        <v>5201</v>
      </c>
      <c r="H113" s="69">
        <v>0.5</v>
      </c>
      <c r="I113" s="147" t="s">
        <v>5202</v>
      </c>
      <c r="J113" s="148">
        <f t="shared" ref="J113:J124" si="8">ROUND(F113*H113,0)</f>
        <v>0</v>
      </c>
      <c r="K113" s="66" t="s">
        <v>5828</v>
      </c>
    </row>
    <row r="114" spans="1:11" s="3" customFormat="1" ht="15" customHeight="1" x14ac:dyDescent="0.2">
      <c r="A114" s="71"/>
      <c r="B114" s="235"/>
      <c r="C114" s="110"/>
      <c r="D114" s="265"/>
      <c r="E114" s="648" t="s">
        <v>5205</v>
      </c>
      <c r="F114" s="150" t="b">
        <f>IF(総括表!$B$4=総括表!$Q$5,基礎データ貼付用シート!E2745+基礎データ貼付用シート!E2746)</f>
        <v>0</v>
      </c>
      <c r="G114" s="147" t="s">
        <v>5201</v>
      </c>
      <c r="H114" s="627">
        <v>0.5</v>
      </c>
      <c r="I114" s="628" t="s">
        <v>5202</v>
      </c>
      <c r="J114" s="629">
        <f t="shared" si="8"/>
        <v>0</v>
      </c>
      <c r="K114" s="66" t="s">
        <v>5829</v>
      </c>
    </row>
    <row r="115" spans="1:11" s="3" customFormat="1" ht="15" customHeight="1" x14ac:dyDescent="0.2">
      <c r="A115" s="71"/>
      <c r="B115" s="235"/>
      <c r="C115" s="110"/>
      <c r="D115" s="647" t="s">
        <v>6871</v>
      </c>
      <c r="E115" s="648" t="s">
        <v>5200</v>
      </c>
      <c r="F115" s="150">
        <f>IF(総括表!$B$4=総括表!$Q$4,基礎データ貼付用シート!E2793+基礎データ貼付用シート!E2794)</f>
        <v>0</v>
      </c>
      <c r="G115" s="147" t="s">
        <v>5201</v>
      </c>
      <c r="H115" s="69">
        <v>0.5</v>
      </c>
      <c r="I115" s="147" t="s">
        <v>5202</v>
      </c>
      <c r="J115" s="148">
        <f t="shared" si="8"/>
        <v>0</v>
      </c>
      <c r="K115" s="66" t="s">
        <v>5830</v>
      </c>
    </row>
    <row r="116" spans="1:11" s="3" customFormat="1" ht="15" customHeight="1" x14ac:dyDescent="0.2">
      <c r="A116" s="71"/>
      <c r="B116" s="235"/>
      <c r="C116" s="110"/>
      <c r="D116" s="265" t="s">
        <v>6869</v>
      </c>
      <c r="E116" s="648" t="s">
        <v>5205</v>
      </c>
      <c r="F116" s="150" t="b">
        <f>IF(総括表!$B$4=総括表!$Q$5,基礎データ貼付用シート!E2793+基礎データ貼付用シート!E2794)</f>
        <v>0</v>
      </c>
      <c r="G116" s="147" t="s">
        <v>5201</v>
      </c>
      <c r="H116" s="627">
        <v>0.5</v>
      </c>
      <c r="I116" s="628" t="s">
        <v>5202</v>
      </c>
      <c r="J116" s="629">
        <f t="shared" si="8"/>
        <v>0</v>
      </c>
      <c r="K116" s="66" t="s">
        <v>5831</v>
      </c>
    </row>
    <row r="117" spans="1:11" s="3" customFormat="1" ht="13.5" customHeight="1" x14ac:dyDescent="0.2">
      <c r="A117" s="71"/>
      <c r="B117" s="235"/>
      <c r="C117" s="110"/>
      <c r="D117" s="647" t="s">
        <v>6872</v>
      </c>
      <c r="E117" s="648" t="s">
        <v>5200</v>
      </c>
      <c r="F117" s="150">
        <f>IF(総括表!$B$4=総括表!$Q$4,基礎データ貼付用シート!E2831+基礎データ貼付用シート!E2832)</f>
        <v>0</v>
      </c>
      <c r="G117" s="147" t="s">
        <v>5201</v>
      </c>
      <c r="H117" s="69">
        <v>0.5</v>
      </c>
      <c r="I117" s="147" t="s">
        <v>5202</v>
      </c>
      <c r="J117" s="148">
        <f t="shared" si="8"/>
        <v>0</v>
      </c>
      <c r="K117" s="66" t="s">
        <v>5832</v>
      </c>
    </row>
    <row r="118" spans="1:11" s="3" customFormat="1" ht="15" customHeight="1" x14ac:dyDescent="0.2">
      <c r="A118" s="71"/>
      <c r="B118" s="67"/>
      <c r="C118" s="538"/>
      <c r="D118" s="265"/>
      <c r="E118" s="648" t="s">
        <v>5205</v>
      </c>
      <c r="F118" s="150" t="b">
        <f>IF(総括表!$B$4=総括表!$Q$5,基礎データ貼付用シート!E2831+基礎データ貼付用シート!E2832)</f>
        <v>0</v>
      </c>
      <c r="G118" s="147" t="s">
        <v>5201</v>
      </c>
      <c r="H118" s="627">
        <v>0.5</v>
      </c>
      <c r="I118" s="628" t="s">
        <v>5202</v>
      </c>
      <c r="J118" s="629">
        <f t="shared" si="8"/>
        <v>0</v>
      </c>
      <c r="K118" s="66" t="s">
        <v>5833</v>
      </c>
    </row>
    <row r="119" spans="1:11" s="3" customFormat="1" ht="15" customHeight="1" x14ac:dyDescent="0.2">
      <c r="A119" s="71"/>
      <c r="B119" s="620">
        <v>23</v>
      </c>
      <c r="C119" s="63" t="s">
        <v>5310</v>
      </c>
      <c r="D119" s="647" t="s">
        <v>6873</v>
      </c>
      <c r="E119" s="648" t="s">
        <v>5200</v>
      </c>
      <c r="F119" s="150">
        <f>IF(総括表!$B$4=総括表!$Q$4,基礎データ貼付用シート!E2747+基礎データ貼付用シート!E2748)</f>
        <v>0</v>
      </c>
      <c r="G119" s="147" t="s">
        <v>5201</v>
      </c>
      <c r="H119" s="69">
        <v>0.5</v>
      </c>
      <c r="I119" s="147" t="s">
        <v>5202</v>
      </c>
      <c r="J119" s="148">
        <f t="shared" si="8"/>
        <v>0</v>
      </c>
      <c r="K119" s="66" t="s">
        <v>5834</v>
      </c>
    </row>
    <row r="120" spans="1:11" s="3" customFormat="1" ht="15" customHeight="1" x14ac:dyDescent="0.2">
      <c r="A120" s="71"/>
      <c r="B120" s="235"/>
      <c r="C120" s="110"/>
      <c r="D120" s="265"/>
      <c r="E120" s="648" t="s">
        <v>5205</v>
      </c>
      <c r="F120" s="150" t="b">
        <f>IF(総括表!$B$4=総括表!$Q$5,基礎データ貼付用シート!E2747+基礎データ貼付用シート!E2748)</f>
        <v>0</v>
      </c>
      <c r="G120" s="147" t="s">
        <v>5201</v>
      </c>
      <c r="H120" s="627">
        <v>0.5</v>
      </c>
      <c r="I120" s="628" t="s">
        <v>5202</v>
      </c>
      <c r="J120" s="629">
        <f t="shared" si="8"/>
        <v>0</v>
      </c>
      <c r="K120" s="66" t="s">
        <v>5835</v>
      </c>
    </row>
    <row r="121" spans="1:11" s="3" customFormat="1" ht="15" customHeight="1" x14ac:dyDescent="0.2">
      <c r="A121" s="71"/>
      <c r="B121" s="235"/>
      <c r="C121" s="110"/>
      <c r="D121" s="647" t="s">
        <v>6871</v>
      </c>
      <c r="E121" s="648" t="s">
        <v>5200</v>
      </c>
      <c r="F121" s="150">
        <f>IF(総括表!$B$4=総括表!$Q$4,基礎データ貼付用シート!E2795+基礎データ貼付用シート!E2796)</f>
        <v>0</v>
      </c>
      <c r="G121" s="147" t="s">
        <v>5201</v>
      </c>
      <c r="H121" s="69">
        <v>0.5</v>
      </c>
      <c r="I121" s="147" t="s">
        <v>5202</v>
      </c>
      <c r="J121" s="148">
        <f t="shared" si="8"/>
        <v>0</v>
      </c>
      <c r="K121" s="66" t="s">
        <v>5836</v>
      </c>
    </row>
    <row r="122" spans="1:11" s="3" customFormat="1" ht="15" customHeight="1" x14ac:dyDescent="0.2">
      <c r="A122" s="71"/>
      <c r="B122" s="235"/>
      <c r="C122" s="110"/>
      <c r="D122" s="265" t="s">
        <v>6869</v>
      </c>
      <c r="E122" s="648" t="s">
        <v>5205</v>
      </c>
      <c r="F122" s="150" t="b">
        <f>IF(総括表!$B$4=総括表!$Q$5,基礎データ貼付用シート!E2795+基礎データ貼付用シート!E2796)</f>
        <v>0</v>
      </c>
      <c r="G122" s="147" t="s">
        <v>5201</v>
      </c>
      <c r="H122" s="627">
        <v>0.5</v>
      </c>
      <c r="I122" s="628" t="s">
        <v>5202</v>
      </c>
      <c r="J122" s="629">
        <f t="shared" si="8"/>
        <v>0</v>
      </c>
      <c r="K122" s="66" t="s">
        <v>5837</v>
      </c>
    </row>
    <row r="123" spans="1:11" s="3" customFormat="1" ht="13.5" customHeight="1" x14ac:dyDescent="0.2">
      <c r="A123" s="71"/>
      <c r="B123" s="235"/>
      <c r="C123" s="110"/>
      <c r="D123" s="647" t="s">
        <v>6872</v>
      </c>
      <c r="E123" s="648" t="s">
        <v>5200</v>
      </c>
      <c r="F123" s="150">
        <f>IF(総括表!$B$4=総括表!$Q$4,基礎データ貼付用シート!E2833+基礎データ貼付用シート!E2834)</f>
        <v>0</v>
      </c>
      <c r="G123" s="147" t="s">
        <v>5201</v>
      </c>
      <c r="H123" s="69">
        <v>0.5</v>
      </c>
      <c r="I123" s="147" t="s">
        <v>5202</v>
      </c>
      <c r="J123" s="148">
        <f t="shared" si="8"/>
        <v>0</v>
      </c>
      <c r="K123" s="66" t="s">
        <v>5838</v>
      </c>
    </row>
    <row r="124" spans="1:11" s="3" customFormat="1" ht="15" customHeight="1" x14ac:dyDescent="0.2">
      <c r="A124" s="71"/>
      <c r="B124" s="67"/>
      <c r="C124" s="538"/>
      <c r="D124" s="265"/>
      <c r="E124" s="648" t="s">
        <v>5205</v>
      </c>
      <c r="F124" s="150" t="b">
        <f>IF(総括表!$B$4=総括表!$Q$5,基礎データ貼付用シート!E2833+基礎データ貼付用シート!E2834)</f>
        <v>0</v>
      </c>
      <c r="G124" s="147" t="s">
        <v>5201</v>
      </c>
      <c r="H124" s="627">
        <v>0.5</v>
      </c>
      <c r="I124" s="628" t="s">
        <v>5202</v>
      </c>
      <c r="J124" s="629">
        <f t="shared" si="8"/>
        <v>0</v>
      </c>
      <c r="K124" s="66" t="s">
        <v>5839</v>
      </c>
    </row>
    <row r="125" spans="1:11" s="3" customFormat="1" ht="15" customHeight="1" x14ac:dyDescent="0.2">
      <c r="A125" s="71"/>
      <c r="B125" s="620">
        <v>24</v>
      </c>
      <c r="C125" s="63" t="s">
        <v>5476</v>
      </c>
      <c r="D125" s="647" t="s">
        <v>6873</v>
      </c>
      <c r="E125" s="648" t="s">
        <v>5200</v>
      </c>
      <c r="F125" s="150">
        <f>IF(総括表!$B$4=総括表!$Q$4,基礎データ貼付用シート!E2749+基礎データ貼付用シート!E2750)</f>
        <v>0</v>
      </c>
      <c r="G125" s="147" t="s">
        <v>5201</v>
      </c>
      <c r="H125" s="69">
        <v>0.5</v>
      </c>
      <c r="I125" s="147" t="s">
        <v>5202</v>
      </c>
      <c r="J125" s="148">
        <f t="shared" ref="J125:J130" si="9">ROUND(F125*H125,0)</f>
        <v>0</v>
      </c>
      <c r="K125" s="66" t="s">
        <v>5840</v>
      </c>
    </row>
    <row r="126" spans="1:11" s="3" customFormat="1" ht="15" customHeight="1" x14ac:dyDescent="0.2">
      <c r="A126" s="71"/>
      <c r="B126" s="235"/>
      <c r="C126" s="110"/>
      <c r="D126" s="265"/>
      <c r="E126" s="648" t="s">
        <v>5205</v>
      </c>
      <c r="F126" s="150" t="b">
        <f>IF(総括表!$B$4=総括表!$Q$5,基礎データ貼付用シート!E2749+基礎データ貼付用シート!E2750)</f>
        <v>0</v>
      </c>
      <c r="G126" s="147" t="s">
        <v>5201</v>
      </c>
      <c r="H126" s="627">
        <v>0.5</v>
      </c>
      <c r="I126" s="628" t="s">
        <v>5202</v>
      </c>
      <c r="J126" s="629">
        <f t="shared" si="9"/>
        <v>0</v>
      </c>
      <c r="K126" s="66" t="s">
        <v>5841</v>
      </c>
    </row>
    <row r="127" spans="1:11" s="3" customFormat="1" ht="15" customHeight="1" x14ac:dyDescent="0.2">
      <c r="A127" s="71"/>
      <c r="B127" s="235"/>
      <c r="C127" s="110"/>
      <c r="D127" s="647" t="s">
        <v>6871</v>
      </c>
      <c r="E127" s="648" t="s">
        <v>5200</v>
      </c>
      <c r="F127" s="150">
        <f>IF(総括表!$B$4=総括表!$Q$4,基礎データ貼付用シート!E2797+基礎データ貼付用シート!E2798)</f>
        <v>0</v>
      </c>
      <c r="G127" s="147" t="s">
        <v>5201</v>
      </c>
      <c r="H127" s="69">
        <v>0.5</v>
      </c>
      <c r="I127" s="147" t="s">
        <v>5202</v>
      </c>
      <c r="J127" s="148">
        <f t="shared" si="9"/>
        <v>0</v>
      </c>
      <c r="K127" s="66" t="s">
        <v>5842</v>
      </c>
    </row>
    <row r="128" spans="1:11" s="3" customFormat="1" ht="15" customHeight="1" x14ac:dyDescent="0.2">
      <c r="A128" s="71"/>
      <c r="B128" s="235"/>
      <c r="C128" s="110"/>
      <c r="D128" s="265" t="s">
        <v>6869</v>
      </c>
      <c r="E128" s="648" t="s">
        <v>5205</v>
      </c>
      <c r="F128" s="150" t="b">
        <f>IF(総括表!$B$4=総括表!$Q$5,基礎データ貼付用シート!E2797+基礎データ貼付用シート!E2798)</f>
        <v>0</v>
      </c>
      <c r="G128" s="147" t="s">
        <v>5201</v>
      </c>
      <c r="H128" s="627">
        <v>0.5</v>
      </c>
      <c r="I128" s="628" t="s">
        <v>5202</v>
      </c>
      <c r="J128" s="629">
        <f t="shared" si="9"/>
        <v>0</v>
      </c>
      <c r="K128" s="66" t="s">
        <v>5843</v>
      </c>
    </row>
    <row r="129" spans="1:11" s="3" customFormat="1" ht="13.5" customHeight="1" x14ac:dyDescent="0.2">
      <c r="A129" s="71"/>
      <c r="B129" s="235"/>
      <c r="C129" s="110"/>
      <c r="D129" s="647" t="s">
        <v>6872</v>
      </c>
      <c r="E129" s="648" t="s">
        <v>5200</v>
      </c>
      <c r="F129" s="150">
        <f>IF(総括表!$B$4=総括表!$Q$4,基礎データ貼付用シート!E2835+基礎データ貼付用シート!E2836)</f>
        <v>0</v>
      </c>
      <c r="G129" s="147" t="s">
        <v>5201</v>
      </c>
      <c r="H129" s="69">
        <v>0.5</v>
      </c>
      <c r="I129" s="147" t="s">
        <v>5202</v>
      </c>
      <c r="J129" s="148">
        <f t="shared" si="9"/>
        <v>0</v>
      </c>
      <c r="K129" s="66" t="s">
        <v>5844</v>
      </c>
    </row>
    <row r="130" spans="1:11" s="3" customFormat="1" ht="15" customHeight="1" thickBot="1" x14ac:dyDescent="0.25">
      <c r="A130" s="71"/>
      <c r="B130" s="67"/>
      <c r="C130" s="538"/>
      <c r="D130" s="265"/>
      <c r="E130" s="648" t="s">
        <v>5205</v>
      </c>
      <c r="F130" s="150" t="b">
        <f>IF(総括表!$B$4=総括表!$Q$5,基礎データ貼付用シート!E2835+基礎データ貼付用シート!E2836)</f>
        <v>0</v>
      </c>
      <c r="G130" s="147" t="s">
        <v>5201</v>
      </c>
      <c r="H130" s="627">
        <v>0.5</v>
      </c>
      <c r="I130" s="628" t="s">
        <v>5202</v>
      </c>
      <c r="J130" s="629">
        <f t="shared" si="9"/>
        <v>0</v>
      </c>
      <c r="K130" s="66" t="s">
        <v>5845</v>
      </c>
    </row>
    <row r="131" spans="1:11" s="3" customFormat="1" ht="18.75" customHeight="1" x14ac:dyDescent="0.2">
      <c r="A131" s="71"/>
      <c r="B131" s="66"/>
      <c r="C131" s="66"/>
      <c r="D131" s="66"/>
      <c r="E131" s="66"/>
      <c r="F131" s="29"/>
      <c r="G131" s="66"/>
      <c r="H131" s="985" t="s">
        <v>7432</v>
      </c>
      <c r="I131" s="986"/>
      <c r="J131" s="657"/>
      <c r="K131" s="66"/>
    </row>
    <row r="132" spans="1:11" s="3" customFormat="1" ht="18.75" customHeight="1" thickBot="1" x14ac:dyDescent="0.25">
      <c r="A132" s="71"/>
      <c r="B132" s="66"/>
      <c r="C132" s="66"/>
      <c r="D132" s="66"/>
      <c r="E132" s="66"/>
      <c r="F132" s="29"/>
      <c r="G132" s="66"/>
      <c r="H132" s="983" t="s">
        <v>5259</v>
      </c>
      <c r="I132" s="984"/>
      <c r="J132" s="7">
        <f>SUM(J7:J130)</f>
        <v>0</v>
      </c>
      <c r="K132" s="66" t="s">
        <v>6865</v>
      </c>
    </row>
    <row r="133" spans="1:11" ht="18.75" customHeight="1" x14ac:dyDescent="0.2">
      <c r="B133" s="2"/>
      <c r="K133" s="2"/>
    </row>
    <row r="134" spans="1:11" ht="18.75" customHeight="1" x14ac:dyDescent="0.2">
      <c r="B134" s="2"/>
      <c r="K134" s="2"/>
    </row>
    <row r="135" spans="1:11" ht="18.75" customHeight="1" x14ac:dyDescent="0.2">
      <c r="B135" s="2"/>
      <c r="K135" s="2"/>
    </row>
    <row r="136" spans="1:11" ht="18.75" customHeight="1" x14ac:dyDescent="0.2">
      <c r="B136" s="2"/>
      <c r="K136" s="2"/>
    </row>
  </sheetData>
  <sheetProtection autoFilter="0"/>
  <customSheetViews>
    <customSheetView guid="{0FF53720-42B0-4B1A-A491-0089CDA29CCF}" showPageBreaks="1" printArea="1" view="pageBreakPreview">
      <selection activeCell="I112" sqref="I112"/>
      <rowBreaks count="2" manualBreakCount="2">
        <brk id="36" max="10" man="1"/>
        <brk id="74" max="10" man="1"/>
      </rowBreaks>
      <pageMargins left="0" right="0" top="0" bottom="0" header="0" footer="0"/>
      <printOptions horizontalCentered="1"/>
      <pageSetup paperSize="9" orientation="portrait" r:id="rId1"/>
      <headerFooter alignWithMargins="0"/>
    </customSheetView>
    <customSheetView guid="{1F81339A-CB4E-4CB3-ABCA-C25ADEC8B9AC}" showPageBreaks="1" printArea="1" view="pageBreakPreview">
      <pane ySplit="6" topLeftCell="A7" activePane="bottomLeft" state="frozen"/>
      <selection pane="bottomLeft" activeCell="I112" sqref="I112"/>
      <rowBreaks count="2" manualBreakCount="2">
        <brk id="36" max="10" man="1"/>
        <brk id="74" max="10" man="1"/>
      </rowBreaks>
      <pageMargins left="0" right="0" top="0" bottom="0" header="0" footer="0"/>
      <printOptions horizontalCentered="1"/>
      <pageSetup paperSize="9" orientation="portrait" r:id="rId2"/>
      <headerFooter alignWithMargins="0"/>
    </customSheetView>
    <customSheetView guid="{87FB8462-6403-4F20-8080-1AF11B55B90C}" showPageBreaks="1" printArea="1" view="pageBreakPreview">
      <pane ySplit="6" topLeftCell="A7" activePane="bottomLeft" state="frozen"/>
      <selection pane="bottomLeft" activeCell="I112" sqref="I112"/>
      <rowBreaks count="2" manualBreakCount="2">
        <brk id="36" max="10" man="1"/>
        <brk id="74" max="10" man="1"/>
      </rowBreaks>
      <pageMargins left="0" right="0" top="0" bottom="0" header="0" footer="0"/>
      <printOptions horizontalCentered="1"/>
      <pageSetup paperSize="9" orientation="portrait" r:id="rId3"/>
      <headerFooter alignWithMargins="0"/>
    </customSheetView>
    <customSheetView guid="{3B4A68D1-1B68-46E4-B8BF-4F65CEA2EB4B}" showPageBreaks="1" printArea="1" view="pageBreakPreview">
      <pane ySplit="6" topLeftCell="A7" activePane="bottomLeft" state="frozen"/>
      <selection pane="bottomLeft" activeCell="I112" sqref="I112"/>
      <rowBreaks count="2" manualBreakCount="2">
        <brk id="36" max="10" man="1"/>
        <brk id="74" max="10" man="1"/>
      </rowBreaks>
      <pageMargins left="0" right="0" top="0" bottom="0" header="0" footer="0"/>
      <printOptions horizontalCentered="1"/>
      <pageSetup paperSize="9" orientation="portrait" r:id="rId4"/>
      <headerFooter alignWithMargins="0"/>
    </customSheetView>
    <customSheetView guid="{3DDC5261-2F80-4A3C-AB53-F803DE8B7615}" showPageBreaks="1" printArea="1" view="pageBreakPreview">
      <pane ySplit="6" topLeftCell="A7" activePane="bottomLeft" state="frozen"/>
      <selection pane="bottomLeft" activeCell="B2" sqref="B2"/>
      <rowBreaks count="2" manualBreakCount="2">
        <brk id="28" max="10" man="1"/>
        <brk id="65" max="10" man="1"/>
      </rowBreaks>
      <pageMargins left="0" right="0" top="0" bottom="0" header="0" footer="0"/>
      <printOptions horizontalCentered="1"/>
      <pageSetup paperSize="9" orientation="portrait" r:id="rId5"/>
      <headerFooter alignWithMargins="0"/>
    </customSheetView>
    <customSheetView guid="{44914D11-FA26-4FFB-9D64-353FA38F5634}" showPageBreaks="1" printArea="1" view="pageBreakPreview">
      <pane ySplit="6" topLeftCell="A7" activePane="bottomLeft" state="frozen"/>
      <selection pane="bottomLeft" activeCell="B2" sqref="B2"/>
      <rowBreaks count="2" manualBreakCount="2">
        <brk id="28" max="10" man="1"/>
        <brk id="65" max="10" man="1"/>
      </rowBreaks>
      <pageMargins left="0" right="0" top="0" bottom="0" header="0" footer="0"/>
      <printOptions horizontalCentered="1"/>
      <pageSetup paperSize="9" orientation="portrait" r:id="rId6"/>
      <headerFooter alignWithMargins="0"/>
    </customSheetView>
    <customSheetView guid="{6580A8AE-FA6B-4B5A-83A0-1CF78E68E0A6}"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7"/>
      <headerFooter alignWithMargins="0"/>
    </customSheetView>
    <customSheetView guid="{33BE930D-9EAB-4AFB-BDCD-43112CB50749}"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8"/>
      <headerFooter alignWithMargins="0"/>
    </customSheetView>
    <customSheetView guid="{0B613FCD-ABCC-41BB-9177-F54C998CD9E2}"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9"/>
      <headerFooter alignWithMargins="0"/>
    </customSheetView>
    <customSheetView guid="{B71A276C-C16D-4248-B875-8414D93978D3}"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0"/>
      <headerFooter alignWithMargins="0"/>
    </customSheetView>
    <customSheetView guid="{EE5E2BC8-B1EB-4466-BA38-D89D5EC0095B}"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1"/>
      <headerFooter alignWithMargins="0"/>
    </customSheetView>
    <customSheetView guid="{60A3B263-4602-4F01-9F3F-2B992FCD2F0D}"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2"/>
      <headerFooter alignWithMargins="0"/>
    </customSheetView>
    <customSheetView guid="{4501AAA6-52C2-4DE0-8371-DF05BC835EB0}"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3"/>
      <headerFooter alignWithMargins="0"/>
    </customSheetView>
    <customSheetView guid="{994C6250-FA50-4C22-9B36-67FD48252EA7}"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4"/>
      <headerFooter alignWithMargins="0"/>
    </customSheetView>
    <customSheetView guid="{589CC1DC-63E7-447D-98B0-3ACFA594E418}"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5"/>
      <headerFooter alignWithMargins="0"/>
    </customSheetView>
    <customSheetView guid="{C992E83C-24A9-4447-9C08-4F6D58B78F8B}"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6"/>
      <headerFooter alignWithMargins="0"/>
    </customSheetView>
    <customSheetView guid="{3C9FE015-CE13-4E3B-ACAB-8D7E22E34744}"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7"/>
      <headerFooter alignWithMargins="0"/>
    </customSheetView>
    <customSheetView guid="{7EEBD42C-6D62-4B33-B7C1-B904E6629538}"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8"/>
      <headerFooter alignWithMargins="0"/>
    </customSheetView>
    <customSheetView guid="{C8B40DBF-EDE0-406A-8960-74B2A681CE9F}" showPageBreaks="1" printArea="1" view="pageBreakPreview">
      <pane ySplit="6" topLeftCell="A7" activePane="bottomLeft" state="frozen"/>
      <selection pane="bottomLeft" activeCell="B2" sqref="B2"/>
      <rowBreaks count="2" manualBreakCount="2">
        <brk id="28" max="10" man="1"/>
        <brk id="65" max="10" man="1"/>
      </rowBreaks>
      <pageMargins left="0" right="0" top="0" bottom="0" header="0" footer="0"/>
      <printOptions horizontalCentered="1"/>
      <pageSetup paperSize="9" orientation="portrait" r:id="rId19"/>
      <headerFooter alignWithMargins="0"/>
    </customSheetView>
    <customSheetView guid="{A0BA9017-E5F3-4B91-9F5C-F0F36F625BCB}" showPageBreaks="1" printArea="1" view="pageBreakPreview">
      <pane ySplit="6" topLeftCell="A7" activePane="bottomLeft" state="frozen"/>
      <selection pane="bottomLeft" activeCell="B2" sqref="B2"/>
      <rowBreaks count="2" manualBreakCount="2">
        <brk id="28" max="10" man="1"/>
        <brk id="65" max="10" man="1"/>
      </rowBreaks>
      <pageMargins left="0" right="0" top="0" bottom="0" header="0" footer="0"/>
      <printOptions horizontalCentered="1"/>
      <pageSetup paperSize="9" orientation="portrait" r:id="rId20"/>
      <headerFooter alignWithMargins="0"/>
    </customSheetView>
  </customSheetViews>
  <mergeCells count="7">
    <mergeCell ref="H131:I131"/>
    <mergeCell ref="H132:I132"/>
    <mergeCell ref="A1:B1"/>
    <mergeCell ref="C1:E1"/>
    <mergeCell ref="I1:K1"/>
    <mergeCell ref="B5:C5"/>
    <mergeCell ref="D5:E5"/>
  </mergeCells>
  <phoneticPr fontId="3"/>
  <printOptions horizontalCentered="1"/>
  <pageMargins left="0.78740157480314965" right="0.78740157480314965" top="0.98425196850393704" bottom="0.98425196850393704" header="0.51181102362204722" footer="0.51181102362204722"/>
  <pageSetup paperSize="9" scale="94" fitToHeight="0" orientation="portrait" r:id="rId21"/>
  <headerFooter alignWithMargins="0"/>
  <rowBreaks count="2" manualBreakCount="2">
    <brk id="48" max="10" man="1"/>
    <brk id="98"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99"/>
  <sheetViews>
    <sheetView topLeftCell="A78" workbookViewId="0">
      <selection activeCell="AH107" sqref="AH107"/>
    </sheetView>
  </sheetViews>
  <sheetFormatPr defaultColWidth="9" defaultRowHeight="13" x14ac:dyDescent="0.2"/>
  <cols>
    <col min="1" max="7" width="2.453125" style="805" customWidth="1"/>
    <col min="8" max="8" width="2.26953125" style="805" customWidth="1"/>
    <col min="9" max="9" width="5.453125" style="805" customWidth="1"/>
    <col min="10" max="13" width="2.453125" style="805" customWidth="1"/>
    <col min="14" max="14" width="3.7265625" style="805" bestFit="1" customWidth="1"/>
    <col min="15" max="40" width="2.453125" style="805" customWidth="1"/>
    <col min="41" max="41" width="9" style="805" bestFit="1" customWidth="1"/>
    <col min="42" max="43" width="9.90625" style="805" bestFit="1" customWidth="1"/>
    <col min="44" max="44" width="9" style="805"/>
    <col min="45" max="45" width="9.90625" style="805" bestFit="1" customWidth="1"/>
    <col min="46" max="46" width="9" style="805"/>
    <col min="47" max="47" width="9.90625" style="805" bestFit="1" customWidth="1"/>
    <col min="48" max="16384" width="9" style="805"/>
  </cols>
  <sheetData>
    <row r="1" spans="1:39" x14ac:dyDescent="0.2">
      <c r="A1" s="804" t="s">
        <v>5135</v>
      </c>
      <c r="B1" s="804"/>
      <c r="C1" s="804"/>
      <c r="D1" s="804"/>
      <c r="E1" s="804"/>
      <c r="F1" s="804"/>
      <c r="G1" s="804"/>
      <c r="H1" s="804"/>
      <c r="I1" s="804"/>
      <c r="J1" s="804"/>
      <c r="K1" s="804"/>
      <c r="L1" s="804"/>
      <c r="M1" s="804"/>
      <c r="N1" s="804"/>
      <c r="O1" s="804"/>
      <c r="P1" s="804"/>
      <c r="Q1" s="804"/>
      <c r="R1" s="804"/>
      <c r="S1" s="804"/>
      <c r="T1" s="804"/>
      <c r="U1" s="804"/>
      <c r="V1" s="804"/>
      <c r="W1" s="804"/>
      <c r="X1" s="804"/>
      <c r="Y1" s="804"/>
      <c r="Z1" s="804"/>
      <c r="AA1" s="804"/>
      <c r="AB1" s="804"/>
      <c r="AC1" s="804"/>
      <c r="AD1" s="804"/>
      <c r="AE1" s="804"/>
      <c r="AF1" s="804"/>
      <c r="AG1" s="804"/>
      <c r="AH1" s="804"/>
      <c r="AI1" s="804"/>
      <c r="AJ1" s="804"/>
      <c r="AK1" s="804"/>
      <c r="AL1" s="804"/>
      <c r="AM1" s="804"/>
    </row>
    <row r="2" spans="1:39" x14ac:dyDescent="0.2">
      <c r="A2" s="804"/>
      <c r="B2" s="804"/>
      <c r="C2" s="804"/>
      <c r="D2" s="804"/>
      <c r="E2" s="804"/>
      <c r="F2" s="804"/>
      <c r="G2" s="804"/>
      <c r="H2" s="804"/>
      <c r="I2" s="804"/>
      <c r="J2" s="804"/>
      <c r="K2" s="804"/>
      <c r="L2" s="804"/>
      <c r="M2" s="804"/>
      <c r="N2" s="804"/>
      <c r="O2" s="804"/>
      <c r="P2" s="804"/>
      <c r="Q2" s="804"/>
      <c r="R2" s="804"/>
      <c r="S2" s="804"/>
      <c r="T2" s="804"/>
      <c r="U2" s="804"/>
      <c r="V2" s="804"/>
      <c r="W2" s="804"/>
      <c r="X2" s="804"/>
      <c r="Y2" s="804"/>
      <c r="Z2" s="804"/>
      <c r="AA2" s="964" t="s">
        <v>5136</v>
      </c>
      <c r="AB2" s="964"/>
      <c r="AC2" s="964"/>
      <c r="AD2" s="964"/>
      <c r="AE2" s="970">
        <f>総括表!H4</f>
        <v>0</v>
      </c>
      <c r="AF2" s="970"/>
      <c r="AG2" s="970"/>
      <c r="AH2" s="970"/>
      <c r="AI2" s="970"/>
      <c r="AJ2" s="970"/>
      <c r="AK2" s="970"/>
      <c r="AL2" s="804"/>
      <c r="AM2" s="804"/>
    </row>
    <row r="3" spans="1:39" x14ac:dyDescent="0.2">
      <c r="A3" s="804" t="s">
        <v>5137</v>
      </c>
      <c r="B3" s="804"/>
      <c r="C3" s="804"/>
      <c r="D3" s="804"/>
      <c r="E3" s="804"/>
      <c r="F3" s="804"/>
      <c r="G3" s="804"/>
      <c r="H3" s="804"/>
      <c r="I3" s="804"/>
      <c r="J3" s="804"/>
      <c r="K3" s="804"/>
      <c r="L3" s="804"/>
      <c r="M3" s="804"/>
      <c r="N3" s="804"/>
      <c r="O3" s="804"/>
      <c r="P3" s="804"/>
      <c r="Q3" s="804"/>
      <c r="R3" s="804"/>
      <c r="S3" s="804"/>
      <c r="T3" s="804"/>
      <c r="U3" s="804"/>
      <c r="V3" s="804"/>
      <c r="W3" s="804"/>
      <c r="X3" s="804"/>
      <c r="Y3" s="804"/>
      <c r="Z3" s="804"/>
      <c r="AA3" s="804"/>
      <c r="AB3" s="804"/>
      <c r="AC3" s="804"/>
      <c r="AD3" s="804"/>
      <c r="AE3" s="804"/>
      <c r="AF3" s="804"/>
      <c r="AG3" s="804"/>
      <c r="AH3" s="804"/>
      <c r="AI3" s="804"/>
      <c r="AJ3" s="804"/>
      <c r="AK3" s="804"/>
      <c r="AL3" s="804"/>
      <c r="AM3" s="804"/>
    </row>
    <row r="4" spans="1:39" x14ac:dyDescent="0.2">
      <c r="A4" s="804" t="s">
        <v>5138</v>
      </c>
      <c r="B4" s="806"/>
      <c r="C4" s="806"/>
      <c r="D4" s="806"/>
      <c r="E4" s="807"/>
      <c r="F4" s="807"/>
      <c r="G4" s="808"/>
      <c r="H4" s="804"/>
      <c r="I4" s="804"/>
      <c r="J4" s="804"/>
      <c r="K4" s="804"/>
      <c r="L4" s="804"/>
      <c r="M4" s="804"/>
      <c r="N4" s="804"/>
      <c r="O4" s="804"/>
      <c r="P4" s="804"/>
      <c r="Q4" s="804"/>
      <c r="R4" s="804"/>
      <c r="S4" s="804"/>
      <c r="T4" s="804"/>
      <c r="U4" s="804"/>
      <c r="V4" s="804"/>
      <c r="W4" s="804"/>
      <c r="X4" s="804"/>
      <c r="Y4" s="804"/>
      <c r="Z4" s="804"/>
      <c r="AA4" s="804"/>
      <c r="AB4" s="804"/>
      <c r="AC4" s="804"/>
      <c r="AD4" s="804"/>
      <c r="AE4" s="804"/>
      <c r="AF4" s="804"/>
      <c r="AG4" s="804"/>
      <c r="AH4" s="804"/>
      <c r="AI4" s="804"/>
      <c r="AJ4" s="804"/>
      <c r="AK4" s="804"/>
      <c r="AL4" s="804"/>
      <c r="AM4" s="804"/>
    </row>
    <row r="5" spans="1:39" x14ac:dyDescent="0.2">
      <c r="A5" s="804"/>
      <c r="B5" s="809" t="s">
        <v>7372</v>
      </c>
      <c r="C5" s="809"/>
      <c r="D5" s="809"/>
      <c r="E5" s="809"/>
      <c r="F5" s="809"/>
      <c r="G5" s="809"/>
      <c r="H5" s="809"/>
      <c r="I5" s="961">
        <f>+基礎データ貼付用シート!E5</f>
        <v>0</v>
      </c>
      <c r="J5" s="961"/>
      <c r="K5" s="961"/>
      <c r="L5" s="961"/>
      <c r="M5" s="961"/>
      <c r="N5" s="961"/>
      <c r="O5" s="809" t="s">
        <v>5139</v>
      </c>
      <c r="P5" s="809"/>
      <c r="Q5" s="946" t="s">
        <v>5140</v>
      </c>
      <c r="R5" s="962" t="e">
        <f>ROUND(I5/I6,2)</f>
        <v>#DIV/0!</v>
      </c>
      <c r="S5" s="962"/>
      <c r="T5" s="962"/>
      <c r="U5" s="962"/>
      <c r="V5" s="804"/>
      <c r="W5" s="804"/>
      <c r="X5" s="804"/>
      <c r="Y5" s="804"/>
      <c r="Z5" s="804"/>
      <c r="AA5" s="804"/>
      <c r="AB5" s="946" t="s">
        <v>5141</v>
      </c>
      <c r="AC5" s="946"/>
      <c r="AD5" s="946"/>
      <c r="AE5" s="946"/>
      <c r="AF5" s="946"/>
      <c r="AG5" s="804"/>
      <c r="AH5" s="804"/>
      <c r="AI5" s="804"/>
      <c r="AJ5" s="804"/>
      <c r="AK5" s="804"/>
      <c r="AL5" s="804"/>
      <c r="AM5" s="804"/>
    </row>
    <row r="6" spans="1:39" x14ac:dyDescent="0.2">
      <c r="A6" s="804"/>
      <c r="B6" s="804" t="s">
        <v>7373</v>
      </c>
      <c r="C6" s="804"/>
      <c r="D6" s="804"/>
      <c r="E6" s="804"/>
      <c r="F6" s="810"/>
      <c r="G6" s="804"/>
      <c r="H6" s="804"/>
      <c r="I6" s="965">
        <f>+基礎データ貼付用シート!E8</f>
        <v>0</v>
      </c>
      <c r="J6" s="965"/>
      <c r="K6" s="965"/>
      <c r="L6" s="965"/>
      <c r="M6" s="965"/>
      <c r="N6" s="965"/>
      <c r="O6" s="811" t="s">
        <v>5139</v>
      </c>
      <c r="P6" s="804"/>
      <c r="Q6" s="946"/>
      <c r="R6" s="962"/>
      <c r="S6" s="962"/>
      <c r="T6" s="962"/>
      <c r="U6" s="962"/>
      <c r="V6" s="804" t="s">
        <v>5142</v>
      </c>
      <c r="W6" s="804"/>
      <c r="X6" s="804"/>
      <c r="Y6" s="804"/>
      <c r="Z6" s="804"/>
      <c r="AA6" s="804"/>
      <c r="AB6" s="946"/>
      <c r="AC6" s="946"/>
      <c r="AD6" s="946"/>
      <c r="AE6" s="946"/>
      <c r="AF6" s="946"/>
      <c r="AG6" s="804"/>
      <c r="AH6" s="804"/>
      <c r="AI6" s="804"/>
      <c r="AJ6" s="804"/>
      <c r="AK6" s="804"/>
      <c r="AL6" s="804"/>
      <c r="AM6" s="804"/>
    </row>
    <row r="7" spans="1:39" ht="14.5" x14ac:dyDescent="0.2">
      <c r="A7" s="804"/>
      <c r="B7" s="804"/>
      <c r="C7" s="804"/>
      <c r="D7" s="804"/>
      <c r="E7" s="804"/>
      <c r="F7" s="810"/>
      <c r="G7" s="804"/>
      <c r="H7" s="804"/>
      <c r="I7" s="812"/>
      <c r="J7" s="812"/>
      <c r="K7" s="812"/>
      <c r="L7" s="812"/>
      <c r="M7" s="812"/>
      <c r="N7" s="812"/>
      <c r="O7" s="804"/>
      <c r="P7" s="804"/>
      <c r="Q7" s="804"/>
      <c r="R7" s="804"/>
      <c r="S7" s="804"/>
      <c r="T7" s="804"/>
      <c r="U7" s="804"/>
      <c r="V7" s="804"/>
      <c r="W7" s="804"/>
      <c r="X7" s="804"/>
      <c r="Y7" s="804"/>
      <c r="Z7" s="804"/>
      <c r="AA7" s="804"/>
      <c r="AB7" s="804"/>
      <c r="AC7" s="804"/>
      <c r="AD7" s="813" t="s">
        <v>5140</v>
      </c>
      <c r="AE7" s="804"/>
      <c r="AF7" s="804"/>
      <c r="AG7" s="804"/>
      <c r="AH7" s="804"/>
      <c r="AI7" s="804"/>
      <c r="AJ7" s="804"/>
      <c r="AK7" s="804"/>
      <c r="AL7" s="804"/>
      <c r="AM7" s="804"/>
    </row>
    <row r="8" spans="1:39" x14ac:dyDescent="0.2">
      <c r="A8" s="804"/>
      <c r="B8" s="809" t="s">
        <v>7374</v>
      </c>
      <c r="C8" s="809"/>
      <c r="D8" s="809"/>
      <c r="E8" s="809"/>
      <c r="F8" s="809"/>
      <c r="G8" s="809"/>
      <c r="H8" s="809"/>
      <c r="I8" s="961">
        <f>+基礎データ貼付用シート!E4</f>
        <v>0</v>
      </c>
      <c r="J8" s="961"/>
      <c r="K8" s="961"/>
      <c r="L8" s="961"/>
      <c r="M8" s="961"/>
      <c r="N8" s="961"/>
      <c r="O8" s="809" t="s">
        <v>5139</v>
      </c>
      <c r="P8" s="809"/>
      <c r="Q8" s="946" t="s">
        <v>5140</v>
      </c>
      <c r="R8" s="962" t="e">
        <f>ROUND(I8/I9,2)</f>
        <v>#DIV/0!</v>
      </c>
      <c r="S8" s="962"/>
      <c r="T8" s="962"/>
      <c r="U8" s="962"/>
      <c r="V8" s="804"/>
      <c r="W8" s="804"/>
      <c r="X8" s="804"/>
      <c r="Y8" s="804"/>
      <c r="Z8" s="804"/>
      <c r="AA8" s="964" t="s">
        <v>5143</v>
      </c>
      <c r="AB8" s="964"/>
      <c r="AC8" s="964"/>
      <c r="AD8" s="964"/>
      <c r="AE8" s="964"/>
      <c r="AF8" s="964"/>
      <c r="AG8" s="964"/>
      <c r="AH8" s="804"/>
      <c r="AI8" s="804"/>
      <c r="AJ8" s="804"/>
      <c r="AK8" s="804"/>
      <c r="AL8" s="804"/>
      <c r="AM8" s="804"/>
    </row>
    <row r="9" spans="1:39" x14ac:dyDescent="0.2">
      <c r="A9" s="804"/>
      <c r="B9" s="804" t="s">
        <v>7375</v>
      </c>
      <c r="C9" s="804"/>
      <c r="D9" s="804"/>
      <c r="E9" s="804"/>
      <c r="F9" s="810"/>
      <c r="G9" s="804"/>
      <c r="H9" s="804"/>
      <c r="I9" s="965">
        <f>+基礎データ貼付用シート!E7</f>
        <v>0</v>
      </c>
      <c r="J9" s="965"/>
      <c r="K9" s="965"/>
      <c r="L9" s="965"/>
      <c r="M9" s="965"/>
      <c r="N9" s="965"/>
      <c r="O9" s="811" t="s">
        <v>5139</v>
      </c>
      <c r="P9" s="804"/>
      <c r="Q9" s="946"/>
      <c r="R9" s="962"/>
      <c r="S9" s="962"/>
      <c r="T9" s="962"/>
      <c r="U9" s="962"/>
      <c r="V9" s="804" t="s">
        <v>5144</v>
      </c>
      <c r="W9" s="804"/>
      <c r="X9" s="804"/>
      <c r="Y9" s="804"/>
      <c r="Z9" s="804"/>
      <c r="AA9" s="966">
        <v>3</v>
      </c>
      <c r="AB9" s="966"/>
      <c r="AC9" s="966"/>
      <c r="AD9" s="966"/>
      <c r="AE9" s="966"/>
      <c r="AF9" s="966"/>
      <c r="AG9" s="966"/>
      <c r="AH9" s="804"/>
      <c r="AI9" s="804"/>
      <c r="AJ9" s="804"/>
      <c r="AK9" s="804"/>
      <c r="AL9" s="804"/>
      <c r="AM9" s="804"/>
    </row>
    <row r="10" spans="1:39" ht="14.5" x14ac:dyDescent="0.2">
      <c r="A10" s="804"/>
      <c r="B10" s="804"/>
      <c r="C10" s="804"/>
      <c r="D10" s="804"/>
      <c r="E10" s="804"/>
      <c r="F10" s="804"/>
      <c r="G10" s="804"/>
      <c r="H10" s="804"/>
      <c r="I10" s="812"/>
      <c r="J10" s="812"/>
      <c r="K10" s="812"/>
      <c r="L10" s="812"/>
      <c r="M10" s="812"/>
      <c r="N10" s="812"/>
      <c r="O10" s="804"/>
      <c r="P10" s="804"/>
      <c r="Q10" s="804"/>
      <c r="R10" s="804"/>
      <c r="S10" s="804"/>
      <c r="T10" s="804"/>
      <c r="U10" s="804"/>
      <c r="V10" s="804"/>
      <c r="W10" s="804"/>
      <c r="X10" s="804"/>
      <c r="Y10" s="804"/>
      <c r="Z10" s="804"/>
      <c r="AA10" s="804"/>
      <c r="AB10" s="804"/>
      <c r="AC10" s="804"/>
      <c r="AD10" s="813" t="s">
        <v>5140</v>
      </c>
      <c r="AE10" s="804"/>
      <c r="AF10" s="804"/>
      <c r="AG10" s="804"/>
      <c r="AH10" s="804"/>
      <c r="AI10" s="804"/>
      <c r="AJ10" s="804"/>
      <c r="AK10" s="804"/>
      <c r="AL10" s="804"/>
      <c r="AM10" s="804"/>
    </row>
    <row r="11" spans="1:39" x14ac:dyDescent="0.2">
      <c r="A11" s="804"/>
      <c r="B11" s="809" t="s">
        <v>7376</v>
      </c>
      <c r="C11" s="809"/>
      <c r="D11" s="809"/>
      <c r="E11" s="809"/>
      <c r="F11" s="809"/>
      <c r="G11" s="809"/>
      <c r="H11" s="809"/>
      <c r="I11" s="961">
        <f>+基礎データ貼付用シート!E3</f>
        <v>0</v>
      </c>
      <c r="J11" s="961"/>
      <c r="K11" s="961"/>
      <c r="L11" s="961"/>
      <c r="M11" s="961"/>
      <c r="N11" s="961"/>
      <c r="O11" s="809" t="s">
        <v>5139</v>
      </c>
      <c r="P11" s="809"/>
      <c r="Q11" s="946" t="s">
        <v>5140</v>
      </c>
      <c r="R11" s="962" t="e">
        <f>ROUND(I11/I12,2)</f>
        <v>#DIV/0!</v>
      </c>
      <c r="S11" s="962"/>
      <c r="T11" s="962"/>
      <c r="U11" s="962"/>
      <c r="V11" s="804"/>
      <c r="W11" s="804"/>
      <c r="X11" s="804"/>
      <c r="Y11" s="804"/>
      <c r="Z11" s="804"/>
      <c r="AA11" s="804"/>
      <c r="AB11" s="804"/>
      <c r="AC11" s="962" t="e">
        <f>ROUND((R5+R8+R11)/3,2)</f>
        <v>#DIV/0!</v>
      </c>
      <c r="AD11" s="962"/>
      <c r="AE11" s="962"/>
      <c r="AF11" s="962"/>
      <c r="AG11" s="804"/>
      <c r="AH11" s="804"/>
      <c r="AI11" s="804"/>
      <c r="AJ11" s="804"/>
      <c r="AK11" s="804"/>
      <c r="AL11" s="804"/>
      <c r="AM11" s="804"/>
    </row>
    <row r="12" spans="1:39" x14ac:dyDescent="0.2">
      <c r="A12" s="804"/>
      <c r="B12" s="804" t="s">
        <v>7377</v>
      </c>
      <c r="C12" s="804"/>
      <c r="D12" s="804"/>
      <c r="E12" s="804"/>
      <c r="F12" s="810"/>
      <c r="G12" s="804"/>
      <c r="H12" s="804"/>
      <c r="I12" s="965">
        <f>+基礎データ貼付用シート!E6</f>
        <v>0</v>
      </c>
      <c r="J12" s="965"/>
      <c r="K12" s="965"/>
      <c r="L12" s="965"/>
      <c r="M12" s="965"/>
      <c r="N12" s="965"/>
      <c r="O12" s="811" t="s">
        <v>5139</v>
      </c>
      <c r="P12" s="804"/>
      <c r="Q12" s="946"/>
      <c r="R12" s="962"/>
      <c r="S12" s="962"/>
      <c r="T12" s="962"/>
      <c r="U12" s="962"/>
      <c r="V12" s="804" t="s">
        <v>5145</v>
      </c>
      <c r="W12" s="804"/>
      <c r="X12" s="804"/>
      <c r="Y12" s="804"/>
      <c r="Z12" s="804"/>
      <c r="AA12" s="804"/>
      <c r="AB12" s="804"/>
      <c r="AC12" s="982"/>
      <c r="AD12" s="982"/>
      <c r="AE12" s="982"/>
      <c r="AF12" s="982"/>
      <c r="AG12" s="804" t="s">
        <v>5146</v>
      </c>
      <c r="AH12" s="804"/>
      <c r="AI12" s="804"/>
      <c r="AJ12" s="804"/>
      <c r="AK12" s="804"/>
      <c r="AL12" s="804"/>
      <c r="AM12" s="804"/>
    </row>
    <row r="13" spans="1:39" x14ac:dyDescent="0.2">
      <c r="A13" s="804"/>
      <c r="B13" s="804"/>
      <c r="C13" s="804"/>
      <c r="D13" s="804"/>
      <c r="E13" s="804"/>
      <c r="F13" s="810"/>
      <c r="G13" s="804"/>
      <c r="H13" s="804"/>
      <c r="I13" s="814"/>
      <c r="J13" s="814"/>
      <c r="K13" s="814"/>
      <c r="L13" s="814"/>
      <c r="M13" s="814"/>
      <c r="N13" s="814"/>
      <c r="O13" s="804"/>
      <c r="P13" s="804"/>
      <c r="Q13" s="815"/>
      <c r="R13" s="816"/>
      <c r="S13" s="816"/>
      <c r="T13" s="816"/>
      <c r="U13" s="816"/>
      <c r="V13" s="804"/>
      <c r="W13" s="804"/>
      <c r="X13" s="804"/>
      <c r="Y13" s="804"/>
      <c r="Z13" s="804"/>
      <c r="AA13" s="804"/>
      <c r="AB13" s="804"/>
      <c r="AC13" s="816"/>
      <c r="AD13" s="816"/>
      <c r="AE13" s="816"/>
      <c r="AF13" s="816"/>
      <c r="AG13" s="804"/>
      <c r="AH13" s="804"/>
      <c r="AI13" s="804"/>
      <c r="AJ13" s="804"/>
      <c r="AK13" s="804"/>
      <c r="AL13" s="804"/>
      <c r="AM13" s="804"/>
    </row>
    <row r="14" spans="1:39" x14ac:dyDescent="0.2">
      <c r="A14" s="804"/>
      <c r="B14" s="804" t="s">
        <v>5147</v>
      </c>
      <c r="C14" s="804"/>
      <c r="D14" s="804"/>
      <c r="E14" s="804"/>
      <c r="F14" s="804"/>
      <c r="G14" s="815"/>
      <c r="H14" s="804"/>
      <c r="I14" s="804"/>
      <c r="J14" s="804"/>
      <c r="K14" s="804"/>
      <c r="L14" s="804"/>
      <c r="M14" s="804"/>
      <c r="N14" s="804"/>
      <c r="O14" s="815"/>
      <c r="P14" s="804"/>
      <c r="Q14" s="804"/>
      <c r="R14" s="804"/>
      <c r="S14" s="804"/>
      <c r="T14" s="804"/>
      <c r="U14" s="804"/>
      <c r="V14" s="804"/>
      <c r="W14" s="804" t="s">
        <v>5148</v>
      </c>
      <c r="X14" s="804"/>
      <c r="Y14" s="804"/>
      <c r="Z14" s="804"/>
      <c r="AA14" s="804"/>
      <c r="AB14" s="804"/>
      <c r="AC14" s="804"/>
      <c r="AD14" s="804"/>
      <c r="AE14" s="804"/>
      <c r="AF14" s="804"/>
      <c r="AG14" s="804"/>
      <c r="AH14" s="804"/>
      <c r="AI14" s="804"/>
      <c r="AJ14" s="804"/>
      <c r="AK14" s="804"/>
      <c r="AL14" s="804"/>
      <c r="AM14" s="804"/>
    </row>
    <row r="15" spans="1:39" x14ac:dyDescent="0.2">
      <c r="A15" s="804"/>
      <c r="B15" s="804"/>
      <c r="C15" s="804"/>
      <c r="D15" s="804"/>
      <c r="E15" s="804"/>
      <c r="F15" s="804"/>
      <c r="G15" s="815"/>
      <c r="H15" s="804"/>
      <c r="I15" s="804"/>
      <c r="J15" s="804"/>
      <c r="K15" s="804"/>
      <c r="L15" s="804"/>
      <c r="M15" s="804"/>
      <c r="N15" s="804"/>
      <c r="O15" s="815"/>
      <c r="P15" s="804"/>
      <c r="Q15" s="804"/>
      <c r="R15" s="804"/>
      <c r="S15" s="804"/>
      <c r="T15" s="804"/>
      <c r="U15" s="804"/>
      <c r="V15" s="804"/>
      <c r="W15" s="804"/>
      <c r="X15" s="804"/>
      <c r="Y15" s="804"/>
      <c r="Z15" s="804"/>
      <c r="AA15" s="804"/>
      <c r="AB15" s="804"/>
      <c r="AC15" s="804"/>
      <c r="AD15" s="804"/>
      <c r="AE15" s="804"/>
      <c r="AF15" s="804"/>
      <c r="AG15" s="804"/>
      <c r="AH15" s="804"/>
      <c r="AI15" s="804"/>
      <c r="AJ15" s="804"/>
      <c r="AK15" s="804"/>
      <c r="AL15" s="804"/>
      <c r="AM15" s="804"/>
    </row>
    <row r="16" spans="1:39" x14ac:dyDescent="0.2">
      <c r="A16" s="804" t="s">
        <v>5149</v>
      </c>
      <c r="B16" s="804"/>
      <c r="C16" s="804"/>
      <c r="D16" s="804"/>
      <c r="E16" s="804"/>
      <c r="F16" s="804"/>
      <c r="G16" s="804"/>
      <c r="H16" s="804"/>
      <c r="I16" s="804"/>
      <c r="J16" s="804"/>
      <c r="K16" s="804"/>
      <c r="L16" s="804"/>
      <c r="M16" s="804"/>
      <c r="N16" s="804"/>
      <c r="O16" s="804"/>
      <c r="P16" s="804"/>
      <c r="Q16" s="804"/>
      <c r="R16" s="804"/>
      <c r="S16" s="804"/>
      <c r="T16" s="804"/>
      <c r="U16" s="804"/>
      <c r="V16" s="804"/>
      <c r="W16" s="804"/>
      <c r="X16" s="804"/>
      <c r="Y16" s="804"/>
      <c r="Z16" s="804"/>
      <c r="AA16" s="804"/>
      <c r="AB16" s="804"/>
      <c r="AC16" s="804"/>
      <c r="AD16" s="804"/>
      <c r="AE16" s="804"/>
      <c r="AF16" s="804"/>
      <c r="AG16" s="804"/>
      <c r="AH16" s="804"/>
      <c r="AI16" s="804"/>
      <c r="AJ16" s="804"/>
      <c r="AK16" s="804"/>
      <c r="AL16" s="804"/>
      <c r="AM16" s="804"/>
    </row>
    <row r="17" spans="1:44" x14ac:dyDescent="0.2">
      <c r="A17" s="946" t="s">
        <v>5150</v>
      </c>
      <c r="B17" s="946"/>
      <c r="C17" s="946"/>
      <c r="D17" s="946"/>
      <c r="E17" s="946"/>
      <c r="F17" s="946"/>
      <c r="G17" s="946"/>
      <c r="H17" s="946" t="s">
        <v>5151</v>
      </c>
      <c r="I17" s="946"/>
      <c r="J17" s="946"/>
      <c r="K17" s="946"/>
      <c r="L17" s="804"/>
      <c r="M17" s="946" t="s">
        <v>5152</v>
      </c>
      <c r="N17" s="946"/>
      <c r="O17" s="946"/>
      <c r="P17" s="946"/>
      <c r="Q17" s="804"/>
      <c r="R17" s="981"/>
      <c r="S17" s="981"/>
      <c r="T17" s="981"/>
      <c r="U17" s="981"/>
      <c r="V17" s="981"/>
      <c r="W17" s="981"/>
      <c r="X17" s="981"/>
      <c r="Y17" s="981"/>
      <c r="Z17" s="979" t="s">
        <v>5141</v>
      </c>
      <c r="AA17" s="979"/>
      <c r="AB17" s="979"/>
      <c r="AC17" s="979"/>
      <c r="AD17" s="979"/>
      <c r="AE17" s="968" t="s">
        <v>5153</v>
      </c>
      <c r="AF17" s="968"/>
      <c r="AG17" s="968"/>
      <c r="AH17" s="968"/>
      <c r="AI17" s="980" t="s">
        <v>5154</v>
      </c>
      <c r="AJ17" s="980"/>
      <c r="AK17" s="980"/>
      <c r="AL17" s="980"/>
      <c r="AM17" s="804"/>
    </row>
    <row r="18" spans="1:44" ht="13.5" customHeight="1" x14ac:dyDescent="0.2">
      <c r="A18" s="804"/>
      <c r="B18" s="804"/>
      <c r="C18" s="962" t="e">
        <f>AC11</f>
        <v>#DIV/0!</v>
      </c>
      <c r="D18" s="962"/>
      <c r="E18" s="962"/>
      <c r="F18" s="962"/>
      <c r="G18" s="946" t="s">
        <v>5155</v>
      </c>
      <c r="H18" s="969" t="e">
        <f>VLOOKUP(C18,Z18:AL22,6)</f>
        <v>#DIV/0!</v>
      </c>
      <c r="I18" s="969"/>
      <c r="J18" s="969"/>
      <c r="K18" s="969"/>
      <c r="L18" s="946" t="s">
        <v>5156</v>
      </c>
      <c r="M18" s="963" t="e">
        <f>VLOOKUP(C18,Z18:AL22,10)</f>
        <v>#DIV/0!</v>
      </c>
      <c r="N18" s="963"/>
      <c r="O18" s="963"/>
      <c r="P18" s="963"/>
      <c r="Q18" s="946" t="s">
        <v>5140</v>
      </c>
      <c r="R18" s="963" t="e">
        <f>ROUND(C18*H18,3)+M18</f>
        <v>#DIV/0!</v>
      </c>
      <c r="S18" s="963"/>
      <c r="T18" s="963"/>
      <c r="U18" s="963"/>
      <c r="V18" s="804"/>
      <c r="W18" s="804"/>
      <c r="X18" s="807"/>
      <c r="Y18" s="804"/>
      <c r="Z18" s="979">
        <v>0</v>
      </c>
      <c r="AA18" s="979"/>
      <c r="AB18" s="979"/>
      <c r="AC18" s="979"/>
      <c r="AD18" s="979"/>
      <c r="AE18" s="980">
        <v>-0.14000000000000001</v>
      </c>
      <c r="AF18" s="980"/>
      <c r="AG18" s="980"/>
      <c r="AH18" s="980"/>
      <c r="AI18" s="980">
        <v>0.59899999999999998</v>
      </c>
      <c r="AJ18" s="980"/>
      <c r="AK18" s="980"/>
      <c r="AL18" s="980"/>
      <c r="AM18" s="804"/>
    </row>
    <row r="19" spans="1:44" x14ac:dyDescent="0.2">
      <c r="A19" s="804"/>
      <c r="B19" s="804"/>
      <c r="C19" s="962"/>
      <c r="D19" s="962"/>
      <c r="E19" s="962"/>
      <c r="F19" s="962"/>
      <c r="G19" s="946"/>
      <c r="H19" s="969"/>
      <c r="I19" s="969"/>
      <c r="J19" s="969"/>
      <c r="K19" s="969"/>
      <c r="L19" s="946"/>
      <c r="M19" s="963"/>
      <c r="N19" s="963"/>
      <c r="O19" s="963"/>
      <c r="P19" s="963"/>
      <c r="Q19" s="946"/>
      <c r="R19" s="963"/>
      <c r="S19" s="963"/>
      <c r="T19" s="963"/>
      <c r="U19" s="963"/>
      <c r="V19" s="804" t="s">
        <v>5157</v>
      </c>
      <c r="W19" s="804"/>
      <c r="X19" s="807"/>
      <c r="Y19" s="804"/>
      <c r="Z19" s="979">
        <v>0.6</v>
      </c>
      <c r="AA19" s="979"/>
      <c r="AB19" s="979"/>
      <c r="AC19" s="979"/>
      <c r="AD19" s="979"/>
      <c r="AE19" s="980">
        <v>-0.3</v>
      </c>
      <c r="AF19" s="980"/>
      <c r="AG19" s="980"/>
      <c r="AH19" s="980"/>
      <c r="AI19" s="980">
        <v>0.69499999999999995</v>
      </c>
      <c r="AJ19" s="980"/>
      <c r="AK19" s="980"/>
      <c r="AL19" s="980"/>
      <c r="AM19" s="804"/>
      <c r="AO19" s="817"/>
      <c r="AP19" s="817"/>
      <c r="AQ19" s="817"/>
      <c r="AR19" s="817"/>
    </row>
    <row r="20" spans="1:44" x14ac:dyDescent="0.2">
      <c r="A20" s="804"/>
      <c r="B20" s="804"/>
      <c r="C20" s="816"/>
      <c r="D20" s="816"/>
      <c r="E20" s="816"/>
      <c r="F20" s="816"/>
      <c r="G20" s="815"/>
      <c r="H20" s="818"/>
      <c r="I20" s="818"/>
      <c r="J20" s="818"/>
      <c r="K20" s="818"/>
      <c r="L20" s="815"/>
      <c r="M20" s="819"/>
      <c r="N20" s="819"/>
      <c r="O20" s="819"/>
      <c r="P20" s="819"/>
      <c r="Q20" s="815"/>
      <c r="R20" s="819"/>
      <c r="S20" s="819"/>
      <c r="T20" s="819"/>
      <c r="U20" s="819"/>
      <c r="V20" s="804"/>
      <c r="W20" s="804"/>
      <c r="X20" s="807"/>
      <c r="Y20" s="820"/>
      <c r="Z20" s="979">
        <v>0.75</v>
      </c>
      <c r="AA20" s="979"/>
      <c r="AB20" s="979"/>
      <c r="AC20" s="979"/>
      <c r="AD20" s="979"/>
      <c r="AE20" s="980">
        <v>-0.5</v>
      </c>
      <c r="AF20" s="980"/>
      <c r="AG20" s="980"/>
      <c r="AH20" s="980"/>
      <c r="AI20" s="980">
        <v>0.84499999999999997</v>
      </c>
      <c r="AJ20" s="980"/>
      <c r="AK20" s="980"/>
      <c r="AL20" s="980"/>
      <c r="AM20" s="804"/>
      <c r="AO20" s="817"/>
      <c r="AP20" s="817"/>
      <c r="AQ20" s="817"/>
      <c r="AR20" s="817"/>
    </row>
    <row r="21" spans="1:44" x14ac:dyDescent="0.2">
      <c r="A21" s="804"/>
      <c r="B21" s="804"/>
      <c r="C21" s="816" t="s">
        <v>5158</v>
      </c>
      <c r="D21" s="816"/>
      <c r="E21" s="816"/>
      <c r="F21" s="816"/>
      <c r="G21" s="815"/>
      <c r="H21" s="818"/>
      <c r="I21" s="818"/>
      <c r="J21" s="818"/>
      <c r="K21" s="818"/>
      <c r="L21" s="815"/>
      <c r="M21" s="819"/>
      <c r="N21" s="819"/>
      <c r="O21" s="819"/>
      <c r="P21" s="819"/>
      <c r="Q21" s="815"/>
      <c r="R21" s="819"/>
      <c r="S21" s="819"/>
      <c r="T21" s="819"/>
      <c r="U21" s="819"/>
      <c r="V21" s="804"/>
      <c r="W21" s="804"/>
      <c r="X21" s="807"/>
      <c r="Y21" s="804"/>
      <c r="Z21" s="979">
        <v>0.85</v>
      </c>
      <c r="AA21" s="979"/>
      <c r="AB21" s="979"/>
      <c r="AC21" s="979"/>
      <c r="AD21" s="979"/>
      <c r="AE21" s="980">
        <v>-0.95</v>
      </c>
      <c r="AF21" s="980"/>
      <c r="AG21" s="980"/>
      <c r="AH21" s="980"/>
      <c r="AI21" s="980">
        <v>1.228</v>
      </c>
      <c r="AJ21" s="980"/>
      <c r="AK21" s="980"/>
      <c r="AL21" s="980"/>
      <c r="AM21" s="804"/>
      <c r="AO21" s="817"/>
      <c r="AP21" s="817"/>
      <c r="AQ21" s="817"/>
      <c r="AR21" s="817"/>
    </row>
    <row r="22" spans="1:44" x14ac:dyDescent="0.2">
      <c r="A22" s="804"/>
      <c r="B22" s="804"/>
      <c r="C22" s="816"/>
      <c r="D22" s="816"/>
      <c r="E22" s="804"/>
      <c r="F22" s="804"/>
      <c r="G22" s="804"/>
      <c r="H22" s="804"/>
      <c r="I22" s="804"/>
      <c r="J22" s="804"/>
      <c r="K22" s="804"/>
      <c r="L22" s="804"/>
      <c r="M22" s="804"/>
      <c r="N22" s="804"/>
      <c r="O22" s="804"/>
      <c r="P22" s="804"/>
      <c r="Q22" s="804"/>
      <c r="R22" s="819"/>
      <c r="S22" s="819"/>
      <c r="T22" s="819"/>
      <c r="U22" s="819"/>
      <c r="V22" s="804"/>
      <c r="W22" s="804"/>
      <c r="X22" s="807"/>
      <c r="Y22" s="804"/>
      <c r="Z22" s="979">
        <v>0.95</v>
      </c>
      <c r="AA22" s="979"/>
      <c r="AB22" s="979"/>
      <c r="AC22" s="979"/>
      <c r="AD22" s="979"/>
      <c r="AE22" s="980">
        <v>-0.5</v>
      </c>
      <c r="AF22" s="980"/>
      <c r="AG22" s="980"/>
      <c r="AH22" s="980"/>
      <c r="AI22" s="980">
        <v>0.8</v>
      </c>
      <c r="AJ22" s="980"/>
      <c r="AK22" s="980"/>
      <c r="AL22" s="980"/>
      <c r="AM22" s="804"/>
      <c r="AO22" s="817"/>
      <c r="AP22" s="817"/>
      <c r="AQ22" s="817"/>
      <c r="AR22" s="817"/>
    </row>
    <row r="23" spans="1:44" x14ac:dyDescent="0.2">
      <c r="A23" s="804"/>
      <c r="B23" s="804"/>
      <c r="C23" s="816"/>
      <c r="D23" s="816"/>
      <c r="E23" s="804"/>
      <c r="F23" s="804"/>
      <c r="G23" s="804"/>
      <c r="H23" s="804"/>
      <c r="I23" s="804"/>
      <c r="J23" s="804"/>
      <c r="K23" s="804"/>
      <c r="L23" s="804"/>
      <c r="M23" s="804"/>
      <c r="N23" s="804"/>
      <c r="O23" s="804"/>
      <c r="P23" s="804"/>
      <c r="Q23" s="804"/>
      <c r="R23" s="819"/>
      <c r="S23" s="819"/>
      <c r="T23" s="819"/>
      <c r="U23" s="819"/>
      <c r="V23" s="804"/>
      <c r="W23" s="804"/>
      <c r="X23" s="807"/>
      <c r="Y23" s="804"/>
      <c r="Z23" s="804"/>
      <c r="AA23" s="804"/>
      <c r="AB23" s="804"/>
      <c r="AC23" s="804"/>
      <c r="AD23" s="804"/>
      <c r="AE23" s="804"/>
      <c r="AF23" s="804"/>
      <c r="AG23" s="804"/>
      <c r="AH23" s="804"/>
      <c r="AI23" s="804"/>
      <c r="AJ23" s="804"/>
      <c r="AK23" s="804"/>
      <c r="AL23" s="804"/>
      <c r="AM23" s="804"/>
      <c r="AO23" s="817"/>
      <c r="AP23" s="817"/>
    </row>
    <row r="24" spans="1:44" x14ac:dyDescent="0.2">
      <c r="A24" s="804"/>
      <c r="B24" s="804"/>
      <c r="C24" s="816"/>
      <c r="D24" s="816"/>
      <c r="E24" s="804"/>
      <c r="F24" s="804"/>
      <c r="G24" s="804"/>
      <c r="H24" s="804"/>
      <c r="I24" s="804"/>
      <c r="J24" s="804"/>
      <c r="K24" s="804"/>
      <c r="L24" s="804"/>
      <c r="M24" s="804"/>
      <c r="N24" s="804"/>
      <c r="O24" s="804"/>
      <c r="P24" s="804"/>
      <c r="Q24" s="804"/>
      <c r="R24" s="963" t="e">
        <f>IF(R18&lt;0.3,0.3,IF(R18&gt;0.55,0.55,R18))</f>
        <v>#DIV/0!</v>
      </c>
      <c r="S24" s="963"/>
      <c r="T24" s="963"/>
      <c r="U24" s="963"/>
      <c r="V24" s="804"/>
      <c r="W24" s="804"/>
      <c r="X24" s="807"/>
      <c r="Y24" s="804"/>
      <c r="Z24" s="978" t="s">
        <v>5159</v>
      </c>
      <c r="AA24" s="978"/>
      <c r="AB24" s="978"/>
      <c r="AC24" s="978"/>
      <c r="AD24" s="978"/>
      <c r="AE24" s="978"/>
      <c r="AF24" s="978"/>
      <c r="AG24" s="978"/>
      <c r="AH24" s="978"/>
      <c r="AI24" s="978"/>
      <c r="AJ24" s="978"/>
      <c r="AK24" s="978"/>
      <c r="AL24" s="978"/>
      <c r="AM24" s="804"/>
      <c r="AO24" s="817"/>
      <c r="AP24" s="817"/>
    </row>
    <row r="25" spans="1:44" x14ac:dyDescent="0.2">
      <c r="A25" s="804"/>
      <c r="B25" s="804"/>
      <c r="C25" s="816"/>
      <c r="D25" s="816"/>
      <c r="E25" s="804"/>
      <c r="F25" s="804"/>
      <c r="G25" s="804"/>
      <c r="H25" s="804"/>
      <c r="I25" s="804"/>
      <c r="J25" s="804"/>
      <c r="K25" s="804"/>
      <c r="L25" s="804"/>
      <c r="M25" s="804"/>
      <c r="N25" s="804"/>
      <c r="O25" s="804"/>
      <c r="P25" s="804"/>
      <c r="Q25" s="804"/>
      <c r="R25" s="963"/>
      <c r="S25" s="963"/>
      <c r="T25" s="963"/>
      <c r="U25" s="963"/>
      <c r="V25" s="804" t="s">
        <v>5160</v>
      </c>
      <c r="W25" s="804"/>
      <c r="X25" s="807"/>
      <c r="Y25" s="804"/>
      <c r="Z25" s="978"/>
      <c r="AA25" s="978"/>
      <c r="AB25" s="978"/>
      <c r="AC25" s="978"/>
      <c r="AD25" s="978"/>
      <c r="AE25" s="978"/>
      <c r="AF25" s="978"/>
      <c r="AG25" s="978"/>
      <c r="AH25" s="978"/>
      <c r="AI25" s="978"/>
      <c r="AJ25" s="978"/>
      <c r="AK25" s="978"/>
      <c r="AL25" s="978"/>
      <c r="AM25" s="804"/>
      <c r="AO25" s="817"/>
      <c r="AP25" s="817"/>
    </row>
    <row r="26" spans="1:44" x14ac:dyDescent="0.2">
      <c r="A26" s="804"/>
      <c r="B26" s="804"/>
      <c r="C26" s="816"/>
      <c r="D26" s="816"/>
      <c r="E26" s="804"/>
      <c r="F26" s="804"/>
      <c r="G26" s="804"/>
      <c r="H26" s="804"/>
      <c r="I26" s="804"/>
      <c r="J26" s="804"/>
      <c r="K26" s="804"/>
      <c r="L26" s="804"/>
      <c r="M26" s="804"/>
      <c r="N26" s="804"/>
      <c r="O26" s="804"/>
      <c r="P26" s="804"/>
      <c r="Q26" s="804"/>
      <c r="R26" s="819"/>
      <c r="S26" s="819"/>
      <c r="T26" s="819"/>
      <c r="U26" s="819"/>
      <c r="V26" s="804"/>
      <c r="W26" s="804"/>
      <c r="X26" s="807"/>
      <c r="Y26" s="804"/>
      <c r="Z26" s="804"/>
      <c r="AA26" s="804"/>
      <c r="AB26" s="804"/>
      <c r="AC26" s="804"/>
      <c r="AD26" s="804"/>
      <c r="AE26" s="804"/>
      <c r="AF26" s="804"/>
      <c r="AG26" s="804"/>
      <c r="AH26" s="804"/>
      <c r="AI26" s="804"/>
      <c r="AJ26" s="804"/>
      <c r="AK26" s="804"/>
      <c r="AL26" s="804"/>
      <c r="AM26" s="804"/>
      <c r="AO26" s="817"/>
      <c r="AP26" s="817"/>
    </row>
    <row r="27" spans="1:44" ht="13.5" thickBot="1" x14ac:dyDescent="0.25">
      <c r="A27" s="804"/>
      <c r="B27" s="804"/>
      <c r="C27" s="804"/>
      <c r="D27" s="804"/>
      <c r="E27" s="804"/>
      <c r="F27" s="804"/>
      <c r="G27" s="804"/>
      <c r="H27" s="804"/>
      <c r="I27" s="804"/>
      <c r="J27" s="804"/>
      <c r="K27" s="804"/>
      <c r="L27" s="804"/>
      <c r="M27" s="804"/>
      <c r="N27" s="804"/>
      <c r="O27" s="804"/>
      <c r="P27" s="804"/>
      <c r="Q27" s="804"/>
      <c r="R27" s="804"/>
      <c r="S27" s="804"/>
      <c r="T27" s="804"/>
      <c r="U27" s="804"/>
      <c r="V27" s="804"/>
      <c r="W27" s="804"/>
      <c r="X27" s="804"/>
      <c r="Y27" s="804"/>
      <c r="Z27" s="804"/>
      <c r="AA27" s="804"/>
      <c r="AB27" s="804"/>
      <c r="AC27" s="804"/>
      <c r="AD27" s="804"/>
      <c r="AE27" s="804"/>
      <c r="AF27" s="804"/>
      <c r="AG27" s="804"/>
      <c r="AH27" s="804"/>
      <c r="AI27" s="804"/>
      <c r="AJ27" s="804"/>
      <c r="AK27" s="804"/>
      <c r="AL27" s="804"/>
      <c r="AM27" s="804"/>
      <c r="AO27" s="817"/>
      <c r="AP27" s="817"/>
      <c r="AQ27" s="817"/>
      <c r="AR27" s="817"/>
    </row>
    <row r="28" spans="1:44" x14ac:dyDescent="0.2">
      <c r="A28" s="804"/>
      <c r="B28" s="804"/>
      <c r="C28" s="946" t="s">
        <v>5161</v>
      </c>
      <c r="D28" s="946"/>
      <c r="E28" s="946"/>
      <c r="F28" s="946"/>
      <c r="G28" s="946"/>
      <c r="H28" s="946"/>
      <c r="I28" s="946"/>
      <c r="J28" s="946"/>
      <c r="K28" s="946"/>
      <c r="L28" s="946"/>
      <c r="M28" s="946" t="s">
        <v>5140</v>
      </c>
      <c r="N28" s="964" t="s">
        <v>5162</v>
      </c>
      <c r="O28" s="964"/>
      <c r="P28" s="964"/>
      <c r="Q28" s="964"/>
      <c r="R28" s="946" t="s">
        <v>5140</v>
      </c>
      <c r="S28" s="971" t="e">
        <f>ROUND(R24/0.3,3)</f>
        <v>#DIV/0!</v>
      </c>
      <c r="T28" s="972"/>
      <c r="U28" s="972"/>
      <c r="V28" s="973"/>
      <c r="W28" s="977" t="s">
        <v>5163</v>
      </c>
      <c r="X28" s="946"/>
      <c r="Y28" s="978" t="s">
        <v>5164</v>
      </c>
      <c r="Z28" s="978"/>
      <c r="AA28" s="978"/>
      <c r="AB28" s="978"/>
      <c r="AC28" s="978"/>
      <c r="AD28" s="978"/>
      <c r="AE28" s="978"/>
      <c r="AF28" s="978"/>
      <c r="AG28" s="978"/>
      <c r="AH28" s="978"/>
      <c r="AI28" s="978"/>
      <c r="AJ28" s="978"/>
      <c r="AK28" s="978"/>
      <c r="AL28" s="804"/>
      <c r="AM28" s="804"/>
    </row>
    <row r="29" spans="1:44" ht="13.5" thickBot="1" x14ac:dyDescent="0.25">
      <c r="A29" s="804"/>
      <c r="B29" s="804"/>
      <c r="C29" s="946"/>
      <c r="D29" s="946"/>
      <c r="E29" s="946"/>
      <c r="F29" s="946"/>
      <c r="G29" s="946"/>
      <c r="H29" s="946"/>
      <c r="I29" s="946"/>
      <c r="J29" s="946"/>
      <c r="K29" s="946"/>
      <c r="L29" s="946"/>
      <c r="M29" s="946"/>
      <c r="N29" s="967">
        <v>0.3</v>
      </c>
      <c r="O29" s="967"/>
      <c r="P29" s="967"/>
      <c r="Q29" s="967"/>
      <c r="R29" s="946"/>
      <c r="S29" s="974"/>
      <c r="T29" s="975"/>
      <c r="U29" s="975"/>
      <c r="V29" s="976"/>
      <c r="W29" s="977"/>
      <c r="X29" s="946"/>
      <c r="Y29" s="978"/>
      <c r="Z29" s="978"/>
      <c r="AA29" s="978"/>
      <c r="AB29" s="978"/>
      <c r="AC29" s="978"/>
      <c r="AD29" s="978"/>
      <c r="AE29" s="978"/>
      <c r="AF29" s="978"/>
      <c r="AG29" s="978"/>
      <c r="AH29" s="978"/>
      <c r="AI29" s="978"/>
      <c r="AJ29" s="978"/>
      <c r="AK29" s="978"/>
      <c r="AL29" s="804"/>
      <c r="AM29" s="804"/>
    </row>
    <row r="30" spans="1:44" ht="9" customHeight="1" x14ac:dyDescent="0.2">
      <c r="A30" s="804"/>
      <c r="B30" s="804"/>
      <c r="C30" s="815"/>
      <c r="D30" s="815"/>
      <c r="E30" s="815"/>
      <c r="F30" s="815"/>
      <c r="G30" s="815"/>
      <c r="H30" s="815"/>
      <c r="I30" s="815"/>
      <c r="J30" s="815"/>
      <c r="K30" s="815"/>
      <c r="L30" s="815"/>
      <c r="M30" s="815"/>
      <c r="N30" s="821"/>
      <c r="O30" s="821"/>
      <c r="P30" s="821"/>
      <c r="Q30" s="821"/>
      <c r="R30" s="815"/>
      <c r="S30" s="819"/>
      <c r="T30" s="819"/>
      <c r="U30" s="819"/>
      <c r="V30" s="819"/>
      <c r="W30" s="815"/>
      <c r="X30" s="815"/>
      <c r="Y30" s="820"/>
      <c r="Z30" s="820"/>
      <c r="AA30" s="820"/>
      <c r="AB30" s="820"/>
      <c r="AC30" s="820"/>
      <c r="AD30" s="820"/>
      <c r="AE30" s="820"/>
      <c r="AF30" s="820"/>
      <c r="AG30" s="820"/>
      <c r="AH30" s="820"/>
      <c r="AI30" s="820"/>
      <c r="AJ30" s="820"/>
      <c r="AK30" s="820"/>
      <c r="AL30" s="804"/>
      <c r="AM30" s="804"/>
    </row>
    <row r="31" spans="1:44" ht="9" customHeight="1" x14ac:dyDescent="0.2">
      <c r="A31" s="804"/>
      <c r="B31" s="804"/>
      <c r="C31" s="815"/>
      <c r="D31" s="815"/>
      <c r="E31" s="815"/>
      <c r="F31" s="815"/>
      <c r="G31" s="815"/>
      <c r="H31" s="815"/>
      <c r="I31" s="815"/>
      <c r="J31" s="815"/>
      <c r="K31" s="815"/>
      <c r="L31" s="815"/>
      <c r="M31" s="815"/>
      <c r="N31" s="821"/>
      <c r="O31" s="821"/>
      <c r="P31" s="821"/>
      <c r="Q31" s="821"/>
      <c r="R31" s="815"/>
      <c r="S31" s="819"/>
      <c r="T31" s="819"/>
      <c r="U31" s="819"/>
      <c r="V31" s="819"/>
      <c r="W31" s="815"/>
      <c r="X31" s="815"/>
      <c r="Y31" s="820"/>
      <c r="Z31" s="820"/>
      <c r="AA31" s="820"/>
      <c r="AB31" s="820"/>
      <c r="AC31" s="820"/>
      <c r="AD31" s="820"/>
      <c r="AE31" s="820"/>
      <c r="AF31" s="820"/>
      <c r="AG31" s="820"/>
      <c r="AH31" s="820"/>
      <c r="AI31" s="820"/>
      <c r="AJ31" s="820"/>
      <c r="AK31" s="820"/>
      <c r="AL31" s="804"/>
      <c r="AM31" s="804"/>
    </row>
    <row r="32" spans="1:44" ht="9" customHeight="1" x14ac:dyDescent="0.2">
      <c r="A32" s="804"/>
      <c r="B32" s="804"/>
      <c r="C32" s="815"/>
      <c r="D32" s="815"/>
      <c r="E32" s="815"/>
      <c r="F32" s="815"/>
      <c r="G32" s="815"/>
      <c r="H32" s="815"/>
      <c r="I32" s="815"/>
      <c r="J32" s="815"/>
      <c r="K32" s="815"/>
      <c r="L32" s="815"/>
      <c r="M32" s="815"/>
      <c r="N32" s="821"/>
      <c r="O32" s="821"/>
      <c r="P32" s="821"/>
      <c r="Q32" s="821"/>
      <c r="R32" s="815"/>
      <c r="S32" s="819"/>
      <c r="T32" s="819"/>
      <c r="U32" s="819"/>
      <c r="V32" s="819"/>
      <c r="W32" s="804"/>
      <c r="X32" s="804"/>
      <c r="Y32" s="822"/>
      <c r="Z32" s="822"/>
      <c r="AA32" s="822"/>
      <c r="AB32" s="822"/>
      <c r="AC32" s="822"/>
      <c r="AD32" s="822"/>
      <c r="AE32" s="822"/>
      <c r="AF32" s="822"/>
      <c r="AG32" s="822"/>
      <c r="AH32" s="822"/>
      <c r="AI32" s="822"/>
      <c r="AJ32" s="822"/>
      <c r="AK32" s="822"/>
      <c r="AL32" s="804"/>
      <c r="AM32" s="804"/>
    </row>
    <row r="33" spans="1:40" x14ac:dyDescent="0.2">
      <c r="A33" s="804"/>
      <c r="B33" s="804"/>
      <c r="C33" s="804"/>
      <c r="D33" s="804"/>
      <c r="E33" s="804"/>
      <c r="F33" s="804"/>
      <c r="G33" s="804"/>
      <c r="H33" s="804"/>
      <c r="I33" s="804"/>
      <c r="J33" s="804"/>
      <c r="K33" s="804"/>
      <c r="L33" s="804"/>
      <c r="M33" s="804"/>
      <c r="N33" s="804"/>
      <c r="O33" s="804"/>
      <c r="P33" s="804"/>
      <c r="Q33" s="804"/>
      <c r="R33" s="804"/>
      <c r="S33" s="804"/>
      <c r="T33" s="804"/>
      <c r="U33" s="804"/>
      <c r="V33" s="804"/>
      <c r="W33" s="804"/>
      <c r="X33" s="804"/>
      <c r="Y33" s="804"/>
      <c r="Z33" s="804"/>
      <c r="AA33" s="804"/>
      <c r="AB33" s="804"/>
      <c r="AC33" s="804"/>
      <c r="AD33" s="804"/>
      <c r="AE33" s="804"/>
      <c r="AF33" s="804"/>
      <c r="AG33" s="804"/>
      <c r="AH33" s="804"/>
      <c r="AI33" s="804"/>
      <c r="AJ33" s="804"/>
      <c r="AK33" s="804"/>
      <c r="AL33" s="804"/>
      <c r="AM33" s="804"/>
    </row>
    <row r="34" spans="1:40" x14ac:dyDescent="0.2">
      <c r="A34" s="804" t="s">
        <v>5165</v>
      </c>
      <c r="B34" s="804"/>
      <c r="C34" s="804"/>
      <c r="D34" s="804"/>
      <c r="E34" s="804"/>
      <c r="F34" s="804"/>
      <c r="G34" s="61"/>
      <c r="H34" s="804"/>
      <c r="I34" s="804"/>
      <c r="J34" s="804"/>
      <c r="K34" s="804"/>
      <c r="L34" s="804"/>
      <c r="M34" s="804"/>
      <c r="N34" s="804"/>
      <c r="O34" s="804"/>
      <c r="P34" s="804"/>
      <c r="Q34" s="804"/>
      <c r="R34" s="804"/>
      <c r="S34" s="804"/>
      <c r="T34" s="804"/>
      <c r="U34" s="804"/>
      <c r="V34" s="804"/>
      <c r="W34" s="804"/>
      <c r="X34" s="804"/>
      <c r="Y34" s="804"/>
      <c r="Z34" s="804"/>
      <c r="AA34" s="804"/>
      <c r="AB34" s="804"/>
      <c r="AC34" s="804"/>
      <c r="AD34" s="804"/>
      <c r="AE34" s="804"/>
      <c r="AF34" s="804"/>
      <c r="AG34" s="804"/>
      <c r="AH34" s="804"/>
      <c r="AI34" s="804"/>
      <c r="AJ34" s="804"/>
      <c r="AK34" s="804"/>
      <c r="AL34" s="804"/>
      <c r="AM34" s="804"/>
    </row>
    <row r="35" spans="1:40" x14ac:dyDescent="0.2">
      <c r="A35" s="804"/>
      <c r="B35" s="804"/>
      <c r="C35" s="804"/>
      <c r="D35" s="804"/>
      <c r="E35" s="814"/>
      <c r="F35" s="814"/>
      <c r="G35" s="814"/>
      <c r="H35" s="814"/>
      <c r="I35" s="814"/>
      <c r="J35" s="814"/>
      <c r="K35" s="804"/>
      <c r="L35" s="804"/>
      <c r="M35" s="804"/>
      <c r="N35" s="804"/>
      <c r="O35" s="814"/>
      <c r="P35" s="814"/>
      <c r="Q35" s="814"/>
      <c r="R35" s="804"/>
      <c r="S35" s="814"/>
      <c r="T35" s="814"/>
      <c r="U35" s="814"/>
      <c r="V35" s="814"/>
      <c r="W35" s="814"/>
      <c r="X35" s="814"/>
      <c r="Y35" s="814"/>
      <c r="Z35" s="814"/>
      <c r="AA35" s="804"/>
      <c r="AB35" s="814"/>
      <c r="AC35" s="814"/>
      <c r="AD35" s="814"/>
      <c r="AE35" s="814"/>
      <c r="AF35" s="814"/>
      <c r="AG35" s="814"/>
      <c r="AH35" s="804"/>
      <c r="AI35" s="804"/>
      <c r="AJ35" s="804"/>
      <c r="AK35" s="804"/>
      <c r="AL35" s="804"/>
      <c r="AM35" s="804"/>
    </row>
    <row r="36" spans="1:40" ht="13.5" thickBot="1" x14ac:dyDescent="0.25">
      <c r="A36" s="804"/>
      <c r="B36" s="804"/>
      <c r="C36" s="804"/>
      <c r="D36" s="804"/>
      <c r="E36" s="823" t="s">
        <v>5166</v>
      </c>
      <c r="F36" s="804"/>
      <c r="G36" s="804"/>
      <c r="H36" s="804"/>
      <c r="I36" s="804"/>
      <c r="J36" s="804"/>
      <c r="K36" s="804"/>
      <c r="L36" s="804" t="s">
        <v>5167</v>
      </c>
      <c r="M36" s="804"/>
      <c r="N36" s="804"/>
      <c r="O36" s="804"/>
      <c r="P36" s="804"/>
      <c r="Q36" s="804"/>
      <c r="R36" s="804"/>
      <c r="S36" s="804" t="s">
        <v>5168</v>
      </c>
      <c r="T36" s="804"/>
      <c r="U36" s="804"/>
      <c r="V36" s="804"/>
      <c r="W36" s="804"/>
      <c r="X36" s="804"/>
      <c r="Y36" s="804"/>
      <c r="Z36" s="804"/>
      <c r="AA36" s="804"/>
      <c r="AB36" s="804"/>
      <c r="AC36" s="804"/>
      <c r="AD36" s="804"/>
      <c r="AE36" s="804"/>
      <c r="AF36" s="804"/>
      <c r="AG36" s="804"/>
      <c r="AH36" s="804"/>
      <c r="AI36" s="804"/>
      <c r="AJ36" s="804"/>
      <c r="AK36" s="804"/>
      <c r="AL36" s="804"/>
      <c r="AM36" s="804"/>
      <c r="AN36" s="805" t="s">
        <v>5169</v>
      </c>
    </row>
    <row r="37" spans="1:40" ht="13.5" thickBot="1" x14ac:dyDescent="0.25">
      <c r="A37" s="804"/>
      <c r="B37" s="804" t="s">
        <v>7378</v>
      </c>
      <c r="C37" s="804"/>
      <c r="D37" s="810" t="s">
        <v>5170</v>
      </c>
      <c r="E37" s="947">
        <f>I5</f>
        <v>0</v>
      </c>
      <c r="F37" s="947"/>
      <c r="G37" s="947"/>
      <c r="H37" s="947"/>
      <c r="I37" s="947"/>
      <c r="J37" s="947"/>
      <c r="K37" s="804" t="s">
        <v>5171</v>
      </c>
      <c r="L37" s="956"/>
      <c r="M37" s="957"/>
      <c r="N37" s="957"/>
      <c r="O37" s="957"/>
      <c r="P37" s="957"/>
      <c r="Q37" s="958"/>
      <c r="R37" s="804" t="s">
        <v>5171</v>
      </c>
      <c r="S37" s="956"/>
      <c r="T37" s="957"/>
      <c r="U37" s="957"/>
      <c r="V37" s="957"/>
      <c r="W37" s="957"/>
      <c r="X37" s="958"/>
      <c r="Y37" s="814"/>
      <c r="Z37" s="804"/>
      <c r="AA37" s="804"/>
      <c r="AB37" s="812"/>
      <c r="AC37" s="812"/>
      <c r="AD37" s="812"/>
      <c r="AE37" s="812"/>
      <c r="AF37" s="812"/>
      <c r="AG37" s="812"/>
      <c r="AH37" s="804"/>
      <c r="AI37" s="804"/>
      <c r="AJ37" s="804"/>
      <c r="AK37" s="804"/>
      <c r="AL37" s="804"/>
      <c r="AM37" s="804"/>
    </row>
    <row r="38" spans="1:40" x14ac:dyDescent="0.2">
      <c r="A38" s="804"/>
      <c r="B38" s="804"/>
      <c r="C38" s="804"/>
      <c r="D38" s="810"/>
      <c r="E38" s="814"/>
      <c r="F38" s="814"/>
      <c r="G38" s="814"/>
      <c r="H38" s="814"/>
      <c r="I38" s="814"/>
      <c r="J38" s="814"/>
      <c r="K38" s="804"/>
      <c r="L38" s="814"/>
      <c r="M38" s="814"/>
      <c r="N38" s="814"/>
      <c r="O38" s="814"/>
      <c r="P38" s="814"/>
      <c r="Q38" s="814"/>
      <c r="R38" s="804"/>
      <c r="S38" s="814"/>
      <c r="T38" s="814"/>
      <c r="U38" s="814"/>
      <c r="V38" s="814"/>
      <c r="W38" s="814"/>
      <c r="X38" s="814"/>
      <c r="Y38" s="814"/>
      <c r="Z38" s="804"/>
      <c r="AA38" s="804"/>
      <c r="AB38" s="814"/>
      <c r="AC38" s="814"/>
      <c r="AD38" s="814"/>
      <c r="AE38" s="814"/>
      <c r="AF38" s="814"/>
      <c r="AG38" s="814"/>
      <c r="AH38" s="804"/>
      <c r="AI38" s="804"/>
      <c r="AJ38" s="804"/>
      <c r="AK38" s="804"/>
      <c r="AL38" s="804"/>
      <c r="AM38" s="804"/>
    </row>
    <row r="39" spans="1:40" x14ac:dyDescent="0.2">
      <c r="A39" s="804"/>
      <c r="B39" s="804"/>
      <c r="C39" s="804"/>
      <c r="D39" s="810"/>
      <c r="E39" s="824" t="s">
        <v>5172</v>
      </c>
      <c r="F39" s="804"/>
      <c r="G39" s="814"/>
      <c r="H39" s="814"/>
      <c r="I39" s="814"/>
      <c r="J39" s="814"/>
      <c r="K39" s="804"/>
      <c r="L39" s="814"/>
      <c r="M39" s="814"/>
      <c r="N39" s="804"/>
      <c r="O39" s="824"/>
      <c r="P39" s="814"/>
      <c r="Q39" s="814"/>
      <c r="R39" s="804"/>
      <c r="S39" s="804"/>
      <c r="T39" s="804"/>
      <c r="U39" s="804"/>
      <c r="V39" s="804"/>
      <c r="W39" s="804"/>
      <c r="X39" s="824" t="s">
        <v>5172</v>
      </c>
      <c r="Y39" s="824"/>
      <c r="Z39" s="814"/>
      <c r="AA39" s="814"/>
      <c r="AB39" s="814"/>
      <c r="AC39" s="814"/>
      <c r="AD39" s="814"/>
      <c r="AE39" s="804"/>
      <c r="AF39" s="804"/>
      <c r="AG39" s="804"/>
      <c r="AH39" s="824"/>
      <c r="AI39" s="814"/>
      <c r="AJ39" s="814"/>
      <c r="AK39" s="814"/>
      <c r="AL39" s="814"/>
      <c r="AM39" s="814"/>
    </row>
    <row r="40" spans="1:40" ht="13.5" thickBot="1" x14ac:dyDescent="0.25">
      <c r="A40" s="804"/>
      <c r="B40" s="804"/>
      <c r="C40" s="804"/>
      <c r="D40" s="810"/>
      <c r="E40" s="824" t="s">
        <v>5173</v>
      </c>
      <c r="F40" s="804"/>
      <c r="G40" s="814"/>
      <c r="H40" s="814"/>
      <c r="I40" s="814"/>
      <c r="J40" s="814"/>
      <c r="K40" s="804"/>
      <c r="L40" s="814"/>
      <c r="M40" s="814"/>
      <c r="N40" s="824"/>
      <c r="O40" s="824"/>
      <c r="P40" s="804"/>
      <c r="Q40" s="804"/>
      <c r="R40" s="804"/>
      <c r="S40" s="804"/>
      <c r="T40" s="804"/>
      <c r="U40" s="804"/>
      <c r="V40" s="804"/>
      <c r="W40" s="804"/>
      <c r="X40" s="824" t="s">
        <v>5174</v>
      </c>
      <c r="Y40" s="824"/>
      <c r="Z40" s="804"/>
      <c r="AA40" s="804"/>
      <c r="AB40" s="804"/>
      <c r="AC40" s="804"/>
      <c r="AD40" s="804"/>
      <c r="AE40" s="804"/>
      <c r="AF40" s="804"/>
      <c r="AG40" s="804"/>
      <c r="AH40" s="804"/>
      <c r="AI40" s="804"/>
      <c r="AJ40" s="804"/>
      <c r="AK40" s="804"/>
      <c r="AL40" s="804"/>
      <c r="AM40" s="804"/>
    </row>
    <row r="41" spans="1:40" ht="13.5" thickBot="1" x14ac:dyDescent="0.25">
      <c r="A41" s="804"/>
      <c r="B41" s="804"/>
      <c r="C41" s="804"/>
      <c r="D41" s="810"/>
      <c r="E41" s="804" t="s">
        <v>5171</v>
      </c>
      <c r="F41" s="956"/>
      <c r="G41" s="957"/>
      <c r="H41" s="957"/>
      <c r="I41" s="957"/>
      <c r="J41" s="957"/>
      <c r="K41" s="958"/>
      <c r="L41" s="804"/>
      <c r="M41" s="804"/>
      <c r="N41" s="804"/>
      <c r="O41" s="825"/>
      <c r="P41" s="825"/>
      <c r="Q41" s="825"/>
      <c r="R41" s="825"/>
      <c r="S41" s="825"/>
      <c r="T41" s="825"/>
      <c r="U41" s="804"/>
      <c r="V41" s="804"/>
      <c r="W41" s="804" t="s">
        <v>5171</v>
      </c>
      <c r="X41" s="956"/>
      <c r="Y41" s="959"/>
      <c r="Z41" s="959"/>
      <c r="AA41" s="959"/>
      <c r="AB41" s="959"/>
      <c r="AC41" s="959"/>
      <c r="AD41" s="960"/>
      <c r="AE41" s="804"/>
      <c r="AF41" s="804"/>
      <c r="AG41" s="804"/>
      <c r="AH41" s="825"/>
      <c r="AI41" s="825"/>
      <c r="AJ41" s="825"/>
      <c r="AK41" s="825"/>
      <c r="AL41" s="825"/>
      <c r="AM41" s="825"/>
      <c r="AN41" s="805" t="s">
        <v>5169</v>
      </c>
    </row>
    <row r="42" spans="1:40" x14ac:dyDescent="0.2">
      <c r="A42" s="804"/>
      <c r="B42" s="804"/>
      <c r="C42" s="804"/>
      <c r="D42" s="804"/>
      <c r="E42" s="804"/>
      <c r="F42" s="804"/>
      <c r="G42" s="804"/>
      <c r="H42" s="804"/>
      <c r="I42" s="804"/>
      <c r="J42" s="804"/>
      <c r="K42" s="804"/>
      <c r="L42" s="804"/>
      <c r="M42" s="804"/>
      <c r="N42" s="804"/>
      <c r="O42" s="804"/>
      <c r="P42" s="804"/>
      <c r="Q42" s="804"/>
      <c r="R42" s="804"/>
      <c r="S42" s="804"/>
      <c r="T42" s="804"/>
      <c r="U42" s="804"/>
      <c r="V42" s="804"/>
      <c r="W42" s="804"/>
      <c r="X42" s="804"/>
      <c r="Y42" s="804"/>
      <c r="Z42" s="804"/>
      <c r="AA42" s="804"/>
      <c r="AB42" s="804"/>
      <c r="AC42" s="804"/>
      <c r="AD42" s="804"/>
      <c r="AE42" s="804"/>
      <c r="AF42" s="804"/>
      <c r="AG42" s="804"/>
      <c r="AH42" s="804"/>
      <c r="AI42" s="804"/>
      <c r="AJ42" s="804"/>
      <c r="AK42" s="804"/>
      <c r="AL42" s="804"/>
      <c r="AM42" s="804"/>
    </row>
    <row r="43" spans="1:40" x14ac:dyDescent="0.2">
      <c r="A43" s="804"/>
      <c r="B43" s="804"/>
      <c r="C43" s="804"/>
      <c r="D43" s="810"/>
      <c r="E43" s="814"/>
      <c r="F43" s="814"/>
      <c r="G43" s="814"/>
      <c r="H43" s="814"/>
      <c r="I43" s="814"/>
      <c r="J43" s="814"/>
      <c r="K43" s="804"/>
      <c r="L43" s="814"/>
      <c r="M43" s="814"/>
      <c r="N43" s="814"/>
      <c r="O43" s="814"/>
      <c r="P43" s="814"/>
      <c r="Q43" s="814"/>
      <c r="R43" s="804"/>
      <c r="S43" s="814"/>
      <c r="T43" s="814"/>
      <c r="U43" s="814"/>
      <c r="V43" s="814"/>
      <c r="W43" s="814"/>
      <c r="X43" s="814"/>
      <c r="Y43" s="814"/>
      <c r="Z43" s="804"/>
      <c r="AA43" s="804"/>
      <c r="AB43" s="814"/>
      <c r="AC43" s="814"/>
      <c r="AD43" s="814"/>
      <c r="AE43" s="814"/>
      <c r="AF43" s="814"/>
      <c r="AG43" s="814"/>
      <c r="AH43" s="804"/>
      <c r="AI43" s="804"/>
      <c r="AJ43" s="804"/>
      <c r="AK43" s="804"/>
      <c r="AL43" s="804"/>
      <c r="AM43" s="804"/>
    </row>
    <row r="44" spans="1:40" x14ac:dyDescent="0.2">
      <c r="A44" s="804"/>
      <c r="B44" s="804"/>
      <c r="C44" s="804"/>
      <c r="D44" s="810"/>
      <c r="E44" s="824"/>
      <c r="F44" s="804"/>
      <c r="G44" s="814"/>
      <c r="H44" s="814"/>
      <c r="I44" s="814"/>
      <c r="J44" s="814"/>
      <c r="K44" s="804"/>
      <c r="L44" s="814"/>
      <c r="M44" s="814"/>
      <c r="N44" s="804"/>
      <c r="O44" s="824" t="s">
        <v>5175</v>
      </c>
      <c r="P44" s="814"/>
      <c r="Q44" s="814"/>
      <c r="R44" s="804"/>
      <c r="S44" s="804"/>
      <c r="T44" s="804"/>
      <c r="U44" s="804"/>
      <c r="V44" s="804"/>
      <c r="W44" s="804"/>
      <c r="X44" s="804"/>
      <c r="Y44" s="824" t="s">
        <v>5176</v>
      </c>
      <c r="Z44" s="814"/>
      <c r="AA44" s="814"/>
      <c r="AB44" s="814"/>
      <c r="AC44" s="814"/>
      <c r="AD44" s="814"/>
      <c r="AE44" s="804"/>
      <c r="AF44" s="804"/>
      <c r="AG44" s="804"/>
      <c r="AH44" s="804"/>
      <c r="AI44" s="804"/>
      <c r="AJ44" s="804"/>
      <c r="AK44" s="804"/>
      <c r="AL44" s="804"/>
      <c r="AM44" s="804"/>
    </row>
    <row r="45" spans="1:40" ht="13.5" thickBot="1" x14ac:dyDescent="0.25">
      <c r="A45" s="804"/>
      <c r="B45" s="804"/>
      <c r="C45" s="804"/>
      <c r="D45" s="810"/>
      <c r="E45" s="824"/>
      <c r="F45" s="804"/>
      <c r="G45" s="814"/>
      <c r="H45" s="814"/>
      <c r="I45" s="814"/>
      <c r="J45" s="814"/>
      <c r="K45" s="804"/>
      <c r="L45" s="814"/>
      <c r="M45" s="814"/>
      <c r="N45" s="824"/>
      <c r="O45" s="824" t="s">
        <v>5177</v>
      </c>
      <c r="P45" s="804"/>
      <c r="Q45" s="804"/>
      <c r="R45" s="804"/>
      <c r="S45" s="804"/>
      <c r="T45" s="804"/>
      <c r="U45" s="804"/>
      <c r="V45" s="804"/>
      <c r="W45" s="804"/>
      <c r="X45" s="804"/>
      <c r="Y45" s="804" t="s">
        <v>5178</v>
      </c>
      <c r="Z45" s="804"/>
      <c r="AA45" s="804"/>
      <c r="AB45" s="804"/>
      <c r="AC45" s="804"/>
      <c r="AD45" s="804"/>
      <c r="AE45" s="804"/>
      <c r="AF45" s="804"/>
      <c r="AG45" s="804"/>
      <c r="AH45" s="804"/>
      <c r="AI45" s="804"/>
      <c r="AJ45" s="804"/>
      <c r="AK45" s="804"/>
      <c r="AL45" s="804"/>
      <c r="AM45" s="804"/>
    </row>
    <row r="46" spans="1:40" ht="13.5" thickBot="1" x14ac:dyDescent="0.25">
      <c r="A46" s="804"/>
      <c r="B46" s="804"/>
      <c r="C46" s="804"/>
      <c r="D46" s="810"/>
      <c r="E46" s="804"/>
      <c r="F46" s="825"/>
      <c r="G46" s="825"/>
      <c r="H46" s="825"/>
      <c r="I46" s="825"/>
      <c r="J46" s="825"/>
      <c r="K46" s="825"/>
      <c r="L46" s="804"/>
      <c r="M46" s="804" t="s">
        <v>5171</v>
      </c>
      <c r="N46" s="804"/>
      <c r="O46" s="956"/>
      <c r="P46" s="957"/>
      <c r="Q46" s="957"/>
      <c r="R46" s="957"/>
      <c r="S46" s="957"/>
      <c r="T46" s="958"/>
      <c r="U46" s="804"/>
      <c r="V46" s="804"/>
      <c r="W46" s="804" t="s">
        <v>5171</v>
      </c>
      <c r="X46" s="804"/>
      <c r="Y46" s="956"/>
      <c r="Z46" s="957"/>
      <c r="AA46" s="957"/>
      <c r="AB46" s="957"/>
      <c r="AC46" s="957"/>
      <c r="AD46" s="958"/>
      <c r="AE46" s="804" t="s">
        <v>5169</v>
      </c>
      <c r="AF46" s="804"/>
      <c r="AG46" s="804"/>
      <c r="AH46" s="804"/>
      <c r="AI46" s="804"/>
      <c r="AJ46" s="804"/>
      <c r="AK46" s="804"/>
      <c r="AL46" s="804"/>
      <c r="AM46" s="804"/>
    </row>
    <row r="47" spans="1:40" x14ac:dyDescent="0.2">
      <c r="A47" s="804"/>
      <c r="B47" s="804"/>
      <c r="C47" s="804"/>
      <c r="D47" s="804"/>
      <c r="E47" s="804"/>
      <c r="F47" s="804"/>
      <c r="G47" s="804"/>
      <c r="H47" s="804"/>
      <c r="I47" s="804"/>
      <c r="J47" s="804"/>
      <c r="K47" s="804"/>
      <c r="L47" s="804"/>
      <c r="M47" s="804"/>
      <c r="N47" s="804"/>
      <c r="O47" s="804"/>
      <c r="P47" s="804"/>
      <c r="Q47" s="804"/>
      <c r="R47" s="804"/>
      <c r="S47" s="804"/>
      <c r="T47" s="804"/>
      <c r="U47" s="804"/>
      <c r="V47" s="804"/>
      <c r="W47" s="804"/>
      <c r="X47" s="804"/>
      <c r="Y47" s="804"/>
      <c r="Z47" s="804"/>
      <c r="AA47" s="804"/>
      <c r="AB47" s="804"/>
      <c r="AC47" s="804"/>
      <c r="AD47" s="804"/>
      <c r="AE47" s="804"/>
      <c r="AF47" s="804"/>
      <c r="AG47" s="804"/>
      <c r="AH47" s="804"/>
      <c r="AI47" s="804"/>
      <c r="AJ47" s="804"/>
      <c r="AK47" s="804"/>
      <c r="AL47" s="804"/>
      <c r="AM47" s="804"/>
    </row>
    <row r="48" spans="1:40" x14ac:dyDescent="0.2">
      <c r="A48" s="804"/>
      <c r="B48" s="804"/>
      <c r="C48" s="804"/>
      <c r="D48" s="810"/>
      <c r="E48" s="804"/>
      <c r="F48" s="804"/>
      <c r="G48" s="814"/>
      <c r="H48" s="804"/>
      <c r="I48" s="804"/>
      <c r="J48" s="814"/>
      <c r="K48" s="824" t="s">
        <v>5179</v>
      </c>
      <c r="L48" s="814"/>
      <c r="M48" s="814"/>
      <c r="N48" s="814"/>
      <c r="O48" s="814"/>
      <c r="P48" s="814"/>
      <c r="Q48" s="804"/>
      <c r="R48" s="804"/>
      <c r="S48" s="804"/>
      <c r="T48" s="804"/>
      <c r="U48" s="804"/>
      <c r="V48" s="824"/>
      <c r="W48" s="814"/>
      <c r="X48" s="814"/>
      <c r="Y48" s="814"/>
      <c r="Z48" s="814"/>
      <c r="AA48" s="814"/>
      <c r="AB48" s="804"/>
      <c r="AC48" s="804"/>
      <c r="AD48" s="804"/>
      <c r="AE48" s="804"/>
      <c r="AF48" s="804"/>
      <c r="AG48" s="804"/>
      <c r="AH48" s="804"/>
      <c r="AI48" s="804"/>
      <c r="AJ48" s="804"/>
      <c r="AK48" s="804"/>
      <c r="AL48" s="804"/>
      <c r="AM48" s="804"/>
    </row>
    <row r="49" spans="1:40" x14ac:dyDescent="0.2">
      <c r="A49" s="804"/>
      <c r="B49" s="804"/>
      <c r="C49" s="804"/>
      <c r="D49" s="810"/>
      <c r="E49" s="804"/>
      <c r="F49" s="804"/>
      <c r="G49" s="814"/>
      <c r="H49" s="804"/>
      <c r="I49" s="804"/>
      <c r="J49" s="814"/>
      <c r="K49" s="62" t="s">
        <v>5180</v>
      </c>
      <c r="L49" s="814"/>
      <c r="M49" s="814"/>
      <c r="N49" s="814"/>
      <c r="O49" s="814"/>
      <c r="P49" s="814"/>
      <c r="Q49" s="804"/>
      <c r="R49" s="804"/>
      <c r="S49" s="804"/>
      <c r="T49" s="804"/>
      <c r="U49" s="804"/>
      <c r="V49" s="824" t="s">
        <v>5176</v>
      </c>
      <c r="W49" s="814"/>
      <c r="X49" s="814"/>
      <c r="Y49" s="814"/>
      <c r="Z49" s="814"/>
      <c r="AA49" s="814"/>
      <c r="AB49" s="804"/>
      <c r="AC49" s="804"/>
      <c r="AD49" s="804"/>
      <c r="AE49" s="804"/>
      <c r="AF49" s="804"/>
      <c r="AG49" s="804"/>
      <c r="AH49" s="804"/>
      <c r="AI49" s="804"/>
      <c r="AJ49" s="804"/>
      <c r="AK49" s="804"/>
      <c r="AL49" s="804"/>
      <c r="AM49" s="804"/>
    </row>
    <row r="50" spans="1:40" ht="13.5" thickBot="1" x14ac:dyDescent="0.25">
      <c r="A50" s="804"/>
      <c r="B50" s="804"/>
      <c r="C50" s="804"/>
      <c r="D50" s="810"/>
      <c r="E50" s="804"/>
      <c r="F50" s="804"/>
      <c r="G50" s="804"/>
      <c r="H50" s="804"/>
      <c r="I50" s="804"/>
      <c r="J50" s="804"/>
      <c r="K50" s="62" t="s">
        <v>5181</v>
      </c>
      <c r="L50" s="804"/>
      <c r="M50" s="804"/>
      <c r="N50" s="804"/>
      <c r="O50" s="804"/>
      <c r="P50" s="804"/>
      <c r="Q50" s="804"/>
      <c r="R50" s="804"/>
      <c r="S50" s="804"/>
      <c r="T50" s="804"/>
      <c r="U50" s="804"/>
      <c r="V50" s="804" t="s">
        <v>5178</v>
      </c>
      <c r="W50" s="804"/>
      <c r="X50" s="804"/>
      <c r="Y50" s="804"/>
      <c r="Z50" s="804"/>
      <c r="AA50" s="804"/>
      <c r="AB50" s="804"/>
      <c r="AC50" s="804"/>
      <c r="AD50" s="804"/>
      <c r="AE50" s="804"/>
      <c r="AF50" s="804"/>
      <c r="AG50" s="804"/>
      <c r="AH50" s="804"/>
      <c r="AI50" s="804"/>
      <c r="AJ50" s="804"/>
      <c r="AK50" s="804"/>
      <c r="AL50" s="804"/>
      <c r="AM50" s="804"/>
    </row>
    <row r="51" spans="1:40" ht="13.5" thickBot="1" x14ac:dyDescent="0.25">
      <c r="A51" s="804"/>
      <c r="B51" s="804"/>
      <c r="C51" s="804"/>
      <c r="D51" s="810"/>
      <c r="E51" s="804" t="s">
        <v>5182</v>
      </c>
      <c r="F51" s="814"/>
      <c r="G51" s="814"/>
      <c r="H51" s="814"/>
      <c r="I51" s="804" t="s">
        <v>5156</v>
      </c>
      <c r="J51" s="804"/>
      <c r="K51" s="956"/>
      <c r="L51" s="957"/>
      <c r="M51" s="957"/>
      <c r="N51" s="957"/>
      <c r="O51" s="957"/>
      <c r="P51" s="958"/>
      <c r="Q51" s="804"/>
      <c r="R51" s="804"/>
      <c r="S51" s="804"/>
      <c r="T51" s="804" t="s">
        <v>5156</v>
      </c>
      <c r="U51" s="804"/>
      <c r="V51" s="956"/>
      <c r="W51" s="957"/>
      <c r="X51" s="957"/>
      <c r="Y51" s="957"/>
      <c r="Z51" s="957"/>
      <c r="AA51" s="958"/>
      <c r="AB51" s="804"/>
      <c r="AC51" s="804"/>
      <c r="AD51" s="804"/>
      <c r="AE51" s="804"/>
      <c r="AF51" s="804"/>
      <c r="AG51" s="804"/>
      <c r="AH51" s="804"/>
      <c r="AI51" s="804"/>
      <c r="AJ51" s="804"/>
      <c r="AK51" s="804"/>
      <c r="AL51" s="804"/>
      <c r="AM51" s="804"/>
    </row>
    <row r="52" spans="1:40" x14ac:dyDescent="0.2">
      <c r="A52" s="804"/>
      <c r="B52" s="804"/>
      <c r="C52" s="804"/>
      <c r="D52" s="810"/>
      <c r="E52" s="804"/>
      <c r="F52" s="814"/>
      <c r="G52" s="814"/>
      <c r="H52" s="814"/>
      <c r="I52" s="804"/>
      <c r="J52" s="804"/>
      <c r="K52" s="812"/>
      <c r="L52" s="812"/>
      <c r="M52" s="812"/>
      <c r="N52" s="812"/>
      <c r="O52" s="812"/>
      <c r="P52" s="812"/>
      <c r="Q52" s="804"/>
      <c r="R52" s="804"/>
      <c r="S52" s="804"/>
      <c r="T52" s="804"/>
      <c r="U52" s="804"/>
      <c r="V52" s="804"/>
      <c r="W52" s="804"/>
      <c r="X52" s="804"/>
      <c r="Y52" s="804"/>
      <c r="Z52" s="804"/>
      <c r="AA52" s="804"/>
      <c r="AB52" s="804"/>
      <c r="AC52" s="804"/>
      <c r="AD52" s="804"/>
      <c r="AE52" s="804"/>
      <c r="AF52" s="804"/>
      <c r="AG52" s="804"/>
      <c r="AH52" s="804"/>
      <c r="AI52" s="804"/>
      <c r="AJ52" s="804"/>
      <c r="AK52" s="804"/>
      <c r="AL52" s="804"/>
      <c r="AM52" s="804"/>
    </row>
    <row r="53" spans="1:40" x14ac:dyDescent="0.2">
      <c r="A53" s="804"/>
      <c r="B53" s="804"/>
      <c r="C53" s="804"/>
      <c r="D53" s="804" t="s">
        <v>5140</v>
      </c>
      <c r="E53" s="947">
        <f>ROUND((E37-L37-S37-F41-X41-O46-Y46)*1.3333,)+K51+V51</f>
        <v>0</v>
      </c>
      <c r="F53" s="947"/>
      <c r="G53" s="947"/>
      <c r="H53" s="947"/>
      <c r="I53" s="947"/>
      <c r="J53" s="947"/>
      <c r="K53" s="804" t="s">
        <v>5139</v>
      </c>
      <c r="L53" s="804"/>
      <c r="M53" s="804" t="s">
        <v>5183</v>
      </c>
      <c r="N53" s="804"/>
      <c r="O53" s="814"/>
      <c r="P53" s="814"/>
      <c r="Q53" s="814"/>
      <c r="R53" s="804"/>
      <c r="S53" s="814"/>
      <c r="T53" s="814"/>
      <c r="U53" s="814"/>
      <c r="V53" s="814"/>
      <c r="W53" s="814"/>
      <c r="X53" s="814"/>
      <c r="Y53" s="814"/>
      <c r="Z53" s="814"/>
      <c r="AA53" s="804"/>
      <c r="AB53" s="814"/>
      <c r="AC53" s="804"/>
      <c r="AD53" s="804"/>
      <c r="AE53" s="804"/>
      <c r="AF53" s="804"/>
      <c r="AG53" s="804"/>
      <c r="AH53" s="804"/>
      <c r="AI53" s="804"/>
      <c r="AJ53" s="804"/>
      <c r="AK53" s="804"/>
      <c r="AL53" s="804"/>
      <c r="AM53" s="804"/>
    </row>
    <row r="54" spans="1:40" x14ac:dyDescent="0.2">
      <c r="A54" s="804"/>
      <c r="B54" s="804"/>
      <c r="C54" s="804"/>
      <c r="D54" s="804"/>
      <c r="E54" s="814"/>
      <c r="F54" s="814"/>
      <c r="G54" s="814"/>
      <c r="H54" s="814"/>
      <c r="I54" s="814"/>
      <c r="J54" s="814"/>
      <c r="K54" s="804"/>
      <c r="L54" s="804"/>
      <c r="M54" s="804"/>
      <c r="N54" s="804"/>
      <c r="O54" s="814"/>
      <c r="P54" s="814"/>
      <c r="Q54" s="814"/>
      <c r="R54" s="804"/>
      <c r="S54" s="814"/>
      <c r="T54" s="814"/>
      <c r="U54" s="814"/>
      <c r="V54" s="814"/>
      <c r="W54" s="814"/>
      <c r="X54" s="814"/>
      <c r="Y54" s="814"/>
      <c r="Z54" s="814"/>
      <c r="AA54" s="804"/>
      <c r="AB54" s="814"/>
      <c r="AC54" s="804"/>
      <c r="AD54" s="804"/>
      <c r="AE54" s="804"/>
      <c r="AF54" s="804"/>
      <c r="AG54" s="804"/>
      <c r="AH54" s="804"/>
      <c r="AI54" s="804"/>
      <c r="AJ54" s="804"/>
      <c r="AK54" s="804"/>
      <c r="AL54" s="804"/>
      <c r="AM54" s="804"/>
    </row>
    <row r="55" spans="1:40" x14ac:dyDescent="0.2">
      <c r="A55" s="804"/>
      <c r="B55" s="804"/>
      <c r="C55" s="804"/>
      <c r="D55" s="804"/>
      <c r="E55" s="814"/>
      <c r="F55" s="814"/>
      <c r="G55" s="814"/>
      <c r="H55" s="814"/>
      <c r="I55" s="814"/>
      <c r="J55" s="814"/>
      <c r="K55" s="804"/>
      <c r="L55" s="804"/>
      <c r="M55" s="804"/>
      <c r="N55" s="804"/>
      <c r="O55" s="814"/>
      <c r="P55" s="814"/>
      <c r="Q55" s="814"/>
      <c r="R55" s="804"/>
      <c r="S55" s="814"/>
      <c r="T55" s="814"/>
      <c r="U55" s="814"/>
      <c r="V55" s="814"/>
      <c r="W55" s="814"/>
      <c r="X55" s="814"/>
      <c r="Y55" s="814"/>
      <c r="Z55" s="814"/>
      <c r="AA55" s="804"/>
      <c r="AB55" s="814"/>
      <c r="AC55" s="804"/>
      <c r="AD55" s="804"/>
      <c r="AE55" s="804"/>
      <c r="AF55" s="804"/>
      <c r="AG55" s="804"/>
      <c r="AH55" s="804"/>
      <c r="AI55" s="804"/>
      <c r="AJ55" s="804"/>
      <c r="AK55" s="804"/>
      <c r="AL55" s="804"/>
      <c r="AM55" s="804"/>
    </row>
    <row r="56" spans="1:40" ht="13.5" thickBot="1" x14ac:dyDescent="0.25">
      <c r="A56" s="804"/>
      <c r="B56" s="804"/>
      <c r="C56" s="804"/>
      <c r="D56" s="804"/>
      <c r="E56" s="823" t="s">
        <v>5166</v>
      </c>
      <c r="F56" s="804"/>
      <c r="G56" s="804"/>
      <c r="H56" s="804"/>
      <c r="I56" s="804"/>
      <c r="J56" s="804"/>
      <c r="K56" s="804"/>
      <c r="L56" s="804" t="s">
        <v>5167</v>
      </c>
      <c r="M56" s="804"/>
      <c r="N56" s="804"/>
      <c r="O56" s="804"/>
      <c r="P56" s="804"/>
      <c r="Q56" s="804"/>
      <c r="R56" s="804"/>
      <c r="S56" s="804" t="s">
        <v>5168</v>
      </c>
      <c r="T56" s="804"/>
      <c r="U56" s="804"/>
      <c r="V56" s="804"/>
      <c r="W56" s="804"/>
      <c r="X56" s="804"/>
      <c r="Y56" s="804"/>
      <c r="Z56" s="804"/>
      <c r="AA56" s="804"/>
      <c r="AB56" s="804"/>
      <c r="AC56" s="804"/>
      <c r="AD56" s="804"/>
      <c r="AE56" s="804"/>
      <c r="AF56" s="804"/>
      <c r="AG56" s="804"/>
      <c r="AH56" s="804"/>
      <c r="AI56" s="804"/>
      <c r="AJ56" s="804"/>
      <c r="AK56" s="804"/>
      <c r="AL56" s="804"/>
      <c r="AM56" s="804"/>
      <c r="AN56" s="805" t="s">
        <v>5169</v>
      </c>
    </row>
    <row r="57" spans="1:40" ht="13.5" thickBot="1" x14ac:dyDescent="0.25">
      <c r="A57" s="804"/>
      <c r="B57" s="804" t="s">
        <v>7379</v>
      </c>
      <c r="C57" s="804"/>
      <c r="D57" s="810" t="s">
        <v>5170</v>
      </c>
      <c r="E57" s="947">
        <f>I8</f>
        <v>0</v>
      </c>
      <c r="F57" s="947"/>
      <c r="G57" s="947"/>
      <c r="H57" s="947"/>
      <c r="I57" s="947"/>
      <c r="J57" s="947"/>
      <c r="K57" s="804" t="s">
        <v>5171</v>
      </c>
      <c r="L57" s="956"/>
      <c r="M57" s="957"/>
      <c r="N57" s="957"/>
      <c r="O57" s="957"/>
      <c r="P57" s="957"/>
      <c r="Q57" s="958"/>
      <c r="R57" s="804" t="s">
        <v>5171</v>
      </c>
      <c r="S57" s="956"/>
      <c r="T57" s="957"/>
      <c r="U57" s="957"/>
      <c r="V57" s="957"/>
      <c r="W57" s="957"/>
      <c r="X57" s="958"/>
      <c r="Y57" s="814"/>
      <c r="Z57" s="804"/>
      <c r="AA57" s="804"/>
      <c r="AB57" s="812"/>
      <c r="AC57" s="812"/>
      <c r="AD57" s="812"/>
      <c r="AE57" s="812"/>
      <c r="AF57" s="812"/>
      <c r="AG57" s="812"/>
      <c r="AH57" s="804"/>
      <c r="AI57" s="804"/>
      <c r="AJ57" s="804"/>
      <c r="AK57" s="804"/>
      <c r="AL57" s="804"/>
      <c r="AM57" s="804"/>
    </row>
    <row r="58" spans="1:40" x14ac:dyDescent="0.2">
      <c r="A58" s="804"/>
      <c r="B58" s="804"/>
      <c r="C58" s="804"/>
      <c r="D58" s="810"/>
      <c r="E58" s="814"/>
      <c r="F58" s="814"/>
      <c r="G58" s="814"/>
      <c r="H58" s="814"/>
      <c r="I58" s="814"/>
      <c r="J58" s="814"/>
      <c r="K58" s="804"/>
      <c r="L58" s="814"/>
      <c r="M58" s="814"/>
      <c r="N58" s="814"/>
      <c r="O58" s="814"/>
      <c r="P58" s="814"/>
      <c r="Q58" s="814"/>
      <c r="R58" s="804"/>
      <c r="S58" s="814"/>
      <c r="T58" s="814"/>
      <c r="U58" s="814"/>
      <c r="V58" s="814"/>
      <c r="W58" s="814"/>
      <c r="X58" s="814"/>
      <c r="Y58" s="814"/>
      <c r="Z58" s="804"/>
      <c r="AA58" s="804"/>
      <c r="AB58" s="814"/>
      <c r="AC58" s="814"/>
      <c r="AD58" s="814"/>
      <c r="AE58" s="814"/>
      <c r="AF58" s="814"/>
      <c r="AG58" s="814"/>
      <c r="AH58" s="804"/>
      <c r="AI58" s="804"/>
      <c r="AJ58" s="804"/>
      <c r="AK58" s="804"/>
      <c r="AL58" s="804"/>
      <c r="AM58" s="804"/>
    </row>
    <row r="59" spans="1:40" x14ac:dyDescent="0.2">
      <c r="A59" s="804"/>
      <c r="B59" s="804"/>
      <c r="C59" s="804"/>
      <c r="D59" s="810"/>
      <c r="E59" s="824" t="s">
        <v>5172</v>
      </c>
      <c r="F59" s="804"/>
      <c r="G59" s="814"/>
      <c r="H59" s="814"/>
      <c r="I59" s="814"/>
      <c r="J59" s="814"/>
      <c r="K59" s="804"/>
      <c r="L59" s="814"/>
      <c r="M59" s="814"/>
      <c r="N59" s="804"/>
      <c r="O59" s="824"/>
      <c r="P59" s="814"/>
      <c r="Q59" s="814"/>
      <c r="R59" s="804"/>
      <c r="S59" s="804"/>
      <c r="T59" s="804"/>
      <c r="U59" s="804"/>
      <c r="V59" s="804"/>
      <c r="W59" s="804"/>
      <c r="X59" s="824" t="s">
        <v>5172</v>
      </c>
      <c r="Y59" s="824"/>
      <c r="Z59" s="814"/>
      <c r="AA59" s="814"/>
      <c r="AB59" s="814"/>
      <c r="AC59" s="814"/>
      <c r="AD59" s="814"/>
      <c r="AE59" s="804"/>
      <c r="AF59" s="804"/>
      <c r="AG59" s="804"/>
      <c r="AH59" s="824"/>
      <c r="AI59" s="814"/>
      <c r="AJ59" s="814"/>
      <c r="AK59" s="814"/>
      <c r="AL59" s="814"/>
      <c r="AM59" s="814"/>
    </row>
    <row r="60" spans="1:40" ht="13.5" thickBot="1" x14ac:dyDescent="0.25">
      <c r="A60" s="804"/>
      <c r="B60" s="804"/>
      <c r="C60" s="804"/>
      <c r="D60" s="810"/>
      <c r="E60" s="824" t="s">
        <v>5173</v>
      </c>
      <c r="F60" s="804"/>
      <c r="G60" s="814"/>
      <c r="H60" s="814"/>
      <c r="I60" s="814"/>
      <c r="J60" s="814"/>
      <c r="K60" s="804"/>
      <c r="L60" s="814"/>
      <c r="M60" s="814"/>
      <c r="N60" s="824"/>
      <c r="O60" s="824"/>
      <c r="P60" s="804"/>
      <c r="Q60" s="804"/>
      <c r="R60" s="804"/>
      <c r="S60" s="804"/>
      <c r="T60" s="804"/>
      <c r="U60" s="804"/>
      <c r="V60" s="804"/>
      <c r="W60" s="804"/>
      <c r="X60" s="824" t="s">
        <v>5174</v>
      </c>
      <c r="Y60" s="824"/>
      <c r="Z60" s="804"/>
      <c r="AA60" s="804"/>
      <c r="AB60" s="804"/>
      <c r="AC60" s="804"/>
      <c r="AD60" s="804"/>
      <c r="AE60" s="804"/>
      <c r="AF60" s="804"/>
      <c r="AG60" s="804"/>
      <c r="AH60" s="804"/>
      <c r="AI60" s="804"/>
      <c r="AJ60" s="804"/>
      <c r="AK60" s="804"/>
      <c r="AL60" s="804"/>
      <c r="AM60" s="804"/>
    </row>
    <row r="61" spans="1:40" ht="13.5" thickBot="1" x14ac:dyDescent="0.25">
      <c r="A61" s="804"/>
      <c r="B61" s="804"/>
      <c r="C61" s="804"/>
      <c r="D61" s="810"/>
      <c r="E61" s="804" t="s">
        <v>5171</v>
      </c>
      <c r="F61" s="956"/>
      <c r="G61" s="957"/>
      <c r="H61" s="957"/>
      <c r="I61" s="957"/>
      <c r="J61" s="957"/>
      <c r="K61" s="958"/>
      <c r="L61" s="804"/>
      <c r="M61" s="804"/>
      <c r="N61" s="804"/>
      <c r="O61" s="825"/>
      <c r="P61" s="825"/>
      <c r="Q61" s="825"/>
      <c r="R61" s="825"/>
      <c r="S61" s="825"/>
      <c r="T61" s="825"/>
      <c r="U61" s="804"/>
      <c r="V61" s="804"/>
      <c r="W61" s="804" t="s">
        <v>5171</v>
      </c>
      <c r="X61" s="956"/>
      <c r="Y61" s="959"/>
      <c r="Z61" s="959"/>
      <c r="AA61" s="959"/>
      <c r="AB61" s="959"/>
      <c r="AC61" s="959"/>
      <c r="AD61" s="960"/>
      <c r="AE61" s="804"/>
      <c r="AF61" s="804"/>
      <c r="AG61" s="804"/>
      <c r="AH61" s="825"/>
      <c r="AI61" s="825"/>
      <c r="AJ61" s="825"/>
      <c r="AK61" s="825"/>
      <c r="AL61" s="825"/>
      <c r="AM61" s="825"/>
      <c r="AN61" s="805" t="s">
        <v>5169</v>
      </c>
    </row>
    <row r="62" spans="1:40" x14ac:dyDescent="0.2">
      <c r="A62" s="804"/>
      <c r="B62" s="804"/>
      <c r="C62" s="804"/>
      <c r="D62" s="804"/>
      <c r="E62" s="804"/>
      <c r="F62" s="804"/>
      <c r="G62" s="804"/>
      <c r="H62" s="804"/>
      <c r="I62" s="804"/>
      <c r="J62" s="804"/>
      <c r="K62" s="804"/>
      <c r="L62" s="804"/>
      <c r="M62" s="804"/>
      <c r="N62" s="804"/>
      <c r="O62" s="804"/>
      <c r="P62" s="804"/>
      <c r="Q62" s="804"/>
      <c r="R62" s="804"/>
      <c r="S62" s="804"/>
      <c r="T62" s="804"/>
      <c r="U62" s="804"/>
      <c r="V62" s="804"/>
      <c r="W62" s="804"/>
      <c r="X62" s="804"/>
      <c r="Y62" s="804"/>
      <c r="Z62" s="804"/>
      <c r="AA62" s="804"/>
      <c r="AB62" s="804"/>
      <c r="AC62" s="804"/>
      <c r="AD62" s="804"/>
      <c r="AE62" s="804"/>
      <c r="AF62" s="804"/>
      <c r="AG62" s="804"/>
      <c r="AH62" s="804"/>
      <c r="AI62" s="804"/>
      <c r="AJ62" s="804"/>
      <c r="AK62" s="804"/>
      <c r="AL62" s="804"/>
      <c r="AM62" s="804"/>
    </row>
    <row r="63" spans="1:40" x14ac:dyDescent="0.2">
      <c r="A63" s="804"/>
      <c r="B63" s="804"/>
      <c r="C63" s="804"/>
      <c r="D63" s="810"/>
      <c r="E63" s="814"/>
      <c r="F63" s="814"/>
      <c r="G63" s="814"/>
      <c r="H63" s="814"/>
      <c r="I63" s="814"/>
      <c r="J63" s="814"/>
      <c r="K63" s="804"/>
      <c r="L63" s="814"/>
      <c r="M63" s="814"/>
      <c r="N63" s="814"/>
      <c r="O63" s="814"/>
      <c r="P63" s="814"/>
      <c r="Q63" s="814"/>
      <c r="R63" s="804"/>
      <c r="S63" s="814"/>
      <c r="T63" s="814"/>
      <c r="U63" s="814"/>
      <c r="V63" s="814"/>
      <c r="W63" s="814"/>
      <c r="X63" s="814"/>
      <c r="Y63" s="814"/>
      <c r="Z63" s="804"/>
      <c r="AA63" s="804"/>
      <c r="AB63" s="814"/>
      <c r="AC63" s="814"/>
      <c r="AD63" s="814"/>
      <c r="AE63" s="814"/>
      <c r="AF63" s="814"/>
      <c r="AG63" s="814"/>
      <c r="AH63" s="804"/>
      <c r="AI63" s="804"/>
      <c r="AJ63" s="804"/>
      <c r="AK63" s="804"/>
      <c r="AL63" s="804"/>
      <c r="AM63" s="804"/>
    </row>
    <row r="64" spans="1:40" x14ac:dyDescent="0.2">
      <c r="A64" s="804"/>
      <c r="B64" s="804"/>
      <c r="C64" s="804"/>
      <c r="D64" s="810"/>
      <c r="E64" s="824"/>
      <c r="F64" s="804"/>
      <c r="G64" s="814"/>
      <c r="H64" s="814"/>
      <c r="I64" s="814"/>
      <c r="J64" s="814"/>
      <c r="K64" s="804"/>
      <c r="L64" s="814"/>
      <c r="M64" s="814"/>
      <c r="N64" s="804"/>
      <c r="O64" s="824" t="s">
        <v>5175</v>
      </c>
      <c r="P64" s="814"/>
      <c r="Q64" s="814"/>
      <c r="R64" s="804"/>
      <c r="S64" s="804"/>
      <c r="T64" s="804"/>
      <c r="U64" s="804"/>
      <c r="V64" s="804"/>
      <c r="W64" s="804"/>
      <c r="X64" s="804"/>
      <c r="Y64" s="824" t="s">
        <v>5176</v>
      </c>
      <c r="Z64" s="814"/>
      <c r="AA64" s="814"/>
      <c r="AB64" s="814"/>
      <c r="AC64" s="814"/>
      <c r="AD64" s="814"/>
      <c r="AE64" s="804"/>
      <c r="AF64" s="804"/>
      <c r="AG64" s="804"/>
      <c r="AH64" s="804"/>
      <c r="AI64" s="804"/>
      <c r="AJ64" s="804"/>
      <c r="AK64" s="804"/>
      <c r="AL64" s="804"/>
      <c r="AM64" s="804"/>
    </row>
    <row r="65" spans="1:40" ht="13.5" thickBot="1" x14ac:dyDescent="0.25">
      <c r="A65" s="804"/>
      <c r="B65" s="804"/>
      <c r="C65" s="804"/>
      <c r="D65" s="810"/>
      <c r="E65" s="824"/>
      <c r="F65" s="804"/>
      <c r="G65" s="814"/>
      <c r="H65" s="814"/>
      <c r="I65" s="814"/>
      <c r="J65" s="814"/>
      <c r="K65" s="804"/>
      <c r="L65" s="814"/>
      <c r="M65" s="814"/>
      <c r="N65" s="824"/>
      <c r="O65" s="824" t="s">
        <v>5177</v>
      </c>
      <c r="P65" s="804"/>
      <c r="Q65" s="804"/>
      <c r="R65" s="804"/>
      <c r="S65" s="804"/>
      <c r="T65" s="804"/>
      <c r="U65" s="804"/>
      <c r="V65" s="804"/>
      <c r="W65" s="804"/>
      <c r="X65" s="804"/>
      <c r="Y65" s="804" t="s">
        <v>5178</v>
      </c>
      <c r="Z65" s="804"/>
      <c r="AA65" s="804"/>
      <c r="AB65" s="804"/>
      <c r="AC65" s="804"/>
      <c r="AD65" s="804"/>
      <c r="AE65" s="804"/>
      <c r="AF65" s="804"/>
      <c r="AG65" s="804"/>
      <c r="AH65" s="804"/>
      <c r="AI65" s="804"/>
      <c r="AJ65" s="804"/>
      <c r="AK65" s="804"/>
      <c r="AL65" s="804"/>
      <c r="AM65" s="804"/>
    </row>
    <row r="66" spans="1:40" ht="13.5" thickBot="1" x14ac:dyDescent="0.25">
      <c r="A66" s="804"/>
      <c r="B66" s="804"/>
      <c r="C66" s="804"/>
      <c r="D66" s="810"/>
      <c r="E66" s="804"/>
      <c r="F66" s="825"/>
      <c r="G66" s="825"/>
      <c r="H66" s="825"/>
      <c r="I66" s="825"/>
      <c r="J66" s="825"/>
      <c r="K66" s="825"/>
      <c r="L66" s="804"/>
      <c r="M66" s="804" t="s">
        <v>5171</v>
      </c>
      <c r="N66" s="804"/>
      <c r="O66" s="956"/>
      <c r="P66" s="957"/>
      <c r="Q66" s="957"/>
      <c r="R66" s="957"/>
      <c r="S66" s="957"/>
      <c r="T66" s="958"/>
      <c r="U66" s="804"/>
      <c r="V66" s="804"/>
      <c r="W66" s="804" t="s">
        <v>5171</v>
      </c>
      <c r="X66" s="804"/>
      <c r="Y66" s="956"/>
      <c r="Z66" s="957"/>
      <c r="AA66" s="957"/>
      <c r="AB66" s="957"/>
      <c r="AC66" s="957"/>
      <c r="AD66" s="958"/>
      <c r="AE66" s="804" t="s">
        <v>5169</v>
      </c>
      <c r="AF66" s="804"/>
      <c r="AG66" s="804"/>
      <c r="AH66" s="804"/>
      <c r="AI66" s="804"/>
      <c r="AJ66" s="804"/>
      <c r="AK66" s="804"/>
      <c r="AL66" s="804"/>
      <c r="AM66" s="804"/>
    </row>
    <row r="67" spans="1:40" x14ac:dyDescent="0.2">
      <c r="A67" s="804"/>
      <c r="B67" s="804"/>
      <c r="C67" s="804"/>
      <c r="D67" s="804"/>
      <c r="E67" s="804"/>
      <c r="F67" s="804"/>
      <c r="G67" s="804"/>
      <c r="H67" s="804"/>
      <c r="I67" s="804"/>
      <c r="J67" s="804"/>
      <c r="K67" s="804"/>
      <c r="L67" s="804"/>
      <c r="M67" s="804"/>
      <c r="N67" s="804"/>
      <c r="O67" s="804"/>
      <c r="P67" s="804"/>
      <c r="Q67" s="804"/>
      <c r="R67" s="804"/>
      <c r="S67" s="804"/>
      <c r="T67" s="804"/>
      <c r="U67" s="804"/>
      <c r="V67" s="804"/>
      <c r="W67" s="804"/>
      <c r="X67" s="804"/>
      <c r="Y67" s="804"/>
      <c r="Z67" s="804"/>
      <c r="AA67" s="804"/>
      <c r="AB67" s="804"/>
      <c r="AC67" s="804"/>
      <c r="AD67" s="804"/>
      <c r="AE67" s="804"/>
      <c r="AF67" s="804"/>
      <c r="AG67" s="804"/>
      <c r="AH67" s="804"/>
      <c r="AI67" s="804"/>
      <c r="AJ67" s="804"/>
      <c r="AK67" s="804"/>
      <c r="AL67" s="804"/>
      <c r="AM67" s="804"/>
    </row>
    <row r="68" spans="1:40" x14ac:dyDescent="0.2">
      <c r="A68" s="804"/>
      <c r="B68" s="804"/>
      <c r="C68" s="804"/>
      <c r="D68" s="810"/>
      <c r="E68" s="804"/>
      <c r="F68" s="804"/>
      <c r="G68" s="814"/>
      <c r="H68" s="804"/>
      <c r="I68" s="804"/>
      <c r="J68" s="814"/>
      <c r="K68" s="824" t="s">
        <v>5179</v>
      </c>
      <c r="L68" s="814"/>
      <c r="M68" s="814"/>
      <c r="N68" s="814"/>
      <c r="O68" s="814"/>
      <c r="P68" s="814"/>
      <c r="Q68" s="804"/>
      <c r="R68" s="804"/>
      <c r="S68" s="804"/>
      <c r="T68" s="804"/>
      <c r="U68" s="804"/>
      <c r="V68" s="824"/>
      <c r="W68" s="814"/>
      <c r="X68" s="814"/>
      <c r="Y68" s="814"/>
      <c r="Z68" s="814"/>
      <c r="AA68" s="814"/>
      <c r="AB68" s="804"/>
      <c r="AC68" s="804"/>
      <c r="AD68" s="804"/>
      <c r="AE68" s="804"/>
      <c r="AF68" s="804"/>
      <c r="AG68" s="804"/>
      <c r="AH68" s="804"/>
      <c r="AI68" s="804"/>
      <c r="AJ68" s="804"/>
      <c r="AK68" s="804"/>
      <c r="AL68" s="804"/>
      <c r="AM68" s="804"/>
    </row>
    <row r="69" spans="1:40" x14ac:dyDescent="0.2">
      <c r="A69" s="804"/>
      <c r="B69" s="804"/>
      <c r="C69" s="804"/>
      <c r="D69" s="810"/>
      <c r="E69" s="804"/>
      <c r="F69" s="804"/>
      <c r="G69" s="814"/>
      <c r="H69" s="804"/>
      <c r="I69" s="804"/>
      <c r="J69" s="814"/>
      <c r="K69" s="62" t="s">
        <v>5180</v>
      </c>
      <c r="L69" s="814"/>
      <c r="M69" s="814"/>
      <c r="N69" s="814"/>
      <c r="O69" s="814"/>
      <c r="P69" s="814"/>
      <c r="Q69" s="804"/>
      <c r="R69" s="804"/>
      <c r="S69" s="804"/>
      <c r="T69" s="804"/>
      <c r="U69" s="804"/>
      <c r="V69" s="824" t="s">
        <v>5176</v>
      </c>
      <c r="W69" s="814"/>
      <c r="X69" s="814"/>
      <c r="Y69" s="814"/>
      <c r="Z69" s="814"/>
      <c r="AA69" s="814"/>
      <c r="AB69" s="804"/>
      <c r="AC69" s="804"/>
      <c r="AD69" s="804"/>
      <c r="AE69" s="804"/>
      <c r="AF69" s="804"/>
      <c r="AG69" s="804"/>
      <c r="AH69" s="804"/>
      <c r="AI69" s="804"/>
      <c r="AJ69" s="804"/>
      <c r="AK69" s="804"/>
      <c r="AL69" s="804"/>
      <c r="AM69" s="804"/>
    </row>
    <row r="70" spans="1:40" ht="13.5" thickBot="1" x14ac:dyDescent="0.25">
      <c r="A70" s="804"/>
      <c r="B70" s="804"/>
      <c r="C70" s="804"/>
      <c r="D70" s="810"/>
      <c r="E70" s="804"/>
      <c r="F70" s="804"/>
      <c r="G70" s="804"/>
      <c r="H70" s="804"/>
      <c r="I70" s="804"/>
      <c r="J70" s="804"/>
      <c r="K70" s="62" t="s">
        <v>5181</v>
      </c>
      <c r="L70" s="804"/>
      <c r="M70" s="804"/>
      <c r="N70" s="804"/>
      <c r="O70" s="804"/>
      <c r="P70" s="804"/>
      <c r="Q70" s="804"/>
      <c r="R70" s="804"/>
      <c r="S70" s="804"/>
      <c r="T70" s="804"/>
      <c r="U70" s="804"/>
      <c r="V70" s="804" t="s">
        <v>5178</v>
      </c>
      <c r="W70" s="804"/>
      <c r="X70" s="804"/>
      <c r="Y70" s="804"/>
      <c r="Z70" s="804"/>
      <c r="AA70" s="804"/>
      <c r="AB70" s="804"/>
      <c r="AC70" s="804"/>
      <c r="AD70" s="804"/>
      <c r="AE70" s="804"/>
      <c r="AF70" s="804"/>
      <c r="AG70" s="804"/>
      <c r="AH70" s="804"/>
      <c r="AI70" s="804"/>
      <c r="AJ70" s="804"/>
      <c r="AK70" s="804"/>
      <c r="AL70" s="804"/>
      <c r="AM70" s="804"/>
    </row>
    <row r="71" spans="1:40" ht="13.5" customHeight="1" thickBot="1" x14ac:dyDescent="0.25">
      <c r="A71" s="804"/>
      <c r="B71" s="804"/>
      <c r="C71" s="804"/>
      <c r="D71" s="810"/>
      <c r="E71" s="804" t="s">
        <v>5182</v>
      </c>
      <c r="F71" s="814"/>
      <c r="G71" s="814"/>
      <c r="H71" s="814"/>
      <c r="I71" s="804" t="s">
        <v>5156</v>
      </c>
      <c r="J71" s="804"/>
      <c r="K71" s="956"/>
      <c r="L71" s="957"/>
      <c r="M71" s="957"/>
      <c r="N71" s="957"/>
      <c r="O71" s="957"/>
      <c r="P71" s="958"/>
      <c r="Q71" s="804"/>
      <c r="R71" s="804"/>
      <c r="S71" s="804"/>
      <c r="T71" s="804" t="s">
        <v>5156</v>
      </c>
      <c r="U71" s="804"/>
      <c r="V71" s="956"/>
      <c r="W71" s="957"/>
      <c r="X71" s="957"/>
      <c r="Y71" s="957"/>
      <c r="Z71" s="957"/>
      <c r="AA71" s="958"/>
      <c r="AB71" s="804"/>
      <c r="AC71" s="804"/>
      <c r="AD71" s="804"/>
      <c r="AE71" s="804"/>
      <c r="AF71" s="804"/>
      <c r="AG71" s="804"/>
      <c r="AH71" s="804"/>
      <c r="AI71" s="804"/>
      <c r="AJ71" s="804"/>
      <c r="AK71" s="804"/>
      <c r="AL71" s="804"/>
      <c r="AM71" s="804"/>
    </row>
    <row r="72" spans="1:40" x14ac:dyDescent="0.2">
      <c r="A72" s="804"/>
      <c r="B72" s="804"/>
      <c r="C72" s="804"/>
      <c r="D72" s="810"/>
      <c r="E72" s="804"/>
      <c r="F72" s="814"/>
      <c r="G72" s="814"/>
      <c r="H72" s="814"/>
      <c r="I72" s="804"/>
      <c r="J72" s="804"/>
      <c r="K72" s="812"/>
      <c r="L72" s="812"/>
      <c r="M72" s="812"/>
      <c r="N72" s="812"/>
      <c r="O72" s="812"/>
      <c r="P72" s="812"/>
      <c r="Q72" s="804"/>
      <c r="R72" s="804"/>
      <c r="S72" s="804"/>
      <c r="T72" s="804"/>
      <c r="U72" s="804"/>
      <c r="V72" s="804"/>
      <c r="W72" s="804"/>
      <c r="X72" s="804"/>
      <c r="Y72" s="804"/>
      <c r="Z72" s="804"/>
      <c r="AA72" s="804"/>
      <c r="AB72" s="804"/>
      <c r="AC72" s="804"/>
      <c r="AD72" s="804"/>
      <c r="AE72" s="804"/>
      <c r="AF72" s="804"/>
      <c r="AG72" s="804"/>
      <c r="AH72" s="804"/>
      <c r="AI72" s="804"/>
      <c r="AJ72" s="804"/>
      <c r="AK72" s="804"/>
      <c r="AL72" s="804"/>
      <c r="AM72" s="804"/>
    </row>
    <row r="73" spans="1:40" x14ac:dyDescent="0.2">
      <c r="A73" s="804"/>
      <c r="B73" s="804"/>
      <c r="C73" s="804"/>
      <c r="D73" s="804" t="s">
        <v>5140</v>
      </c>
      <c r="E73" s="947">
        <f>ROUND((E57-L57-S57-F61-X61-O66-Y66)*1.3333,)+K71+V71</f>
        <v>0</v>
      </c>
      <c r="F73" s="947"/>
      <c r="G73" s="947"/>
      <c r="H73" s="947"/>
      <c r="I73" s="947"/>
      <c r="J73" s="947"/>
      <c r="K73" s="804" t="s">
        <v>5139</v>
      </c>
      <c r="L73" s="804"/>
      <c r="M73" s="804" t="s">
        <v>5184</v>
      </c>
      <c r="N73" s="804"/>
      <c r="O73" s="814"/>
      <c r="P73" s="814"/>
      <c r="Q73" s="814"/>
      <c r="R73" s="804"/>
      <c r="S73" s="814"/>
      <c r="T73" s="814"/>
      <c r="U73" s="814"/>
      <c r="V73" s="814"/>
      <c r="W73" s="814"/>
      <c r="X73" s="814"/>
      <c r="Y73" s="814"/>
      <c r="Z73" s="814"/>
      <c r="AA73" s="804"/>
      <c r="AB73" s="814"/>
      <c r="AC73" s="804"/>
      <c r="AD73" s="804"/>
      <c r="AE73" s="804"/>
      <c r="AF73" s="804"/>
      <c r="AG73" s="804"/>
      <c r="AH73" s="804"/>
      <c r="AI73" s="804"/>
      <c r="AJ73" s="804"/>
      <c r="AK73" s="804"/>
      <c r="AL73" s="804"/>
      <c r="AM73" s="804"/>
    </row>
    <row r="74" spans="1:40" x14ac:dyDescent="0.2">
      <c r="A74" s="804"/>
      <c r="B74" s="804"/>
      <c r="C74" s="804"/>
      <c r="D74" s="804"/>
      <c r="E74" s="814"/>
      <c r="F74" s="814"/>
      <c r="G74" s="814"/>
      <c r="H74" s="814"/>
      <c r="I74" s="814"/>
      <c r="J74" s="814"/>
      <c r="K74" s="804"/>
      <c r="L74" s="804"/>
      <c r="M74" s="804"/>
      <c r="N74" s="804"/>
      <c r="O74" s="814"/>
      <c r="P74" s="814"/>
      <c r="Q74" s="814"/>
      <c r="R74" s="804"/>
      <c r="S74" s="814"/>
      <c r="T74" s="814"/>
      <c r="U74" s="814"/>
      <c r="V74" s="814"/>
      <c r="W74" s="814"/>
      <c r="X74" s="814"/>
      <c r="Y74" s="814"/>
      <c r="Z74" s="814"/>
      <c r="AA74" s="804"/>
      <c r="AB74" s="814"/>
      <c r="AC74" s="804"/>
      <c r="AD74" s="804"/>
      <c r="AE74" s="804"/>
      <c r="AF74" s="804"/>
      <c r="AG74" s="804"/>
      <c r="AH74" s="804"/>
      <c r="AI74" s="804"/>
      <c r="AJ74" s="804"/>
      <c r="AK74" s="804"/>
      <c r="AL74" s="804"/>
      <c r="AM74" s="804"/>
    </row>
    <row r="75" spans="1:40" x14ac:dyDescent="0.2">
      <c r="A75" s="804"/>
      <c r="B75" s="804"/>
      <c r="C75" s="804"/>
      <c r="D75" s="804"/>
      <c r="E75" s="814"/>
      <c r="F75" s="814"/>
      <c r="G75" s="814"/>
      <c r="H75" s="814"/>
      <c r="I75" s="814"/>
      <c r="J75" s="814"/>
      <c r="K75" s="804"/>
      <c r="L75" s="804"/>
      <c r="M75" s="804"/>
      <c r="N75" s="804"/>
      <c r="O75" s="814"/>
      <c r="P75" s="814"/>
      <c r="Q75" s="814"/>
      <c r="R75" s="804"/>
      <c r="S75" s="814"/>
      <c r="T75" s="814"/>
      <c r="U75" s="814"/>
      <c r="V75" s="814"/>
      <c r="W75" s="814"/>
      <c r="X75" s="814"/>
      <c r="Y75" s="814"/>
      <c r="Z75" s="814"/>
      <c r="AA75" s="804"/>
      <c r="AB75" s="814"/>
      <c r="AC75" s="804"/>
      <c r="AD75" s="804"/>
      <c r="AE75" s="804"/>
      <c r="AF75" s="804"/>
      <c r="AG75" s="804"/>
      <c r="AH75" s="804"/>
      <c r="AI75" s="804"/>
      <c r="AJ75" s="804"/>
      <c r="AK75" s="804"/>
      <c r="AL75" s="804"/>
      <c r="AM75" s="804"/>
    </row>
    <row r="76" spans="1:40" ht="13.5" thickBot="1" x14ac:dyDescent="0.25">
      <c r="A76" s="804"/>
      <c r="B76" s="804"/>
      <c r="C76" s="804"/>
      <c r="D76" s="804"/>
      <c r="E76" s="823" t="s">
        <v>5166</v>
      </c>
      <c r="F76" s="804"/>
      <c r="G76" s="804"/>
      <c r="H76" s="804"/>
      <c r="I76" s="804"/>
      <c r="J76" s="804"/>
      <c r="K76" s="804"/>
      <c r="L76" s="804" t="s">
        <v>5167</v>
      </c>
      <c r="M76" s="804"/>
      <c r="N76" s="804"/>
      <c r="O76" s="804"/>
      <c r="P76" s="804"/>
      <c r="Q76" s="804"/>
      <c r="R76" s="804"/>
      <c r="S76" s="804" t="s">
        <v>5168</v>
      </c>
      <c r="T76" s="804"/>
      <c r="U76" s="804"/>
      <c r="V76" s="804"/>
      <c r="W76" s="804"/>
      <c r="X76" s="804"/>
      <c r="Y76" s="804"/>
      <c r="Z76" s="804"/>
      <c r="AA76" s="804"/>
      <c r="AB76" s="804"/>
      <c r="AC76" s="804"/>
      <c r="AD76" s="804"/>
      <c r="AE76" s="804"/>
      <c r="AF76" s="804"/>
      <c r="AG76" s="804"/>
      <c r="AH76" s="804"/>
      <c r="AI76" s="804"/>
      <c r="AJ76" s="804"/>
      <c r="AK76" s="804"/>
      <c r="AL76" s="804"/>
      <c r="AM76" s="804"/>
      <c r="AN76" s="805" t="s">
        <v>5169</v>
      </c>
    </row>
    <row r="77" spans="1:40" ht="13.5" thickBot="1" x14ac:dyDescent="0.25">
      <c r="A77" s="804"/>
      <c r="B77" s="804" t="s">
        <v>7380</v>
      </c>
      <c r="C77" s="804"/>
      <c r="D77" s="810" t="s">
        <v>5170</v>
      </c>
      <c r="E77" s="947">
        <f>I11</f>
        <v>0</v>
      </c>
      <c r="F77" s="947"/>
      <c r="G77" s="947"/>
      <c r="H77" s="947"/>
      <c r="I77" s="947"/>
      <c r="J77" s="947"/>
      <c r="K77" s="804" t="s">
        <v>5171</v>
      </c>
      <c r="L77" s="956"/>
      <c r="M77" s="957"/>
      <c r="N77" s="957"/>
      <c r="O77" s="957"/>
      <c r="P77" s="957"/>
      <c r="Q77" s="958"/>
      <c r="R77" s="804" t="s">
        <v>5171</v>
      </c>
      <c r="S77" s="956"/>
      <c r="T77" s="957"/>
      <c r="U77" s="957"/>
      <c r="V77" s="957"/>
      <c r="W77" s="957"/>
      <c r="X77" s="958"/>
      <c r="Y77" s="814"/>
      <c r="Z77" s="804"/>
      <c r="AA77" s="804"/>
      <c r="AB77" s="812"/>
      <c r="AC77" s="812"/>
      <c r="AD77" s="812"/>
      <c r="AE77" s="812"/>
      <c r="AF77" s="812"/>
      <c r="AG77" s="812"/>
      <c r="AH77" s="804"/>
      <c r="AI77" s="804"/>
      <c r="AJ77" s="804"/>
      <c r="AK77" s="804"/>
      <c r="AL77" s="804"/>
      <c r="AM77" s="804"/>
    </row>
    <row r="78" spans="1:40" x14ac:dyDescent="0.2">
      <c r="A78" s="804"/>
      <c r="B78" s="804"/>
      <c r="C78" s="804"/>
      <c r="D78" s="810"/>
      <c r="E78" s="814"/>
      <c r="F78" s="814"/>
      <c r="G78" s="814"/>
      <c r="H78" s="814"/>
      <c r="I78" s="814"/>
      <c r="J78" s="814"/>
      <c r="K78" s="804"/>
      <c r="L78" s="814"/>
      <c r="M78" s="814"/>
      <c r="N78" s="814"/>
      <c r="O78" s="814"/>
      <c r="P78" s="814"/>
      <c r="Q78" s="814"/>
      <c r="R78" s="804"/>
      <c r="S78" s="814"/>
      <c r="T78" s="814"/>
      <c r="U78" s="814"/>
      <c r="V78" s="814"/>
      <c r="W78" s="814"/>
      <c r="X78" s="814"/>
      <c r="Y78" s="814"/>
      <c r="Z78" s="804"/>
      <c r="AA78" s="804"/>
      <c r="AB78" s="814"/>
      <c r="AC78" s="814"/>
      <c r="AD78" s="814"/>
      <c r="AE78" s="814"/>
      <c r="AF78" s="814"/>
      <c r="AG78" s="814"/>
      <c r="AH78" s="804"/>
      <c r="AI78" s="804"/>
      <c r="AJ78" s="804"/>
      <c r="AK78" s="804"/>
      <c r="AL78" s="804"/>
      <c r="AM78" s="804"/>
    </row>
    <row r="79" spans="1:40" x14ac:dyDescent="0.2">
      <c r="A79" s="804"/>
      <c r="B79" s="804"/>
      <c r="C79" s="804"/>
      <c r="D79" s="810"/>
      <c r="E79" s="824" t="s">
        <v>5172</v>
      </c>
      <c r="F79" s="804"/>
      <c r="G79" s="814"/>
      <c r="H79" s="814"/>
      <c r="I79" s="814"/>
      <c r="J79" s="814"/>
      <c r="K79" s="804"/>
      <c r="L79" s="814"/>
      <c r="M79" s="814"/>
      <c r="N79" s="804"/>
      <c r="O79" s="824"/>
      <c r="P79" s="814"/>
      <c r="Q79" s="814"/>
      <c r="R79" s="804"/>
      <c r="S79" s="804"/>
      <c r="T79" s="804"/>
      <c r="U79" s="804"/>
      <c r="V79" s="804"/>
      <c r="W79" s="804"/>
      <c r="X79" s="824" t="s">
        <v>5172</v>
      </c>
      <c r="Y79" s="824"/>
      <c r="Z79" s="814"/>
      <c r="AA79" s="814"/>
      <c r="AB79" s="814"/>
      <c r="AC79" s="814"/>
      <c r="AD79" s="814"/>
      <c r="AE79" s="804"/>
      <c r="AF79" s="804"/>
      <c r="AG79" s="804"/>
      <c r="AH79" s="824"/>
      <c r="AI79" s="814"/>
      <c r="AJ79" s="814"/>
      <c r="AK79" s="814"/>
      <c r="AL79" s="814"/>
      <c r="AM79" s="814"/>
    </row>
    <row r="80" spans="1:40" ht="13.5" thickBot="1" x14ac:dyDescent="0.25">
      <c r="A80" s="804"/>
      <c r="B80" s="804"/>
      <c r="C80" s="804"/>
      <c r="D80" s="810"/>
      <c r="E80" s="824" t="s">
        <v>5173</v>
      </c>
      <c r="F80" s="804"/>
      <c r="G80" s="814"/>
      <c r="H80" s="814"/>
      <c r="I80" s="814"/>
      <c r="J80" s="814"/>
      <c r="K80" s="804"/>
      <c r="L80" s="814"/>
      <c r="M80" s="814"/>
      <c r="N80" s="824"/>
      <c r="O80" s="824"/>
      <c r="P80" s="804"/>
      <c r="Q80" s="804"/>
      <c r="R80" s="804"/>
      <c r="S80" s="804"/>
      <c r="T80" s="804"/>
      <c r="U80" s="804"/>
      <c r="V80" s="804"/>
      <c r="W80" s="804"/>
      <c r="X80" s="824" t="s">
        <v>5174</v>
      </c>
      <c r="Y80" s="824"/>
      <c r="Z80" s="804"/>
      <c r="AA80" s="804"/>
      <c r="AB80" s="804"/>
      <c r="AC80" s="804"/>
      <c r="AD80" s="804"/>
      <c r="AE80" s="804"/>
      <c r="AF80" s="804"/>
      <c r="AG80" s="804"/>
      <c r="AH80" s="804"/>
      <c r="AI80" s="804"/>
      <c r="AJ80" s="804"/>
      <c r="AK80" s="804"/>
      <c r="AL80" s="804"/>
      <c r="AM80" s="804"/>
    </row>
    <row r="81" spans="1:40" ht="13.5" thickBot="1" x14ac:dyDescent="0.25">
      <c r="A81" s="804"/>
      <c r="B81" s="804"/>
      <c r="C81" s="804"/>
      <c r="D81" s="810"/>
      <c r="E81" s="804" t="s">
        <v>5171</v>
      </c>
      <c r="F81" s="956"/>
      <c r="G81" s="957"/>
      <c r="H81" s="957"/>
      <c r="I81" s="957"/>
      <c r="J81" s="957"/>
      <c r="K81" s="958"/>
      <c r="L81" s="804"/>
      <c r="M81" s="804"/>
      <c r="N81" s="804"/>
      <c r="O81" s="825"/>
      <c r="P81" s="825"/>
      <c r="Q81" s="825"/>
      <c r="R81" s="825"/>
      <c r="S81" s="825"/>
      <c r="T81" s="825"/>
      <c r="U81" s="804"/>
      <c r="V81" s="804"/>
      <c r="W81" s="804" t="s">
        <v>5171</v>
      </c>
      <c r="X81" s="956"/>
      <c r="Y81" s="959"/>
      <c r="Z81" s="959"/>
      <c r="AA81" s="959"/>
      <c r="AB81" s="959"/>
      <c r="AC81" s="959"/>
      <c r="AD81" s="960"/>
      <c r="AE81" s="804"/>
      <c r="AF81" s="804"/>
      <c r="AG81" s="804"/>
      <c r="AH81" s="825"/>
      <c r="AI81" s="825"/>
      <c r="AJ81" s="825"/>
      <c r="AK81" s="825"/>
      <c r="AL81" s="825"/>
      <c r="AM81" s="825"/>
      <c r="AN81" s="805" t="s">
        <v>5169</v>
      </c>
    </row>
    <row r="82" spans="1:40" x14ac:dyDescent="0.2">
      <c r="A82" s="804"/>
      <c r="B82" s="804"/>
      <c r="C82" s="804"/>
      <c r="D82" s="804"/>
      <c r="E82" s="804"/>
      <c r="F82" s="804"/>
      <c r="G82" s="804"/>
      <c r="H82" s="804"/>
      <c r="I82" s="804"/>
      <c r="J82" s="804"/>
      <c r="K82" s="804"/>
      <c r="L82" s="804"/>
      <c r="M82" s="804"/>
      <c r="N82" s="804"/>
      <c r="O82" s="804"/>
      <c r="P82" s="804"/>
      <c r="Q82" s="804"/>
      <c r="R82" s="804"/>
      <c r="S82" s="804"/>
      <c r="T82" s="804"/>
      <c r="U82" s="804"/>
      <c r="V82" s="804"/>
      <c r="W82" s="804"/>
      <c r="X82" s="804"/>
      <c r="Y82" s="804"/>
      <c r="Z82" s="804"/>
      <c r="AA82" s="804"/>
      <c r="AB82" s="804"/>
      <c r="AC82" s="804"/>
      <c r="AD82" s="804"/>
      <c r="AE82" s="804"/>
      <c r="AF82" s="804"/>
      <c r="AG82" s="804"/>
      <c r="AH82" s="804"/>
      <c r="AI82" s="804"/>
      <c r="AJ82" s="804"/>
      <c r="AK82" s="804"/>
      <c r="AL82" s="804"/>
      <c r="AM82" s="804"/>
    </row>
    <row r="83" spans="1:40" x14ac:dyDescent="0.2">
      <c r="A83" s="804"/>
      <c r="B83" s="804"/>
      <c r="C83" s="804"/>
      <c r="D83" s="810"/>
      <c r="E83" s="814"/>
      <c r="F83" s="814"/>
      <c r="G83" s="814"/>
      <c r="H83" s="814"/>
      <c r="I83" s="814"/>
      <c r="J83" s="814"/>
      <c r="K83" s="804"/>
      <c r="L83" s="814"/>
      <c r="M83" s="814"/>
      <c r="N83" s="814"/>
      <c r="O83" s="814"/>
      <c r="P83" s="814"/>
      <c r="Q83" s="814"/>
      <c r="R83" s="804"/>
      <c r="S83" s="814"/>
      <c r="T83" s="814"/>
      <c r="U83" s="814"/>
      <c r="V83" s="814"/>
      <c r="W83" s="814"/>
      <c r="X83" s="814"/>
      <c r="Y83" s="814"/>
      <c r="Z83" s="804"/>
      <c r="AA83" s="804"/>
      <c r="AB83" s="814"/>
      <c r="AC83" s="814"/>
      <c r="AD83" s="814"/>
      <c r="AE83" s="814"/>
      <c r="AF83" s="814"/>
      <c r="AG83" s="814"/>
      <c r="AH83" s="804"/>
      <c r="AI83" s="804"/>
      <c r="AJ83" s="804"/>
      <c r="AK83" s="804"/>
      <c r="AL83" s="804"/>
      <c r="AM83" s="804"/>
    </row>
    <row r="84" spans="1:40" x14ac:dyDescent="0.2">
      <c r="A84" s="804"/>
      <c r="B84" s="804"/>
      <c r="C84" s="804"/>
      <c r="D84" s="810"/>
      <c r="E84" s="824"/>
      <c r="F84" s="804"/>
      <c r="G84" s="814"/>
      <c r="H84" s="814"/>
      <c r="I84" s="814"/>
      <c r="J84" s="814"/>
      <c r="K84" s="804"/>
      <c r="L84" s="814"/>
      <c r="M84" s="814"/>
      <c r="N84" s="804"/>
      <c r="O84" s="824" t="s">
        <v>5175</v>
      </c>
      <c r="P84" s="814"/>
      <c r="Q84" s="814"/>
      <c r="R84" s="804"/>
      <c r="S84" s="804"/>
      <c r="T84" s="804"/>
      <c r="U84" s="804"/>
      <c r="V84" s="804"/>
      <c r="W84" s="804"/>
      <c r="X84" s="804"/>
      <c r="Y84" s="824" t="s">
        <v>5176</v>
      </c>
      <c r="Z84" s="814"/>
      <c r="AA84" s="814"/>
      <c r="AB84" s="814"/>
      <c r="AC84" s="814"/>
      <c r="AD84" s="814"/>
      <c r="AE84" s="804"/>
      <c r="AF84" s="804"/>
      <c r="AG84" s="804"/>
      <c r="AH84" s="804"/>
      <c r="AI84" s="804"/>
      <c r="AJ84" s="804"/>
      <c r="AK84" s="804"/>
      <c r="AL84" s="804"/>
      <c r="AM84" s="804"/>
    </row>
    <row r="85" spans="1:40" ht="13.5" thickBot="1" x14ac:dyDescent="0.25">
      <c r="A85" s="804"/>
      <c r="B85" s="804"/>
      <c r="C85" s="804"/>
      <c r="D85" s="810"/>
      <c r="E85" s="824"/>
      <c r="F85" s="804"/>
      <c r="G85" s="814"/>
      <c r="H85" s="814"/>
      <c r="I85" s="814"/>
      <c r="J85" s="814"/>
      <c r="K85" s="804"/>
      <c r="L85" s="814"/>
      <c r="M85" s="814"/>
      <c r="N85" s="824"/>
      <c r="O85" s="824" t="s">
        <v>5177</v>
      </c>
      <c r="P85" s="804"/>
      <c r="Q85" s="804"/>
      <c r="R85" s="804"/>
      <c r="S85" s="804"/>
      <c r="T85" s="804"/>
      <c r="U85" s="804"/>
      <c r="V85" s="804"/>
      <c r="W85" s="804"/>
      <c r="X85" s="804"/>
      <c r="Y85" s="804" t="s">
        <v>5178</v>
      </c>
      <c r="Z85" s="804"/>
      <c r="AA85" s="804"/>
      <c r="AB85" s="804"/>
      <c r="AC85" s="804"/>
      <c r="AD85" s="804"/>
      <c r="AE85" s="804"/>
      <c r="AF85" s="804"/>
      <c r="AG85" s="804"/>
      <c r="AH85" s="804"/>
      <c r="AI85" s="804"/>
      <c r="AJ85" s="804"/>
      <c r="AK85" s="804"/>
      <c r="AL85" s="804"/>
      <c r="AM85" s="804"/>
    </row>
    <row r="86" spans="1:40" ht="13.5" thickBot="1" x14ac:dyDescent="0.25">
      <c r="A86" s="804"/>
      <c r="B86" s="804"/>
      <c r="C86" s="804"/>
      <c r="D86" s="810"/>
      <c r="E86" s="804"/>
      <c r="F86" s="825"/>
      <c r="G86" s="825"/>
      <c r="H86" s="825"/>
      <c r="I86" s="825"/>
      <c r="J86" s="825"/>
      <c r="K86" s="825"/>
      <c r="L86" s="804"/>
      <c r="M86" s="804" t="s">
        <v>5171</v>
      </c>
      <c r="N86" s="804"/>
      <c r="O86" s="956"/>
      <c r="P86" s="957"/>
      <c r="Q86" s="957"/>
      <c r="R86" s="957"/>
      <c r="S86" s="957"/>
      <c r="T86" s="958"/>
      <c r="U86" s="804"/>
      <c r="V86" s="804"/>
      <c r="W86" s="804" t="s">
        <v>5171</v>
      </c>
      <c r="X86" s="804"/>
      <c r="Y86" s="956"/>
      <c r="Z86" s="957"/>
      <c r="AA86" s="957"/>
      <c r="AB86" s="957"/>
      <c r="AC86" s="957"/>
      <c r="AD86" s="958"/>
      <c r="AE86" s="804" t="s">
        <v>5169</v>
      </c>
      <c r="AF86" s="804"/>
      <c r="AG86" s="804"/>
      <c r="AH86" s="804"/>
      <c r="AI86" s="804"/>
      <c r="AJ86" s="804"/>
      <c r="AK86" s="804"/>
      <c r="AL86" s="804"/>
      <c r="AM86" s="804"/>
    </row>
    <row r="87" spans="1:40" x14ac:dyDescent="0.2">
      <c r="A87" s="804"/>
      <c r="B87" s="804"/>
      <c r="C87" s="804"/>
      <c r="D87" s="804"/>
      <c r="E87" s="804"/>
      <c r="F87" s="804"/>
      <c r="G87" s="804"/>
      <c r="H87" s="804"/>
      <c r="I87" s="804"/>
      <c r="J87" s="804"/>
      <c r="K87" s="804"/>
      <c r="L87" s="804"/>
      <c r="M87" s="804"/>
      <c r="N87" s="804"/>
      <c r="O87" s="804"/>
      <c r="P87" s="804"/>
      <c r="Q87" s="804"/>
      <c r="R87" s="804"/>
      <c r="S87" s="804"/>
      <c r="T87" s="804"/>
      <c r="U87" s="804"/>
      <c r="V87" s="804"/>
      <c r="W87" s="804"/>
      <c r="X87" s="804"/>
      <c r="Y87" s="804"/>
      <c r="Z87" s="804"/>
      <c r="AA87" s="804"/>
      <c r="AB87" s="804"/>
      <c r="AC87" s="804"/>
      <c r="AD87" s="804"/>
      <c r="AE87" s="804"/>
      <c r="AF87" s="804"/>
      <c r="AG87" s="804"/>
      <c r="AH87" s="804"/>
      <c r="AI87" s="804"/>
      <c r="AJ87" s="804"/>
      <c r="AK87" s="804"/>
      <c r="AL87" s="804"/>
      <c r="AM87" s="804"/>
    </row>
    <row r="88" spans="1:40" x14ac:dyDescent="0.2">
      <c r="A88" s="804"/>
      <c r="B88" s="804"/>
      <c r="C88" s="804"/>
      <c r="D88" s="810"/>
      <c r="E88" s="804"/>
      <c r="F88" s="804"/>
      <c r="G88" s="814"/>
      <c r="H88" s="804"/>
      <c r="I88" s="804"/>
      <c r="J88" s="814"/>
      <c r="K88" s="824" t="s">
        <v>5179</v>
      </c>
      <c r="L88" s="814"/>
      <c r="M88" s="814"/>
      <c r="N88" s="814"/>
      <c r="O88" s="814"/>
      <c r="P88" s="814"/>
      <c r="Q88" s="804"/>
      <c r="R88" s="804"/>
      <c r="S88" s="804"/>
      <c r="T88" s="804"/>
      <c r="U88" s="804"/>
      <c r="V88" s="824"/>
      <c r="W88" s="814"/>
      <c r="X88" s="814"/>
      <c r="Y88" s="814"/>
      <c r="Z88" s="814"/>
      <c r="AA88" s="814"/>
      <c r="AB88" s="804"/>
      <c r="AC88" s="804"/>
      <c r="AD88" s="804"/>
      <c r="AE88" s="804"/>
      <c r="AF88" s="804"/>
      <c r="AG88" s="804"/>
      <c r="AH88" s="804"/>
      <c r="AI88" s="804"/>
      <c r="AJ88" s="804"/>
      <c r="AK88" s="804"/>
      <c r="AL88" s="804"/>
      <c r="AM88" s="804"/>
    </row>
    <row r="89" spans="1:40" x14ac:dyDescent="0.2">
      <c r="A89" s="804"/>
      <c r="B89" s="804"/>
      <c r="C89" s="804"/>
      <c r="D89" s="810"/>
      <c r="E89" s="804"/>
      <c r="F89" s="804"/>
      <c r="G89" s="814"/>
      <c r="H89" s="804"/>
      <c r="I89" s="804"/>
      <c r="J89" s="814"/>
      <c r="K89" s="62" t="s">
        <v>5180</v>
      </c>
      <c r="L89" s="814"/>
      <c r="M89" s="814"/>
      <c r="N89" s="814"/>
      <c r="O89" s="814"/>
      <c r="P89" s="814"/>
      <c r="Q89" s="804"/>
      <c r="R89" s="804"/>
      <c r="S89" s="804"/>
      <c r="T89" s="804"/>
      <c r="U89" s="804"/>
      <c r="V89" s="824" t="s">
        <v>5176</v>
      </c>
      <c r="W89" s="814"/>
      <c r="X89" s="814"/>
      <c r="Y89" s="814"/>
      <c r="Z89" s="814"/>
      <c r="AA89" s="814"/>
      <c r="AB89" s="804"/>
      <c r="AC89" s="804"/>
      <c r="AD89" s="804"/>
      <c r="AE89" s="804"/>
      <c r="AF89" s="804"/>
      <c r="AG89" s="804"/>
      <c r="AH89" s="804"/>
      <c r="AI89" s="804"/>
      <c r="AJ89" s="804"/>
      <c r="AK89" s="804"/>
      <c r="AL89" s="804"/>
      <c r="AM89" s="804"/>
    </row>
    <row r="90" spans="1:40" ht="13.5" thickBot="1" x14ac:dyDescent="0.25">
      <c r="A90" s="804"/>
      <c r="B90" s="804"/>
      <c r="C90" s="804"/>
      <c r="D90" s="810"/>
      <c r="E90" s="804"/>
      <c r="F90" s="804"/>
      <c r="G90" s="804"/>
      <c r="H90" s="804"/>
      <c r="I90" s="804"/>
      <c r="J90" s="804"/>
      <c r="K90" s="62" t="s">
        <v>5181</v>
      </c>
      <c r="L90" s="804"/>
      <c r="M90" s="804"/>
      <c r="N90" s="804"/>
      <c r="O90" s="804"/>
      <c r="P90" s="804"/>
      <c r="Q90" s="804"/>
      <c r="R90" s="804"/>
      <c r="S90" s="804"/>
      <c r="T90" s="804"/>
      <c r="U90" s="804"/>
      <c r="V90" s="804" t="s">
        <v>5178</v>
      </c>
      <c r="W90" s="804"/>
      <c r="X90" s="804"/>
      <c r="Y90" s="804"/>
      <c r="Z90" s="804"/>
      <c r="AA90" s="804"/>
      <c r="AB90" s="804"/>
      <c r="AC90" s="804"/>
      <c r="AD90" s="804"/>
      <c r="AE90" s="804"/>
      <c r="AF90" s="804"/>
      <c r="AG90" s="804"/>
      <c r="AH90" s="804"/>
      <c r="AI90" s="804"/>
      <c r="AJ90" s="804"/>
      <c r="AK90" s="804"/>
      <c r="AL90" s="804"/>
      <c r="AM90" s="804"/>
    </row>
    <row r="91" spans="1:40" ht="13.5" customHeight="1" thickBot="1" x14ac:dyDescent="0.25">
      <c r="A91" s="804"/>
      <c r="B91" s="804"/>
      <c r="C91" s="804"/>
      <c r="D91" s="810"/>
      <c r="E91" s="804" t="s">
        <v>5182</v>
      </c>
      <c r="F91" s="814"/>
      <c r="G91" s="814"/>
      <c r="H91" s="814"/>
      <c r="I91" s="804" t="s">
        <v>5156</v>
      </c>
      <c r="J91" s="804"/>
      <c r="K91" s="956"/>
      <c r="L91" s="957"/>
      <c r="M91" s="957"/>
      <c r="N91" s="957"/>
      <c r="O91" s="957"/>
      <c r="P91" s="958"/>
      <c r="Q91" s="804"/>
      <c r="R91" s="804"/>
      <c r="S91" s="804"/>
      <c r="T91" s="804" t="s">
        <v>5156</v>
      </c>
      <c r="U91" s="804"/>
      <c r="V91" s="956"/>
      <c r="W91" s="957"/>
      <c r="X91" s="957"/>
      <c r="Y91" s="957"/>
      <c r="Z91" s="957"/>
      <c r="AA91" s="958"/>
      <c r="AB91" s="804"/>
      <c r="AC91" s="804"/>
      <c r="AD91" s="804"/>
      <c r="AE91" s="804"/>
      <c r="AF91" s="804"/>
      <c r="AG91" s="804"/>
      <c r="AH91" s="804"/>
      <c r="AI91" s="804"/>
      <c r="AJ91" s="804"/>
      <c r="AK91" s="804"/>
      <c r="AL91" s="804"/>
      <c r="AM91" s="804"/>
    </row>
    <row r="92" spans="1:40" x14ac:dyDescent="0.2">
      <c r="A92" s="804"/>
      <c r="B92" s="804"/>
      <c r="C92" s="804"/>
      <c r="D92" s="810"/>
      <c r="E92" s="804"/>
      <c r="F92" s="814"/>
      <c r="G92" s="814"/>
      <c r="H92" s="814"/>
      <c r="I92" s="804"/>
      <c r="J92" s="804"/>
      <c r="K92" s="812"/>
      <c r="L92" s="812"/>
      <c r="M92" s="812"/>
      <c r="N92" s="812"/>
      <c r="O92" s="812"/>
      <c r="P92" s="812"/>
      <c r="Q92" s="804"/>
      <c r="R92" s="804"/>
      <c r="S92" s="804"/>
      <c r="T92" s="804"/>
      <c r="U92" s="804"/>
      <c r="V92" s="804"/>
      <c r="W92" s="804"/>
      <c r="X92" s="804"/>
      <c r="Y92" s="804"/>
      <c r="Z92" s="804"/>
      <c r="AA92" s="804"/>
      <c r="AB92" s="804"/>
      <c r="AC92" s="804"/>
      <c r="AD92" s="804"/>
      <c r="AE92" s="804"/>
      <c r="AF92" s="804"/>
      <c r="AG92" s="804"/>
      <c r="AH92" s="804"/>
      <c r="AI92" s="804"/>
      <c r="AJ92" s="804"/>
      <c r="AK92" s="804"/>
      <c r="AL92" s="804"/>
      <c r="AM92" s="804"/>
    </row>
    <row r="93" spans="1:40" x14ac:dyDescent="0.2">
      <c r="A93" s="804"/>
      <c r="B93" s="804"/>
      <c r="C93" s="804"/>
      <c r="D93" s="804" t="s">
        <v>5140</v>
      </c>
      <c r="E93" s="947">
        <f>ROUND((E77-L77-S77-F81-X81-O86-Y86)*1.3333,)+K91+V91</f>
        <v>0</v>
      </c>
      <c r="F93" s="947"/>
      <c r="G93" s="947"/>
      <c r="H93" s="947"/>
      <c r="I93" s="947"/>
      <c r="J93" s="947"/>
      <c r="K93" s="804" t="s">
        <v>5139</v>
      </c>
      <c r="L93" s="804"/>
      <c r="M93" s="804" t="s">
        <v>5185</v>
      </c>
      <c r="N93" s="804"/>
      <c r="O93" s="814"/>
      <c r="P93" s="814"/>
      <c r="Q93" s="814"/>
      <c r="R93" s="804"/>
      <c r="S93" s="814"/>
      <c r="T93" s="814"/>
      <c r="U93" s="814"/>
      <c r="V93" s="814"/>
      <c r="W93" s="814"/>
      <c r="X93" s="814"/>
      <c r="Y93" s="814"/>
      <c r="Z93" s="814"/>
      <c r="AA93" s="804"/>
      <c r="AB93" s="814"/>
      <c r="AC93" s="804"/>
      <c r="AD93" s="804"/>
      <c r="AE93" s="804"/>
      <c r="AF93" s="804"/>
      <c r="AG93" s="804"/>
      <c r="AH93" s="804"/>
      <c r="AI93" s="804"/>
      <c r="AJ93" s="804"/>
      <c r="AK93" s="804"/>
      <c r="AL93" s="804"/>
      <c r="AM93" s="804"/>
    </row>
    <row r="94" spans="1:40" ht="13.5" thickBot="1" x14ac:dyDescent="0.25">
      <c r="A94" s="804"/>
      <c r="B94" s="804"/>
      <c r="C94" s="804"/>
      <c r="D94" s="804"/>
      <c r="E94" s="814"/>
      <c r="F94" s="814"/>
      <c r="G94" s="814"/>
      <c r="H94" s="814"/>
      <c r="I94" s="814"/>
      <c r="J94" s="814"/>
      <c r="K94" s="804"/>
      <c r="L94" s="804"/>
      <c r="M94" s="804"/>
      <c r="N94" s="804"/>
      <c r="O94" s="814"/>
      <c r="P94" s="814"/>
      <c r="Q94" s="814"/>
      <c r="R94" s="804"/>
      <c r="S94" s="814"/>
      <c r="T94" s="814"/>
      <c r="U94" s="814"/>
      <c r="V94" s="814"/>
      <c r="W94" s="814"/>
      <c r="X94" s="814"/>
      <c r="Y94" s="814"/>
      <c r="Z94" s="814"/>
      <c r="AA94" s="804"/>
      <c r="AB94" s="814"/>
      <c r="AC94" s="804"/>
      <c r="AD94" s="804"/>
      <c r="AE94" s="804"/>
      <c r="AF94" s="804"/>
      <c r="AG94" s="804"/>
      <c r="AH94" s="804"/>
      <c r="AI94" s="804"/>
      <c r="AJ94" s="804"/>
      <c r="AK94" s="804"/>
      <c r="AL94" s="804"/>
      <c r="AM94" s="804"/>
    </row>
    <row r="95" spans="1:40" x14ac:dyDescent="0.2">
      <c r="A95" s="804"/>
      <c r="B95" s="948" t="s">
        <v>5186</v>
      </c>
      <c r="C95" s="948"/>
      <c r="D95" s="948"/>
      <c r="E95" s="948"/>
      <c r="F95" s="948"/>
      <c r="G95" s="948"/>
      <c r="H95" s="948"/>
      <c r="I95" s="949" t="s">
        <v>5187</v>
      </c>
      <c r="J95" s="949"/>
      <c r="K95" s="949"/>
      <c r="L95" s="949"/>
      <c r="M95" s="949"/>
      <c r="N95" s="946" t="s">
        <v>5140</v>
      </c>
      <c r="O95" s="950">
        <f>ROUND((E53+E73+E93)/3,)</f>
        <v>0</v>
      </c>
      <c r="P95" s="951"/>
      <c r="Q95" s="951"/>
      <c r="R95" s="951"/>
      <c r="S95" s="951"/>
      <c r="T95" s="952"/>
      <c r="U95" s="945" t="s">
        <v>5188</v>
      </c>
      <c r="V95" s="945"/>
      <c r="W95" s="945"/>
      <c r="X95" s="945"/>
      <c r="Y95" s="945"/>
      <c r="Z95" s="945"/>
      <c r="AA95" s="804"/>
      <c r="AB95" s="804"/>
      <c r="AC95" s="804"/>
      <c r="AD95" s="804"/>
      <c r="AE95" s="804"/>
      <c r="AF95" s="804"/>
      <c r="AG95" s="804"/>
      <c r="AH95" s="804"/>
      <c r="AI95" s="804"/>
      <c r="AJ95" s="804"/>
      <c r="AK95" s="804"/>
      <c r="AL95" s="804"/>
      <c r="AM95" s="804"/>
    </row>
    <row r="96" spans="1:40" ht="13.5" thickBot="1" x14ac:dyDescent="0.25">
      <c r="A96" s="804"/>
      <c r="B96" s="948"/>
      <c r="C96" s="948"/>
      <c r="D96" s="948"/>
      <c r="E96" s="948"/>
      <c r="F96" s="948"/>
      <c r="G96" s="948"/>
      <c r="H96" s="948"/>
      <c r="I96" s="946">
        <v>3</v>
      </c>
      <c r="J96" s="946"/>
      <c r="K96" s="946"/>
      <c r="L96" s="946"/>
      <c r="M96" s="946"/>
      <c r="N96" s="946"/>
      <c r="O96" s="953"/>
      <c r="P96" s="954"/>
      <c r="Q96" s="954"/>
      <c r="R96" s="954"/>
      <c r="S96" s="954"/>
      <c r="T96" s="955"/>
      <c r="U96" s="945"/>
      <c r="V96" s="945"/>
      <c r="W96" s="945"/>
      <c r="X96" s="945"/>
      <c r="Y96" s="945"/>
      <c r="Z96" s="945"/>
      <c r="AA96" s="804"/>
      <c r="AB96" s="804"/>
      <c r="AC96" s="804"/>
      <c r="AD96" s="804"/>
      <c r="AE96" s="804"/>
      <c r="AF96" s="804"/>
      <c r="AG96" s="804"/>
      <c r="AH96" s="804"/>
      <c r="AI96" s="804"/>
      <c r="AJ96" s="804"/>
      <c r="AK96" s="804"/>
      <c r="AL96" s="804"/>
      <c r="AM96" s="804"/>
    </row>
    <row r="97" spans="1:39" x14ac:dyDescent="0.2">
      <c r="A97" s="804"/>
      <c r="B97" s="804"/>
      <c r="C97" s="804"/>
      <c r="D97" s="804"/>
      <c r="E97" s="804"/>
      <c r="F97" s="804"/>
      <c r="G97" s="804"/>
      <c r="H97" s="804"/>
      <c r="I97" s="804"/>
      <c r="J97" s="804"/>
      <c r="K97" s="804"/>
      <c r="L97" s="804"/>
      <c r="M97" s="804"/>
      <c r="N97" s="804"/>
      <c r="O97" s="804"/>
      <c r="P97" s="804"/>
      <c r="Q97" s="804"/>
      <c r="R97" s="804"/>
      <c r="S97" s="804"/>
      <c r="T97" s="804"/>
      <c r="U97" s="804"/>
      <c r="V97" s="804"/>
      <c r="W97" s="804"/>
      <c r="X97" s="804"/>
      <c r="Y97" s="804"/>
      <c r="Z97" s="804"/>
      <c r="AA97" s="804"/>
      <c r="AB97" s="804"/>
      <c r="AC97" s="804"/>
      <c r="AD97" s="804"/>
      <c r="AE97" s="804"/>
      <c r="AF97" s="804"/>
      <c r="AG97" s="804"/>
      <c r="AH97" s="804"/>
      <c r="AI97" s="804"/>
      <c r="AJ97" s="804"/>
      <c r="AK97" s="804"/>
      <c r="AL97" s="804"/>
      <c r="AM97" s="804"/>
    </row>
    <row r="98" spans="1:39" x14ac:dyDescent="0.2">
      <c r="A98" s="804"/>
      <c r="B98" s="804"/>
      <c r="C98" s="804"/>
      <c r="D98" s="804"/>
      <c r="E98" s="804"/>
      <c r="F98" s="804"/>
      <c r="G98" s="804"/>
      <c r="H98" s="804"/>
      <c r="I98" s="804"/>
      <c r="J98" s="804"/>
      <c r="K98" s="804"/>
      <c r="L98" s="804"/>
      <c r="M98" s="804"/>
      <c r="N98" s="804"/>
      <c r="O98" s="804"/>
      <c r="P98" s="804"/>
      <c r="Q98" s="804"/>
      <c r="R98" s="804"/>
      <c r="S98" s="804"/>
      <c r="T98" s="804"/>
      <c r="U98" s="804"/>
      <c r="V98" s="804"/>
      <c r="W98" s="804"/>
      <c r="X98" s="804"/>
      <c r="Y98" s="804"/>
      <c r="Z98" s="804"/>
      <c r="AA98" s="804"/>
      <c r="AB98" s="804"/>
      <c r="AC98" s="804"/>
      <c r="AD98" s="804"/>
      <c r="AE98" s="804"/>
      <c r="AF98" s="804"/>
      <c r="AG98" s="804"/>
      <c r="AH98" s="804"/>
      <c r="AI98" s="804"/>
      <c r="AJ98" s="804"/>
      <c r="AK98" s="804"/>
      <c r="AL98" s="804"/>
      <c r="AM98" s="804"/>
    </row>
    <row r="99" spans="1:39" x14ac:dyDescent="0.2">
      <c r="A99" s="804"/>
      <c r="B99" s="804"/>
      <c r="C99" s="804"/>
      <c r="D99" s="804"/>
      <c r="E99" s="804"/>
      <c r="F99" s="804"/>
      <c r="G99" s="804"/>
      <c r="H99" s="804"/>
      <c r="I99" s="804"/>
      <c r="J99" s="804"/>
      <c r="K99" s="804"/>
      <c r="L99" s="804"/>
      <c r="M99" s="804"/>
      <c r="N99" s="804"/>
      <c r="O99" s="804"/>
      <c r="P99" s="804"/>
      <c r="Q99" s="804"/>
      <c r="R99" s="804"/>
      <c r="S99" s="804"/>
      <c r="T99" s="804"/>
      <c r="U99" s="804"/>
      <c r="V99" s="804"/>
      <c r="W99" s="804"/>
      <c r="X99" s="804"/>
      <c r="Y99" s="804"/>
      <c r="Z99" s="804"/>
      <c r="AA99" s="804"/>
      <c r="AB99" s="804"/>
      <c r="AC99" s="804"/>
      <c r="AD99" s="804"/>
      <c r="AE99" s="804"/>
      <c r="AF99" s="804"/>
      <c r="AG99" s="804"/>
      <c r="AH99" s="804"/>
      <c r="AI99" s="804"/>
      <c r="AJ99" s="804"/>
      <c r="AK99" s="804"/>
      <c r="AL99" s="804"/>
      <c r="AM99" s="804"/>
    </row>
  </sheetData>
  <sheetProtection autoFilter="0"/>
  <customSheetViews>
    <customSheetView guid="{0FF53720-42B0-4B1A-A491-0089CDA29CCF}" showPageBreaks="1" printArea="1" view="pageBreakPreview">
      <selection activeCell="E25" sqref="E25"/>
      <pageMargins left="0" right="0" top="0" bottom="0" header="0" footer="0"/>
      <pageSetup paperSize="9" scale="63" orientation="portrait" r:id="rId1"/>
      <headerFooter alignWithMargins="0"/>
    </customSheetView>
    <customSheetView guid="{1F81339A-CB4E-4CB3-ABCA-C25ADEC8B9AC}" showPageBreaks="1" printArea="1" view="pageBreakPreview">
      <selection activeCell="E25" sqref="E25"/>
      <pageMargins left="0" right="0" top="0" bottom="0" header="0" footer="0"/>
      <pageSetup paperSize="9" scale="63" orientation="portrait" r:id="rId2"/>
      <headerFooter alignWithMargins="0"/>
    </customSheetView>
    <customSheetView guid="{87FB8462-6403-4F20-8080-1AF11B55B90C}" showPageBreaks="1" printArea="1" view="pageBreakPreview">
      <selection activeCell="E25" sqref="E25"/>
      <pageMargins left="0" right="0" top="0" bottom="0" header="0" footer="0"/>
      <pageSetup paperSize="9" scale="63" orientation="portrait" r:id="rId3"/>
      <headerFooter alignWithMargins="0"/>
    </customSheetView>
    <customSheetView guid="{3B4A68D1-1B68-46E4-B8BF-4F65CEA2EB4B}" showPageBreaks="1" printArea="1" view="pageBreakPreview">
      <selection activeCell="E25" sqref="E25"/>
      <pageMargins left="0" right="0" top="0" bottom="0" header="0" footer="0"/>
      <pageSetup paperSize="9" scale="63" orientation="portrait" r:id="rId4"/>
      <headerFooter alignWithMargins="0"/>
    </customSheetView>
    <customSheetView guid="{3DDC5261-2F80-4A3C-AB53-F803DE8B7615}" showPageBreaks="1" printArea="1" view="pageBreakPreview">
      <selection activeCell="E25" sqref="E25"/>
      <pageMargins left="0" right="0" top="0" bottom="0" header="0" footer="0"/>
      <pageSetup paperSize="9" scale="63" orientation="portrait" r:id="rId5"/>
      <headerFooter alignWithMargins="0"/>
    </customSheetView>
    <customSheetView guid="{44914D11-FA26-4FFB-9D64-353FA38F5634}" showPageBreaks="1" printArea="1" view="pageBreakPreview">
      <selection activeCell="E25" sqref="E25"/>
      <pageMargins left="0" right="0" top="0" bottom="0" header="0" footer="0"/>
      <pageSetup paperSize="9" scale="63" orientation="portrait" r:id="rId6"/>
      <headerFooter alignWithMargins="0"/>
    </customSheetView>
    <customSheetView guid="{6580A8AE-FA6B-4B5A-83A0-1CF78E68E0A6}" showPageBreaks="1" printArea="1" view="pageBreakPreview">
      <selection activeCell="T27" sqref="T27"/>
      <pageMargins left="0" right="0" top="0" bottom="0" header="0" footer="0"/>
      <pageSetup paperSize="9" scale="78" orientation="portrait" r:id="rId7"/>
      <headerFooter alignWithMargins="0"/>
    </customSheetView>
    <customSheetView guid="{33BE930D-9EAB-4AFB-BDCD-43112CB50749}" showPageBreaks="1" printArea="1" view="pageBreakPreview">
      <selection activeCell="T27" sqref="T27"/>
      <pageMargins left="0" right="0" top="0" bottom="0" header="0" footer="0"/>
      <pageSetup paperSize="9" scale="78" orientation="portrait" r:id="rId8"/>
      <headerFooter alignWithMargins="0"/>
    </customSheetView>
    <customSheetView guid="{0B613FCD-ABCC-41BB-9177-F54C998CD9E2}" showPageBreaks="1" printArea="1" view="pageBreakPreview">
      <selection activeCell="T27" sqref="T27"/>
      <pageMargins left="0" right="0" top="0" bottom="0" header="0" footer="0"/>
      <pageSetup paperSize="9" scale="78" orientation="portrait" r:id="rId9"/>
      <headerFooter alignWithMargins="0"/>
    </customSheetView>
    <customSheetView guid="{B71A276C-C16D-4248-B875-8414D93978D3}" showPageBreaks="1" printArea="1" view="pageBreakPreview">
      <selection activeCell="T27" sqref="T27"/>
      <pageMargins left="0" right="0" top="0" bottom="0" header="0" footer="0"/>
      <pageSetup paperSize="9" scale="78" orientation="portrait" r:id="rId10"/>
      <headerFooter alignWithMargins="0"/>
    </customSheetView>
    <customSheetView guid="{EE5E2BC8-B1EB-4466-BA38-D89D5EC0095B}" showPageBreaks="1" printArea="1" view="pageBreakPreview">
      <selection activeCell="T27" sqref="T27"/>
      <pageMargins left="0" right="0" top="0" bottom="0" header="0" footer="0"/>
      <pageSetup paperSize="9" scale="78" orientation="portrait" r:id="rId11"/>
      <headerFooter alignWithMargins="0"/>
    </customSheetView>
    <customSheetView guid="{60A3B263-4602-4F01-9F3F-2B992FCD2F0D}" showPageBreaks="1" printArea="1" view="pageBreakPreview">
      <selection activeCell="T27" sqref="T27"/>
      <pageMargins left="0" right="0" top="0" bottom="0" header="0" footer="0"/>
      <pageSetup paperSize="9" scale="78" orientation="portrait" r:id="rId12"/>
      <headerFooter alignWithMargins="0"/>
    </customSheetView>
    <customSheetView guid="{4501AAA6-52C2-4DE0-8371-DF05BC835EB0}" showPageBreaks="1" printArea="1" view="pageBreakPreview">
      <selection activeCell="T27" sqref="T27"/>
      <pageMargins left="0" right="0" top="0" bottom="0" header="0" footer="0"/>
      <pageSetup paperSize="9" scale="78" orientation="portrait" r:id="rId13"/>
      <headerFooter alignWithMargins="0"/>
    </customSheetView>
    <customSheetView guid="{994C6250-FA50-4C22-9B36-67FD48252EA7}" showPageBreaks="1" printArea="1" view="pageBreakPreview">
      <selection activeCell="T27" sqref="T27"/>
      <pageMargins left="0" right="0" top="0" bottom="0" header="0" footer="0"/>
      <pageSetup paperSize="9" scale="78" orientation="portrait" r:id="rId14"/>
      <headerFooter alignWithMargins="0"/>
    </customSheetView>
    <customSheetView guid="{589CC1DC-63E7-447D-98B0-3ACFA594E418}" showPageBreaks="1" printArea="1" view="pageBreakPreview">
      <selection activeCell="T27" sqref="T27"/>
      <pageMargins left="0" right="0" top="0" bottom="0" header="0" footer="0"/>
      <pageSetup paperSize="9" scale="78" orientation="portrait" r:id="rId15"/>
      <headerFooter alignWithMargins="0"/>
    </customSheetView>
    <customSheetView guid="{C992E83C-24A9-4447-9C08-4F6D58B78F8B}" showPageBreaks="1" printArea="1" view="pageBreakPreview">
      <selection activeCell="T27" sqref="T27"/>
      <pageMargins left="0" right="0" top="0" bottom="0" header="0" footer="0"/>
      <pageSetup paperSize="9" scale="78" orientation="portrait" r:id="rId16"/>
      <headerFooter alignWithMargins="0"/>
    </customSheetView>
    <customSheetView guid="{3C9FE015-CE13-4E3B-ACAB-8D7E22E34744}" showPageBreaks="1" printArea="1" view="pageBreakPreview">
      <selection activeCell="T27" sqref="T27"/>
      <pageMargins left="0" right="0" top="0" bottom="0" header="0" footer="0"/>
      <pageSetup paperSize="9" scale="78" orientation="portrait" r:id="rId17"/>
      <headerFooter alignWithMargins="0"/>
    </customSheetView>
    <customSheetView guid="{7EEBD42C-6D62-4B33-B7C1-B904E6629538}" showPageBreaks="1" printArea="1" view="pageBreakPreview">
      <selection activeCell="T27" sqref="T27"/>
      <pageMargins left="0" right="0" top="0" bottom="0" header="0" footer="0"/>
      <pageSetup paperSize="9" scale="78" orientation="portrait" r:id="rId18"/>
      <headerFooter alignWithMargins="0"/>
    </customSheetView>
    <customSheetView guid="{C8B40DBF-EDE0-406A-8960-74B2A681CE9F}" showPageBreaks="1" printArea="1" view="pageBreakPreview">
      <selection activeCell="E25" sqref="E25"/>
      <pageMargins left="0" right="0" top="0" bottom="0" header="0" footer="0"/>
      <pageSetup paperSize="9" scale="63" orientation="portrait" r:id="rId19"/>
      <headerFooter alignWithMargins="0"/>
    </customSheetView>
    <customSheetView guid="{A0BA9017-E5F3-4B91-9F5C-F0F36F625BCB}" showPageBreaks="1" printArea="1" view="pageBreakPreview">
      <selection activeCell="E25" sqref="E25"/>
      <pageMargins left="0" right="0" top="0" bottom="0" header="0" footer="0"/>
      <pageSetup paperSize="9" scale="63" orientation="portrait" r:id="rId20"/>
      <headerFooter alignWithMargins="0"/>
    </customSheetView>
  </customSheetViews>
  <mergeCells count="93">
    <mergeCell ref="E93:J93"/>
    <mergeCell ref="Z24:AL25"/>
    <mergeCell ref="AI18:AL18"/>
    <mergeCell ref="Z19:AD19"/>
    <mergeCell ref="Q11:Q12"/>
    <mergeCell ref="R11:U12"/>
    <mergeCell ref="AC11:AF12"/>
    <mergeCell ref="AI17:AL17"/>
    <mergeCell ref="AE18:AH18"/>
    <mergeCell ref="Z22:AD22"/>
    <mergeCell ref="AE22:AH22"/>
    <mergeCell ref="AI22:AL22"/>
    <mergeCell ref="AE19:AH19"/>
    <mergeCell ref="R24:U25"/>
    <mergeCell ref="K71:P71"/>
    <mergeCell ref="V71:AA71"/>
    <mergeCell ref="AE2:AK2"/>
    <mergeCell ref="AA2:AD2"/>
    <mergeCell ref="S28:V29"/>
    <mergeCell ref="W28:X29"/>
    <mergeCell ref="Y28:AK29"/>
    <mergeCell ref="Z20:AD20"/>
    <mergeCell ref="AI20:AL20"/>
    <mergeCell ref="Z21:AD21"/>
    <mergeCell ref="AE21:AH21"/>
    <mergeCell ref="AI21:AL21"/>
    <mergeCell ref="Z18:AD18"/>
    <mergeCell ref="Z17:AD17"/>
    <mergeCell ref="AI19:AL19"/>
    <mergeCell ref="AE20:AH20"/>
    <mergeCell ref="R17:Y17"/>
    <mergeCell ref="R18:U19"/>
    <mergeCell ref="I5:N5"/>
    <mergeCell ref="Q5:Q6"/>
    <mergeCell ref="R5:U6"/>
    <mergeCell ref="AB5:AF6"/>
    <mergeCell ref="I6:N6"/>
    <mergeCell ref="R28:R29"/>
    <mergeCell ref="AE17:AH17"/>
    <mergeCell ref="I12:N12"/>
    <mergeCell ref="C28:L29"/>
    <mergeCell ref="M28:M29"/>
    <mergeCell ref="A17:G17"/>
    <mergeCell ref="H17:K17"/>
    <mergeCell ref="H18:K19"/>
    <mergeCell ref="L18:L19"/>
    <mergeCell ref="C18:F19"/>
    <mergeCell ref="G18:G19"/>
    <mergeCell ref="O66:T66"/>
    <mergeCell ref="Y66:AD66"/>
    <mergeCell ref="K51:P51"/>
    <mergeCell ref="V51:AA51"/>
    <mergeCell ref="I8:N8"/>
    <mergeCell ref="Q8:Q9"/>
    <mergeCell ref="R8:U9"/>
    <mergeCell ref="M17:P17"/>
    <mergeCell ref="M18:P19"/>
    <mergeCell ref="Q18:Q19"/>
    <mergeCell ref="I11:N11"/>
    <mergeCell ref="AA8:AG8"/>
    <mergeCell ref="I9:N9"/>
    <mergeCell ref="AA9:AG9"/>
    <mergeCell ref="N29:Q29"/>
    <mergeCell ref="N28:Q28"/>
    <mergeCell ref="E53:J53"/>
    <mergeCell ref="E37:J37"/>
    <mergeCell ref="L37:Q37"/>
    <mergeCell ref="S37:X37"/>
    <mergeCell ref="F41:K41"/>
    <mergeCell ref="X41:AD41"/>
    <mergeCell ref="O46:T46"/>
    <mergeCell ref="Y46:AD46"/>
    <mergeCell ref="E57:J57"/>
    <mergeCell ref="L57:Q57"/>
    <mergeCell ref="S57:X57"/>
    <mergeCell ref="F61:K61"/>
    <mergeCell ref="X61:AD61"/>
    <mergeCell ref="U95:Z96"/>
    <mergeCell ref="I96:M96"/>
    <mergeCell ref="E73:J73"/>
    <mergeCell ref="B95:H96"/>
    <mergeCell ref="I95:M95"/>
    <mergeCell ref="N95:N96"/>
    <mergeCell ref="O95:T96"/>
    <mergeCell ref="E77:J77"/>
    <mergeCell ref="L77:Q77"/>
    <mergeCell ref="S77:X77"/>
    <mergeCell ref="F81:K81"/>
    <mergeCell ref="X81:AD81"/>
    <mergeCell ref="O86:T86"/>
    <mergeCell ref="Y86:AD86"/>
    <mergeCell ref="K91:P91"/>
    <mergeCell ref="V91:AA91"/>
  </mergeCells>
  <phoneticPr fontId="3"/>
  <pageMargins left="0.61" right="0.32" top="0.83" bottom="0.54" header="0.51200000000000001" footer="0.51200000000000001"/>
  <pageSetup paperSize="9" scale="61" orientation="portrait" r:id="rId21"/>
  <headerFooter alignWithMargins="0"/>
  <drawing r:id="rId2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K27"/>
  <sheetViews>
    <sheetView view="pageBreakPreview" zoomScaleNormal="100" zoomScaleSheetLayoutView="100" workbookViewId="0">
      <selection activeCell="J66" sqref="J66"/>
    </sheetView>
  </sheetViews>
  <sheetFormatPr defaultColWidth="9" defaultRowHeight="18.75" customHeight="1" x14ac:dyDescent="0.2"/>
  <cols>
    <col min="1" max="1" width="3.90625" style="1" customWidth="1"/>
    <col min="2" max="2" width="4" style="1" customWidth="1"/>
    <col min="3" max="3" width="7.453125" style="1" bestFit="1" customWidth="1"/>
    <col min="4" max="4" width="3" style="1" bestFit="1" customWidth="1"/>
    <col min="5" max="5" width="12" style="1" customWidth="1"/>
    <col min="6" max="6" width="20.453125" style="6" customWidth="1"/>
    <col min="7" max="7" width="2" style="1" bestFit="1" customWidth="1"/>
    <col min="8" max="8" width="11.90625" style="15" customWidth="1"/>
    <col min="9" max="9" width="2" style="1" bestFit="1" customWidth="1"/>
    <col min="10" max="10" width="11.90625" style="6" customWidth="1"/>
    <col min="11" max="11" width="4.453125" style="1" bestFit="1" customWidth="1"/>
    <col min="12" max="16384" width="9" style="1"/>
  </cols>
  <sheetData>
    <row r="1" spans="1:11" ht="18.75" customHeight="1" x14ac:dyDescent="0.2">
      <c r="A1" s="1252" t="s">
        <v>5189</v>
      </c>
      <c r="B1" s="1253"/>
      <c r="C1" s="1492" t="s">
        <v>6875</v>
      </c>
      <c r="D1" s="1493"/>
      <c r="E1" s="1494"/>
      <c r="F1" s="89"/>
      <c r="G1" s="76"/>
      <c r="H1" s="258" t="s">
        <v>5191</v>
      </c>
      <c r="I1" s="990">
        <f>総括表!H4</f>
        <v>0</v>
      </c>
      <c r="J1" s="990"/>
      <c r="K1" s="990"/>
    </row>
    <row r="2" spans="1:11" ht="18.75" customHeight="1" x14ac:dyDescent="0.2">
      <c r="A2" s="76"/>
      <c r="B2" s="76"/>
      <c r="C2" s="76"/>
      <c r="D2" s="76"/>
      <c r="E2" s="76"/>
      <c r="F2" s="89"/>
      <c r="G2" s="76"/>
      <c r="H2" s="79"/>
      <c r="I2" s="76"/>
      <c r="J2" s="137"/>
      <c r="K2" s="76"/>
    </row>
    <row r="3" spans="1:11" ht="18.75" customHeight="1" x14ac:dyDescent="0.2">
      <c r="A3" s="77" t="s">
        <v>18</v>
      </c>
      <c r="B3" s="71" t="s">
        <v>104</v>
      </c>
      <c r="C3" s="76"/>
      <c r="D3" s="76"/>
      <c r="E3" s="76"/>
      <c r="F3" s="89"/>
      <c r="G3" s="76"/>
      <c r="H3" s="79"/>
      <c r="I3" s="76"/>
      <c r="J3" s="89"/>
      <c r="K3" s="76"/>
    </row>
    <row r="4" spans="1:11" ht="11.25" customHeight="1" x14ac:dyDescent="0.2">
      <c r="A4" s="78"/>
      <c r="B4" s="76"/>
      <c r="C4" s="76"/>
      <c r="D4" s="76"/>
      <c r="E4" s="76"/>
      <c r="F4" s="89"/>
      <c r="G4" s="76"/>
      <c r="H4" s="79"/>
      <c r="I4" s="76"/>
      <c r="J4" s="89"/>
      <c r="K4" s="76"/>
    </row>
    <row r="5" spans="1:11" ht="18.75" customHeight="1" x14ac:dyDescent="0.2">
      <c r="A5" s="78"/>
      <c r="B5" s="1212" t="s">
        <v>5193</v>
      </c>
      <c r="C5" s="992"/>
      <c r="D5" s="1212" t="s">
        <v>5194</v>
      </c>
      <c r="E5" s="992"/>
      <c r="F5" s="618" t="s">
        <v>6876</v>
      </c>
      <c r="G5" s="619"/>
      <c r="H5" s="642" t="s">
        <v>5196</v>
      </c>
      <c r="I5" s="619"/>
      <c r="J5" s="618" t="s">
        <v>17</v>
      </c>
      <c r="K5" s="66"/>
    </row>
    <row r="6" spans="1:11" ht="15" customHeight="1" x14ac:dyDescent="0.2">
      <c r="A6" s="78"/>
      <c r="B6" s="294"/>
      <c r="C6" s="289"/>
      <c r="D6" s="229"/>
      <c r="E6" s="286"/>
      <c r="F6" s="168"/>
      <c r="G6" s="143"/>
      <c r="H6" s="83"/>
      <c r="I6" s="143"/>
      <c r="J6" s="92" t="s">
        <v>5197</v>
      </c>
      <c r="K6" s="66"/>
    </row>
    <row r="7" spans="1:11" s="3" customFormat="1" ht="15" customHeight="1" x14ac:dyDescent="0.2">
      <c r="A7" s="71"/>
      <c r="B7" s="620">
        <v>1</v>
      </c>
      <c r="C7" s="63" t="s">
        <v>5265</v>
      </c>
      <c r="D7" s="621" t="s">
        <v>5199</v>
      </c>
      <c r="E7" s="632" t="s">
        <v>5200</v>
      </c>
      <c r="F7" s="150">
        <f>IF(総括表!$B$4=総括表!$Q$4,基礎データ貼付用シート!E2837)</f>
        <v>0</v>
      </c>
      <c r="G7" s="147" t="s">
        <v>5201</v>
      </c>
      <c r="H7" s="627">
        <v>0.40799999999999997</v>
      </c>
      <c r="I7" s="628" t="s">
        <v>5202</v>
      </c>
      <c r="J7" s="629">
        <f t="shared" ref="J7:J10" si="0">ROUND(F7*H7,0)</f>
        <v>0</v>
      </c>
      <c r="K7" s="66" t="s">
        <v>6015</v>
      </c>
    </row>
    <row r="8" spans="1:11" s="3" customFormat="1" ht="15" customHeight="1" x14ac:dyDescent="0.2">
      <c r="A8" s="71"/>
      <c r="B8" s="67"/>
      <c r="C8" s="538" t="s">
        <v>6877</v>
      </c>
      <c r="D8" s="621" t="s">
        <v>5204</v>
      </c>
      <c r="E8" s="632" t="s">
        <v>5205</v>
      </c>
      <c r="F8" s="150" t="b">
        <f>IF(総括表!$B$4=総括表!$Q$5,基礎データ貼付用シート!E2837)</f>
        <v>0</v>
      </c>
      <c r="G8" s="147" t="s">
        <v>5201</v>
      </c>
      <c r="H8" s="69">
        <v>6.9000000000000006E-2</v>
      </c>
      <c r="I8" s="147" t="s">
        <v>5202</v>
      </c>
      <c r="J8" s="148">
        <f t="shared" si="0"/>
        <v>0</v>
      </c>
      <c r="K8" s="66" t="s">
        <v>5283</v>
      </c>
    </row>
    <row r="9" spans="1:11" s="3" customFormat="1" ht="15" customHeight="1" x14ac:dyDescent="0.2">
      <c r="A9" s="71"/>
      <c r="B9" s="620">
        <v>2</v>
      </c>
      <c r="C9" s="63" t="s">
        <v>5198</v>
      </c>
      <c r="D9" s="621" t="s">
        <v>5199</v>
      </c>
      <c r="E9" s="632" t="s">
        <v>5200</v>
      </c>
      <c r="F9" s="150">
        <f>IF(総括表!$B$4=総括表!$Q$4,基礎データ貼付用シート!E2838)</f>
        <v>0</v>
      </c>
      <c r="G9" s="147" t="s">
        <v>5201</v>
      </c>
      <c r="H9" s="69">
        <v>0.44500000000000001</v>
      </c>
      <c r="I9" s="147" t="s">
        <v>5202</v>
      </c>
      <c r="J9" s="148">
        <f t="shared" si="0"/>
        <v>0</v>
      </c>
      <c r="K9" s="66" t="s">
        <v>5715</v>
      </c>
    </row>
    <row r="10" spans="1:11" s="3" customFormat="1" ht="15" customHeight="1" thickBot="1" x14ac:dyDescent="0.25">
      <c r="A10" s="71"/>
      <c r="B10" s="67"/>
      <c r="C10" s="538"/>
      <c r="D10" s="621" t="s">
        <v>5204</v>
      </c>
      <c r="E10" s="632" t="s">
        <v>5205</v>
      </c>
      <c r="F10" s="150" t="b">
        <f>IF(総括表!$B$4=総括表!$Q$5,基礎データ貼付用シート!E2838)</f>
        <v>0</v>
      </c>
      <c r="G10" s="147" t="s">
        <v>5201</v>
      </c>
      <c r="H10" s="627">
        <v>0.13500000000000001</v>
      </c>
      <c r="I10" s="628" t="s">
        <v>5202</v>
      </c>
      <c r="J10" s="629">
        <f t="shared" si="0"/>
        <v>0</v>
      </c>
      <c r="K10" s="66" t="s">
        <v>5799</v>
      </c>
    </row>
    <row r="11" spans="1:11" s="3" customFormat="1" ht="15" customHeight="1" x14ac:dyDescent="0.2">
      <c r="A11" s="71"/>
      <c r="B11" s="66"/>
      <c r="C11" s="68"/>
      <c r="D11" s="66"/>
      <c r="E11" s="66"/>
      <c r="F11" s="29"/>
      <c r="G11" s="68"/>
      <c r="H11" s="985" t="s">
        <v>5287</v>
      </c>
      <c r="I11" s="986"/>
      <c r="J11" s="657"/>
      <c r="K11" s="66"/>
    </row>
    <row r="12" spans="1:11" s="3" customFormat="1" ht="15" customHeight="1" thickBot="1" x14ac:dyDescent="0.25">
      <c r="A12" s="71"/>
      <c r="B12" s="66"/>
      <c r="C12" s="66"/>
      <c r="D12" s="66"/>
      <c r="E12" s="66"/>
      <c r="F12" s="29"/>
      <c r="G12" s="66"/>
      <c r="H12" s="983" t="s">
        <v>5259</v>
      </c>
      <c r="I12" s="984"/>
      <c r="J12" s="7">
        <f>SUM(J7:J10)</f>
        <v>0</v>
      </c>
      <c r="K12" s="66" t="s">
        <v>6878</v>
      </c>
    </row>
    <row r="13" spans="1:11" s="3" customFormat="1" ht="18.75" customHeight="1" x14ac:dyDescent="0.2">
      <c r="F13" s="12"/>
      <c r="H13" s="19"/>
      <c r="J13" s="12"/>
      <c r="K13" s="2"/>
    </row>
    <row r="14" spans="1:11" s="3" customFormat="1" ht="18.75" customHeight="1" x14ac:dyDescent="0.2">
      <c r="F14" s="12"/>
      <c r="H14" s="19"/>
      <c r="J14" s="12"/>
      <c r="K14" s="2"/>
    </row>
    <row r="15" spans="1:11" s="3" customFormat="1" ht="18.75" customHeight="1" x14ac:dyDescent="0.2">
      <c r="B15" s="2"/>
      <c r="C15" s="2"/>
      <c r="D15" s="2"/>
      <c r="E15" s="2"/>
      <c r="F15" s="8"/>
      <c r="G15" s="2"/>
      <c r="H15" s="17"/>
      <c r="I15" s="9"/>
      <c r="J15" s="8"/>
      <c r="K15" s="2"/>
    </row>
    <row r="16" spans="1:11" s="3" customFormat="1" ht="18.75" customHeight="1" x14ac:dyDescent="0.2">
      <c r="B16" s="2"/>
      <c r="C16" s="2"/>
      <c r="D16" s="2"/>
      <c r="E16" s="2"/>
      <c r="F16" s="8"/>
      <c r="G16" s="2"/>
      <c r="H16" s="17"/>
      <c r="I16" s="9"/>
      <c r="J16" s="8"/>
      <c r="K16" s="2"/>
    </row>
    <row r="17" spans="2:11" s="3" customFormat="1" ht="18.75" customHeight="1" x14ac:dyDescent="0.2">
      <c r="B17" s="2"/>
      <c r="C17" s="2"/>
      <c r="D17" s="2"/>
      <c r="E17" s="2"/>
      <c r="F17" s="8"/>
      <c r="G17" s="2"/>
      <c r="H17" s="17"/>
      <c r="I17" s="9"/>
      <c r="J17" s="8"/>
      <c r="K17" s="2"/>
    </row>
    <row r="18" spans="2:11" s="3" customFormat="1" ht="18.75" customHeight="1" x14ac:dyDescent="0.2">
      <c r="B18" s="2"/>
      <c r="C18" s="2"/>
      <c r="D18" s="2"/>
      <c r="E18" s="2"/>
      <c r="F18" s="8"/>
      <c r="G18" s="2"/>
      <c r="H18" s="17"/>
      <c r="I18" s="9"/>
      <c r="J18" s="8"/>
    </row>
    <row r="19" spans="2:11" s="3" customFormat="1" ht="18.75" customHeight="1" x14ac:dyDescent="0.2">
      <c r="B19" s="2"/>
      <c r="C19" s="2"/>
      <c r="D19" s="2"/>
      <c r="E19" s="2"/>
      <c r="F19" s="8"/>
      <c r="G19" s="2"/>
      <c r="H19" s="17"/>
      <c r="I19" s="9"/>
      <c r="J19" s="8"/>
    </row>
    <row r="20" spans="2:11" s="3" customFormat="1" ht="18.75" customHeight="1" x14ac:dyDescent="0.2">
      <c r="B20" s="2"/>
      <c r="C20" s="2"/>
      <c r="D20" s="2"/>
      <c r="E20" s="2"/>
      <c r="F20" s="8"/>
      <c r="G20" s="2"/>
      <c r="H20" s="17"/>
      <c r="I20" s="9"/>
      <c r="J20" s="8"/>
      <c r="K20" s="2"/>
    </row>
    <row r="21" spans="2:11" s="3" customFormat="1" ht="18.75" customHeight="1" x14ac:dyDescent="0.2">
      <c r="B21" s="2"/>
      <c r="C21" s="2"/>
      <c r="D21" s="2"/>
      <c r="E21" s="2"/>
      <c r="F21" s="8"/>
      <c r="G21" s="2"/>
      <c r="H21" s="17"/>
      <c r="I21" s="9"/>
      <c r="J21" s="8"/>
      <c r="K21" s="2"/>
    </row>
    <row r="22" spans="2:11" s="3" customFormat="1" ht="18.75" customHeight="1" x14ac:dyDescent="0.2">
      <c r="B22" s="2"/>
      <c r="C22" s="2"/>
      <c r="D22" s="2"/>
      <c r="E22" s="2"/>
      <c r="F22" s="8"/>
      <c r="G22" s="2"/>
      <c r="H22" s="17"/>
      <c r="I22" s="9"/>
      <c r="J22" s="8"/>
      <c r="K22" s="2"/>
    </row>
    <row r="23" spans="2:11" ht="18.75" customHeight="1" x14ac:dyDescent="0.2">
      <c r="K23" s="2"/>
    </row>
    <row r="24" spans="2:11" ht="18.75" customHeight="1" x14ac:dyDescent="0.2">
      <c r="K24" s="2"/>
    </row>
    <row r="25" spans="2:11" ht="18.75" customHeight="1" x14ac:dyDescent="0.2">
      <c r="K25" s="2"/>
    </row>
    <row r="26" spans="2:11" ht="18.75" customHeight="1" x14ac:dyDescent="0.2">
      <c r="K26" s="2"/>
    </row>
    <row r="27" spans="2:11" ht="18.75" customHeight="1" x14ac:dyDescent="0.2">
      <c r="K27" s="2"/>
    </row>
  </sheetData>
  <sheetProtection autoFilter="0"/>
  <customSheetViews>
    <customSheetView guid="{0FF53720-42B0-4B1A-A491-0089CDA29CCF}" showPageBreaks="1" view="pageBreakPreview">
      <selection activeCell="K34" sqref="K34"/>
      <pageMargins left="0" right="0" top="0" bottom="0" header="0" footer="0"/>
      <printOptions horizontalCentered="1"/>
      <pageSetup paperSize="9" orientation="portrait" r:id="rId1"/>
      <headerFooter alignWithMargins="0"/>
    </customSheetView>
    <customSheetView guid="{1F81339A-CB4E-4CB3-ABCA-C25ADEC8B9AC}" showPageBreaks="1" view="pageBreakPreview">
      <selection activeCell="K34" sqref="K34"/>
      <pageMargins left="0" right="0" top="0" bottom="0" header="0" footer="0"/>
      <printOptions horizontalCentered="1"/>
      <pageSetup paperSize="9" orientation="portrait" r:id="rId2"/>
      <headerFooter alignWithMargins="0"/>
    </customSheetView>
    <customSheetView guid="{87FB8462-6403-4F20-8080-1AF11B55B90C}" showPageBreaks="1" view="pageBreakPreview">
      <selection activeCell="K34" sqref="K34"/>
      <pageMargins left="0" right="0" top="0" bottom="0" header="0" footer="0"/>
      <printOptions horizontalCentered="1"/>
      <pageSetup paperSize="9" orientation="portrait" r:id="rId3"/>
      <headerFooter alignWithMargins="0"/>
    </customSheetView>
    <customSheetView guid="{3B4A68D1-1B68-46E4-B8BF-4F65CEA2EB4B}" showPageBreaks="1" view="pageBreakPreview">
      <selection activeCell="K34" sqref="K34"/>
      <pageMargins left="0" right="0" top="0" bottom="0" header="0" footer="0"/>
      <printOptions horizontalCentered="1"/>
      <pageSetup paperSize="9" orientation="portrait" r:id="rId4"/>
      <headerFooter alignWithMargins="0"/>
    </customSheetView>
    <customSheetView guid="{3DDC5261-2F80-4A3C-AB53-F803DE8B7615}" showPageBreaks="1" view="pageBreakPreview">
      <selection activeCell="J23" sqref="J23"/>
      <pageMargins left="0" right="0" top="0" bottom="0" header="0" footer="0"/>
      <printOptions horizontalCentered="1"/>
      <pageSetup paperSize="9" orientation="portrait" r:id="rId5"/>
      <headerFooter alignWithMargins="0"/>
    </customSheetView>
    <customSheetView guid="{44914D11-FA26-4FFB-9D64-353FA38F5634}" showPageBreaks="1" view="pageBreakPreview">
      <selection activeCell="J23" sqref="J23"/>
      <pageMargins left="0" right="0" top="0" bottom="0" header="0" footer="0"/>
      <printOptions horizontalCentered="1"/>
      <pageSetup paperSize="9" orientation="portrait" r:id="rId6"/>
      <headerFooter alignWithMargins="0"/>
    </customSheetView>
    <customSheetView guid="{6580A8AE-FA6B-4B5A-83A0-1CF78E68E0A6}" showPageBreaks="1" view="pageBreakPreview">
      <selection activeCell="J27" sqref="J27"/>
      <pageMargins left="0" right="0" top="0" bottom="0" header="0" footer="0"/>
      <printOptions horizontalCentered="1"/>
      <pageSetup paperSize="9" orientation="portrait" r:id="rId7"/>
      <headerFooter alignWithMargins="0"/>
    </customSheetView>
    <customSheetView guid="{33BE930D-9EAB-4AFB-BDCD-43112CB50749}" showPageBreaks="1" view="pageBreakPreview">
      <selection activeCell="J27" sqref="J27"/>
      <pageMargins left="0" right="0" top="0" bottom="0" header="0" footer="0"/>
      <printOptions horizontalCentered="1"/>
      <pageSetup paperSize="9" orientation="portrait" r:id="rId8"/>
      <headerFooter alignWithMargins="0"/>
    </customSheetView>
    <customSheetView guid="{0B613FCD-ABCC-41BB-9177-F54C998CD9E2}" showPageBreaks="1" view="pageBreakPreview">
      <selection activeCell="J27" sqref="J27"/>
      <pageMargins left="0" right="0" top="0" bottom="0" header="0" footer="0"/>
      <printOptions horizontalCentered="1"/>
      <pageSetup paperSize="9" orientation="portrait" r:id="rId9"/>
      <headerFooter alignWithMargins="0"/>
    </customSheetView>
    <customSheetView guid="{B71A276C-C16D-4248-B875-8414D93978D3}" showPageBreaks="1" view="pageBreakPreview">
      <selection activeCell="J27" sqref="J27"/>
      <pageMargins left="0" right="0" top="0" bottom="0" header="0" footer="0"/>
      <printOptions horizontalCentered="1"/>
      <pageSetup paperSize="9" orientation="portrait" r:id="rId10"/>
      <headerFooter alignWithMargins="0"/>
    </customSheetView>
    <customSheetView guid="{EE5E2BC8-B1EB-4466-BA38-D89D5EC0095B}" showPageBreaks="1" view="pageBreakPreview">
      <selection activeCell="J27" sqref="J27"/>
      <pageMargins left="0" right="0" top="0" bottom="0" header="0" footer="0"/>
      <printOptions horizontalCentered="1"/>
      <pageSetup paperSize="9" orientation="portrait" r:id="rId11"/>
      <headerFooter alignWithMargins="0"/>
    </customSheetView>
    <customSheetView guid="{60A3B263-4602-4F01-9F3F-2B992FCD2F0D}" showPageBreaks="1" view="pageBreakPreview">
      <selection activeCell="J27" sqref="J27"/>
      <pageMargins left="0" right="0" top="0" bottom="0" header="0" footer="0"/>
      <printOptions horizontalCentered="1"/>
      <pageSetup paperSize="9" orientation="portrait" r:id="rId12"/>
      <headerFooter alignWithMargins="0"/>
    </customSheetView>
    <customSheetView guid="{4501AAA6-52C2-4DE0-8371-DF05BC835EB0}" showPageBreaks="1" view="pageBreakPreview">
      <selection activeCell="J27" sqref="J27"/>
      <pageMargins left="0" right="0" top="0" bottom="0" header="0" footer="0"/>
      <printOptions horizontalCentered="1"/>
      <pageSetup paperSize="9" orientation="portrait" r:id="rId13"/>
      <headerFooter alignWithMargins="0"/>
    </customSheetView>
    <customSheetView guid="{994C6250-FA50-4C22-9B36-67FD48252EA7}" showPageBreaks="1" view="pageBreakPreview">
      <selection activeCell="J27" sqref="J27"/>
      <pageMargins left="0" right="0" top="0" bottom="0" header="0" footer="0"/>
      <printOptions horizontalCentered="1"/>
      <pageSetup paperSize="9" orientation="portrait" r:id="rId14"/>
      <headerFooter alignWithMargins="0"/>
    </customSheetView>
    <customSheetView guid="{589CC1DC-63E7-447D-98B0-3ACFA594E418}" showPageBreaks="1" view="pageBreakPreview">
      <selection activeCell="J27" sqref="J27"/>
      <pageMargins left="0" right="0" top="0" bottom="0" header="0" footer="0"/>
      <printOptions horizontalCentered="1"/>
      <pageSetup paperSize="9" orientation="portrait" r:id="rId15"/>
      <headerFooter alignWithMargins="0"/>
    </customSheetView>
    <customSheetView guid="{C992E83C-24A9-4447-9C08-4F6D58B78F8B}" showPageBreaks="1" view="pageBreakPreview">
      <selection activeCell="J27" sqref="J27"/>
      <pageMargins left="0" right="0" top="0" bottom="0" header="0" footer="0"/>
      <printOptions horizontalCentered="1"/>
      <pageSetup paperSize="9" orientation="portrait" r:id="rId16"/>
      <headerFooter alignWithMargins="0"/>
    </customSheetView>
    <customSheetView guid="{3C9FE015-CE13-4E3B-ACAB-8D7E22E34744}" showPageBreaks="1" view="pageBreakPreview">
      <selection activeCell="J27" sqref="J27"/>
      <pageMargins left="0" right="0" top="0" bottom="0" header="0" footer="0"/>
      <printOptions horizontalCentered="1"/>
      <pageSetup paperSize="9" orientation="portrait" r:id="rId17"/>
      <headerFooter alignWithMargins="0"/>
    </customSheetView>
    <customSheetView guid="{7EEBD42C-6D62-4B33-B7C1-B904E6629538}" showPageBreaks="1" view="pageBreakPreview">
      <selection activeCell="J27" sqref="J27"/>
      <pageMargins left="0" right="0" top="0" bottom="0" header="0" footer="0"/>
      <printOptions horizontalCentered="1"/>
      <pageSetup paperSize="9" orientation="portrait" r:id="rId18"/>
      <headerFooter alignWithMargins="0"/>
    </customSheetView>
    <customSheetView guid="{C8B40DBF-EDE0-406A-8960-74B2A681CE9F}" showPageBreaks="1" view="pageBreakPreview">
      <selection activeCell="J23" sqref="J23"/>
      <pageMargins left="0" right="0" top="0" bottom="0" header="0" footer="0"/>
      <printOptions horizontalCentered="1"/>
      <pageSetup paperSize="9" orientation="portrait" r:id="rId19"/>
      <headerFooter alignWithMargins="0"/>
    </customSheetView>
    <customSheetView guid="{A0BA9017-E5F3-4B91-9F5C-F0F36F625BCB}" showPageBreaks="1" view="pageBreakPreview">
      <selection activeCell="J23" sqref="J23"/>
      <pageMargins left="0" right="0" top="0" bottom="0" header="0" footer="0"/>
      <printOptions horizontalCentered="1"/>
      <pageSetup paperSize="9" orientation="portrait" r:id="rId20"/>
      <headerFooter alignWithMargins="0"/>
    </customSheetView>
  </customSheetViews>
  <mergeCells count="7">
    <mergeCell ref="H12:I12"/>
    <mergeCell ref="A1:B1"/>
    <mergeCell ref="C1:E1"/>
    <mergeCell ref="I1:K1"/>
    <mergeCell ref="B5:C5"/>
    <mergeCell ref="D5:E5"/>
    <mergeCell ref="H11:I11"/>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2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K55"/>
  <sheetViews>
    <sheetView view="pageBreakPreview" topLeftCell="A34" zoomScaleNormal="100" zoomScaleSheetLayoutView="100" workbookViewId="0">
      <selection activeCell="J66" sqref="J66"/>
    </sheetView>
  </sheetViews>
  <sheetFormatPr defaultColWidth="9" defaultRowHeight="18.75" customHeight="1" x14ac:dyDescent="0.2"/>
  <cols>
    <col min="1" max="2" width="3.90625" style="1" customWidth="1"/>
    <col min="3" max="3" width="7.453125" style="1" bestFit="1" customWidth="1"/>
    <col min="4" max="4" width="3" style="1" bestFit="1" customWidth="1"/>
    <col min="5" max="5" width="12" style="1" customWidth="1"/>
    <col min="6" max="6" width="20.453125" style="6" customWidth="1"/>
    <col min="7" max="7" width="2" style="1" bestFit="1" customWidth="1"/>
    <col min="8" max="8" width="11.90625" style="15" customWidth="1"/>
    <col min="9" max="9" width="2" style="1" bestFit="1" customWidth="1"/>
    <col min="10" max="10" width="11.90625" style="6" customWidth="1"/>
    <col min="11" max="11" width="4.453125" style="1" bestFit="1" customWidth="1"/>
    <col min="12" max="16384" width="9" style="1"/>
  </cols>
  <sheetData>
    <row r="1" spans="1:11" ht="18.75" customHeight="1" x14ac:dyDescent="0.2">
      <c r="A1" s="1252" t="s">
        <v>5189</v>
      </c>
      <c r="B1" s="1253"/>
      <c r="C1" s="1492" t="s">
        <v>6879</v>
      </c>
      <c r="D1" s="1493"/>
      <c r="E1" s="1494"/>
      <c r="F1" s="89"/>
      <c r="G1" s="76"/>
      <c r="H1" s="258" t="s">
        <v>5191</v>
      </c>
      <c r="I1" s="990">
        <f>総括表!H4</f>
        <v>0</v>
      </c>
      <c r="J1" s="990"/>
      <c r="K1" s="990"/>
    </row>
    <row r="2" spans="1:11" ht="18.75" customHeight="1" x14ac:dyDescent="0.2">
      <c r="A2" s="76"/>
      <c r="B2" s="76"/>
      <c r="C2" s="76"/>
      <c r="D2" s="76"/>
      <c r="E2" s="76"/>
      <c r="F2" s="89"/>
      <c r="G2" s="76"/>
      <c r="H2" s="79"/>
      <c r="I2" s="76"/>
      <c r="J2" s="137"/>
      <c r="K2" s="76"/>
    </row>
    <row r="3" spans="1:11" ht="18.75" customHeight="1" x14ac:dyDescent="0.2">
      <c r="A3" s="77" t="s">
        <v>18</v>
      </c>
      <c r="B3" s="71" t="s">
        <v>106</v>
      </c>
      <c r="C3" s="76"/>
      <c r="D3" s="76"/>
      <c r="E3" s="76"/>
      <c r="F3" s="89"/>
      <c r="G3" s="76"/>
      <c r="H3" s="79"/>
      <c r="I3" s="76"/>
      <c r="J3" s="89"/>
      <c r="K3" s="76"/>
    </row>
    <row r="4" spans="1:11" ht="11.25" customHeight="1" x14ac:dyDescent="0.2">
      <c r="A4" s="78"/>
      <c r="B4" s="76"/>
      <c r="C4" s="76"/>
      <c r="D4" s="76"/>
      <c r="E4" s="76"/>
      <c r="F4" s="89"/>
      <c r="G4" s="76"/>
      <c r="H4" s="79"/>
      <c r="I4" s="76"/>
      <c r="J4" s="89"/>
      <c r="K4" s="76"/>
    </row>
    <row r="5" spans="1:11" ht="18.75" customHeight="1" x14ac:dyDescent="0.2">
      <c r="A5" s="78"/>
      <c r="B5" s="1212" t="s">
        <v>6880</v>
      </c>
      <c r="C5" s="992"/>
      <c r="D5" s="1212" t="s">
        <v>5194</v>
      </c>
      <c r="E5" s="992"/>
      <c r="F5" s="618" t="s">
        <v>5635</v>
      </c>
      <c r="G5" s="619"/>
      <c r="H5" s="642" t="s">
        <v>5196</v>
      </c>
      <c r="I5" s="619"/>
      <c r="J5" s="618" t="s">
        <v>17</v>
      </c>
      <c r="K5" s="66"/>
    </row>
    <row r="6" spans="1:11" ht="15" customHeight="1" x14ac:dyDescent="0.2">
      <c r="A6" s="78"/>
      <c r="B6" s="294"/>
      <c r="C6" s="289"/>
      <c r="D6" s="229"/>
      <c r="E6" s="286"/>
      <c r="F6" s="168"/>
      <c r="G6" s="143"/>
      <c r="H6" s="83"/>
      <c r="I6" s="143"/>
      <c r="J6" s="92" t="s">
        <v>5197</v>
      </c>
      <c r="K6" s="66"/>
    </row>
    <row r="7" spans="1:11" s="3" customFormat="1" ht="15" customHeight="1" x14ac:dyDescent="0.2">
      <c r="A7" s="71"/>
      <c r="B7" s="620">
        <v>1</v>
      </c>
      <c r="C7" s="63" t="s">
        <v>5265</v>
      </c>
      <c r="D7" s="621" t="s">
        <v>5199</v>
      </c>
      <c r="E7" s="632" t="s">
        <v>5200</v>
      </c>
      <c r="F7" s="150">
        <f>IF(総括表!$B$4=総括表!$Q$4,基礎データ貼付用シート!E2839)</f>
        <v>0</v>
      </c>
      <c r="G7" s="147" t="s">
        <v>5201</v>
      </c>
      <c r="H7" s="627">
        <v>0.40799999999999997</v>
      </c>
      <c r="I7" s="628" t="s">
        <v>5202</v>
      </c>
      <c r="J7" s="629">
        <f t="shared" ref="J7:J38" si="0">ROUND(F7*H7,0)</f>
        <v>0</v>
      </c>
      <c r="K7" s="66" t="s">
        <v>5264</v>
      </c>
    </row>
    <row r="8" spans="1:11" s="3" customFormat="1" ht="15" customHeight="1" x14ac:dyDescent="0.2">
      <c r="A8" s="71"/>
      <c r="B8" s="141"/>
      <c r="C8" s="538"/>
      <c r="D8" s="621" t="s">
        <v>5204</v>
      </c>
      <c r="E8" s="632" t="s">
        <v>5205</v>
      </c>
      <c r="F8" s="150" t="b">
        <f>IF(総括表!$B$4=総括表!$Q$5,基礎データ貼付用シート!E2839)</f>
        <v>0</v>
      </c>
      <c r="G8" s="147" t="s">
        <v>5201</v>
      </c>
      <c r="H8" s="627">
        <v>5.6000000000000001E-2</v>
      </c>
      <c r="I8" s="628" t="s">
        <v>5202</v>
      </c>
      <c r="J8" s="629">
        <f t="shared" si="0"/>
        <v>0</v>
      </c>
      <c r="K8" s="66" t="s">
        <v>5266</v>
      </c>
    </row>
    <row r="9" spans="1:11" s="3" customFormat="1" ht="15" customHeight="1" x14ac:dyDescent="0.2">
      <c r="A9" s="71"/>
      <c r="B9" s="620">
        <v>2</v>
      </c>
      <c r="C9" s="63" t="s">
        <v>5198</v>
      </c>
      <c r="D9" s="621" t="s">
        <v>5199</v>
      </c>
      <c r="E9" s="632" t="s">
        <v>5200</v>
      </c>
      <c r="F9" s="150">
        <f>IF(総括表!$B$4=総括表!$Q$4,基礎データ貼付用シート!E2840)</f>
        <v>0</v>
      </c>
      <c r="G9" s="147" t="s">
        <v>5201</v>
      </c>
      <c r="H9" s="627">
        <v>0.44500000000000001</v>
      </c>
      <c r="I9" s="628" t="s">
        <v>5202</v>
      </c>
      <c r="J9" s="629">
        <f t="shared" si="0"/>
        <v>0</v>
      </c>
      <c r="K9" s="66" t="s">
        <v>5267</v>
      </c>
    </row>
    <row r="10" spans="1:11" s="3" customFormat="1" ht="15" customHeight="1" x14ac:dyDescent="0.2">
      <c r="A10" s="71"/>
      <c r="B10" s="141"/>
      <c r="C10" s="538"/>
      <c r="D10" s="621" t="s">
        <v>5204</v>
      </c>
      <c r="E10" s="632" t="s">
        <v>5205</v>
      </c>
      <c r="F10" s="150" t="b">
        <f>IF(総括表!$B$4=総括表!$Q$5,基礎データ貼付用シート!E2840)</f>
        <v>0</v>
      </c>
      <c r="G10" s="147" t="s">
        <v>5201</v>
      </c>
      <c r="H10" s="627">
        <v>0.1</v>
      </c>
      <c r="I10" s="628" t="s">
        <v>5202</v>
      </c>
      <c r="J10" s="629">
        <f t="shared" si="0"/>
        <v>0</v>
      </c>
      <c r="K10" s="66" t="s">
        <v>5268</v>
      </c>
    </row>
    <row r="11" spans="1:11" s="3" customFormat="1" ht="15" customHeight="1" x14ac:dyDescent="0.2">
      <c r="A11" s="71"/>
      <c r="B11" s="620">
        <v>3</v>
      </c>
      <c r="C11" s="63" t="s">
        <v>5207</v>
      </c>
      <c r="D11" s="621" t="s">
        <v>5199</v>
      </c>
      <c r="E11" s="632" t="s">
        <v>5200</v>
      </c>
      <c r="F11" s="150">
        <f>IF(総括表!$B$4=総括表!$Q$4,基礎データ貼付用シート!E2841)</f>
        <v>0</v>
      </c>
      <c r="G11" s="147" t="s">
        <v>5201</v>
      </c>
      <c r="H11" s="627">
        <v>0.48199999999999998</v>
      </c>
      <c r="I11" s="628" t="s">
        <v>5202</v>
      </c>
      <c r="J11" s="629">
        <f t="shared" si="0"/>
        <v>0</v>
      </c>
      <c r="K11" s="66" t="s">
        <v>5269</v>
      </c>
    </row>
    <row r="12" spans="1:11" s="3" customFormat="1" ht="15" customHeight="1" x14ac:dyDescent="0.2">
      <c r="A12" s="71"/>
      <c r="B12" s="141"/>
      <c r="C12" s="538"/>
      <c r="D12" s="621" t="s">
        <v>5204</v>
      </c>
      <c r="E12" s="632" t="s">
        <v>5205</v>
      </c>
      <c r="F12" s="150" t="b">
        <f>IF(総括表!$B$4=総括表!$Q$5,基礎データ貼付用シート!E2841)</f>
        <v>0</v>
      </c>
      <c r="G12" s="147" t="s">
        <v>5201</v>
      </c>
      <c r="H12" s="627">
        <v>0.151</v>
      </c>
      <c r="I12" s="628" t="s">
        <v>5202</v>
      </c>
      <c r="J12" s="629">
        <f t="shared" si="0"/>
        <v>0</v>
      </c>
      <c r="K12" s="66" t="s">
        <v>5270</v>
      </c>
    </row>
    <row r="13" spans="1:11" s="3" customFormat="1" ht="15" customHeight="1" x14ac:dyDescent="0.2">
      <c r="A13" s="71"/>
      <c r="B13" s="620">
        <v>4</v>
      </c>
      <c r="C13" s="63" t="s">
        <v>5210</v>
      </c>
      <c r="D13" s="621" t="s">
        <v>5199</v>
      </c>
      <c r="E13" s="632" t="s">
        <v>5200</v>
      </c>
      <c r="F13" s="150">
        <f>IF(総括表!$B$4=総括表!$Q$4,基礎データ貼付用シート!E2842)</f>
        <v>0</v>
      </c>
      <c r="G13" s="147" t="s">
        <v>5201</v>
      </c>
      <c r="H13" s="627">
        <v>0.46200000000000002</v>
      </c>
      <c r="I13" s="628" t="s">
        <v>5202</v>
      </c>
      <c r="J13" s="629">
        <f t="shared" si="0"/>
        <v>0</v>
      </c>
      <c r="K13" s="66" t="s">
        <v>5271</v>
      </c>
    </row>
    <row r="14" spans="1:11" s="3" customFormat="1" ht="15" customHeight="1" x14ac:dyDescent="0.2">
      <c r="A14" s="71"/>
      <c r="B14" s="141"/>
      <c r="C14" s="538"/>
      <c r="D14" s="621" t="s">
        <v>5204</v>
      </c>
      <c r="E14" s="632" t="s">
        <v>5205</v>
      </c>
      <c r="F14" s="150" t="b">
        <f>IF(総括表!$B$4=総括表!$Q$5,基礎データ貼付用シート!E2842)</f>
        <v>0</v>
      </c>
      <c r="G14" s="147" t="s">
        <v>5201</v>
      </c>
      <c r="H14" s="627">
        <v>0.254</v>
      </c>
      <c r="I14" s="628" t="s">
        <v>5202</v>
      </c>
      <c r="J14" s="629">
        <f t="shared" si="0"/>
        <v>0</v>
      </c>
      <c r="K14" s="66" t="s">
        <v>5272</v>
      </c>
    </row>
    <row r="15" spans="1:11" s="3" customFormat="1" ht="15" customHeight="1" x14ac:dyDescent="0.2">
      <c r="A15" s="71"/>
      <c r="B15" s="620">
        <v>5</v>
      </c>
      <c r="C15" s="63" t="s">
        <v>5213</v>
      </c>
      <c r="D15" s="621" t="s">
        <v>5199</v>
      </c>
      <c r="E15" s="632" t="s">
        <v>5200</v>
      </c>
      <c r="F15" s="150">
        <f>IF(総括表!$B$4=総括表!$Q$4,基礎データ貼付用シート!E2843)</f>
        <v>0</v>
      </c>
      <c r="G15" s="147" t="s">
        <v>5201</v>
      </c>
      <c r="H15" s="627">
        <v>0.499</v>
      </c>
      <c r="I15" s="628" t="s">
        <v>5202</v>
      </c>
      <c r="J15" s="629">
        <f t="shared" si="0"/>
        <v>0</v>
      </c>
      <c r="K15" s="66" t="s">
        <v>5273</v>
      </c>
    </row>
    <row r="16" spans="1:11" s="3" customFormat="1" ht="15" customHeight="1" x14ac:dyDescent="0.2">
      <c r="A16" s="71"/>
      <c r="B16" s="141"/>
      <c r="C16" s="538"/>
      <c r="D16" s="621" t="s">
        <v>5204</v>
      </c>
      <c r="E16" s="632" t="s">
        <v>5205</v>
      </c>
      <c r="F16" s="150" t="b">
        <f>IF(総括表!$B$4=総括表!$Q$5,基礎データ貼付用シート!E2843)</f>
        <v>0</v>
      </c>
      <c r="G16" s="147" t="s">
        <v>5201</v>
      </c>
      <c r="H16" s="627">
        <v>0.314</v>
      </c>
      <c r="I16" s="628" t="s">
        <v>5202</v>
      </c>
      <c r="J16" s="629">
        <f t="shared" si="0"/>
        <v>0</v>
      </c>
      <c r="K16" s="66" t="s">
        <v>5330</v>
      </c>
    </row>
    <row r="17" spans="1:11" s="3" customFormat="1" ht="15" customHeight="1" x14ac:dyDescent="0.2">
      <c r="A17" s="71"/>
      <c r="B17" s="620">
        <v>6</v>
      </c>
      <c r="C17" s="63" t="s">
        <v>5216</v>
      </c>
      <c r="D17" s="621" t="s">
        <v>5199</v>
      </c>
      <c r="E17" s="632" t="s">
        <v>5200</v>
      </c>
      <c r="F17" s="150">
        <f>IF(総括表!$B$4=総括表!$Q$4,基礎データ貼付用シート!E2844)</f>
        <v>0</v>
      </c>
      <c r="G17" s="147" t="s">
        <v>5201</v>
      </c>
      <c r="H17" s="627">
        <v>0.504</v>
      </c>
      <c r="I17" s="628" t="s">
        <v>5202</v>
      </c>
      <c r="J17" s="629">
        <f t="shared" si="0"/>
        <v>0</v>
      </c>
      <c r="K17" s="66" t="s">
        <v>5331</v>
      </c>
    </row>
    <row r="18" spans="1:11" s="3" customFormat="1" ht="15" customHeight="1" x14ac:dyDescent="0.2">
      <c r="A18" s="71"/>
      <c r="B18" s="141"/>
      <c r="C18" s="538"/>
      <c r="D18" s="621" t="s">
        <v>5204</v>
      </c>
      <c r="E18" s="632" t="s">
        <v>5205</v>
      </c>
      <c r="F18" s="150" t="b">
        <f>IF(総括表!$B$4=総括表!$Q$5,基礎データ貼付用シート!E2844)</f>
        <v>0</v>
      </c>
      <c r="G18" s="147" t="s">
        <v>5201</v>
      </c>
      <c r="H18" s="627">
        <v>0.374</v>
      </c>
      <c r="I18" s="628" t="s">
        <v>5202</v>
      </c>
      <c r="J18" s="629">
        <f t="shared" si="0"/>
        <v>0</v>
      </c>
      <c r="K18" s="66" t="s">
        <v>5332</v>
      </c>
    </row>
    <row r="19" spans="1:11" s="3" customFormat="1" ht="15" customHeight="1" x14ac:dyDescent="0.2">
      <c r="A19" s="71"/>
      <c r="B19" s="620">
        <v>7</v>
      </c>
      <c r="C19" s="63" t="s">
        <v>5219</v>
      </c>
      <c r="D19" s="621" t="s">
        <v>5199</v>
      </c>
      <c r="E19" s="632" t="s">
        <v>5200</v>
      </c>
      <c r="F19" s="150">
        <f>IF(総括表!$B$4=総括表!$Q$4,基礎データ貼付用シート!E2845)</f>
        <v>0</v>
      </c>
      <c r="G19" s="147" t="s">
        <v>5201</v>
      </c>
      <c r="H19" s="627">
        <v>0.55300000000000005</v>
      </c>
      <c r="I19" s="628" t="s">
        <v>5202</v>
      </c>
      <c r="J19" s="629">
        <f>ROUND(F19*H19,0)</f>
        <v>0</v>
      </c>
      <c r="K19" s="66" t="s">
        <v>5333</v>
      </c>
    </row>
    <row r="20" spans="1:11" s="3" customFormat="1" ht="15" customHeight="1" x14ac:dyDescent="0.2">
      <c r="A20" s="71"/>
      <c r="B20" s="141"/>
      <c r="C20" s="538"/>
      <c r="D20" s="621" t="s">
        <v>5204</v>
      </c>
      <c r="E20" s="632" t="s">
        <v>5205</v>
      </c>
      <c r="F20" s="150" t="b">
        <f>IF(総括表!$B$4=総括表!$Q$5,基礎データ貼付用シート!E2845)</f>
        <v>0</v>
      </c>
      <c r="G20" s="147" t="s">
        <v>5201</v>
      </c>
      <c r="H20" s="627">
        <v>0.42699999999999999</v>
      </c>
      <c r="I20" s="628" t="s">
        <v>5202</v>
      </c>
      <c r="J20" s="629">
        <f>ROUND(F20*H20,0)</f>
        <v>0</v>
      </c>
      <c r="K20" s="66" t="s">
        <v>5334</v>
      </c>
    </row>
    <row r="21" spans="1:11" s="3" customFormat="1" ht="15" customHeight="1" x14ac:dyDescent="0.2">
      <c r="A21" s="71"/>
      <c r="B21" s="620">
        <v>8</v>
      </c>
      <c r="C21" s="63" t="s">
        <v>5222</v>
      </c>
      <c r="D21" s="621" t="s">
        <v>5199</v>
      </c>
      <c r="E21" s="632" t="s">
        <v>5200</v>
      </c>
      <c r="F21" s="150">
        <f>IF(総括表!$B$4=総括表!$Q$4,基礎データ貼付用シート!E2846)</f>
        <v>0</v>
      </c>
      <c r="G21" s="147" t="s">
        <v>5201</v>
      </c>
      <c r="H21" s="627">
        <v>0.59499999999999997</v>
      </c>
      <c r="I21" s="628" t="s">
        <v>5202</v>
      </c>
      <c r="J21" s="629">
        <f t="shared" si="0"/>
        <v>0</v>
      </c>
      <c r="K21" s="66" t="s">
        <v>5335</v>
      </c>
    </row>
    <row r="22" spans="1:11" s="3" customFormat="1" ht="15" customHeight="1" x14ac:dyDescent="0.2">
      <c r="A22" s="71"/>
      <c r="B22" s="141"/>
      <c r="C22" s="538"/>
      <c r="D22" s="621" t="s">
        <v>5204</v>
      </c>
      <c r="E22" s="632" t="s">
        <v>5205</v>
      </c>
      <c r="F22" s="150" t="b">
        <f>IF(総括表!$B$4=総括表!$Q$5,基礎データ貼付用シート!E2846)</f>
        <v>0</v>
      </c>
      <c r="G22" s="147" t="s">
        <v>5201</v>
      </c>
      <c r="H22" s="627">
        <v>0.48199999999999998</v>
      </c>
      <c r="I22" s="628" t="s">
        <v>5202</v>
      </c>
      <c r="J22" s="629">
        <f t="shared" si="0"/>
        <v>0</v>
      </c>
      <c r="K22" s="66" t="s">
        <v>5336</v>
      </c>
    </row>
    <row r="23" spans="1:11" s="3" customFormat="1" ht="15" customHeight="1" x14ac:dyDescent="0.2">
      <c r="A23" s="71"/>
      <c r="B23" s="620">
        <v>9</v>
      </c>
      <c r="C23" s="63" t="s">
        <v>5225</v>
      </c>
      <c r="D23" s="621" t="s">
        <v>5199</v>
      </c>
      <c r="E23" s="632" t="s">
        <v>5200</v>
      </c>
      <c r="F23" s="150">
        <f>IF(総括表!$B$4=総括表!$Q$4,基礎データ貼付用シート!E2847)</f>
        <v>0</v>
      </c>
      <c r="G23" s="147" t="s">
        <v>5201</v>
      </c>
      <c r="H23" s="627">
        <v>0.64500000000000002</v>
      </c>
      <c r="I23" s="628" t="s">
        <v>5202</v>
      </c>
      <c r="J23" s="629">
        <f t="shared" si="0"/>
        <v>0</v>
      </c>
      <c r="K23" s="66" t="s">
        <v>5426</v>
      </c>
    </row>
    <row r="24" spans="1:11" s="3" customFormat="1" ht="15" customHeight="1" x14ac:dyDescent="0.2">
      <c r="A24" s="71"/>
      <c r="B24" s="141"/>
      <c r="C24" s="538"/>
      <c r="D24" s="621" t="s">
        <v>5204</v>
      </c>
      <c r="E24" s="632" t="s">
        <v>5205</v>
      </c>
      <c r="F24" s="150" t="b">
        <f>IF(総括表!$B$4=総括表!$Q$5,基礎データ貼付用シート!E2847)</f>
        <v>0</v>
      </c>
      <c r="G24" s="147" t="s">
        <v>5201</v>
      </c>
      <c r="H24" s="627">
        <v>0.54</v>
      </c>
      <c r="I24" s="628" t="s">
        <v>5202</v>
      </c>
      <c r="J24" s="629">
        <f t="shared" si="0"/>
        <v>0</v>
      </c>
      <c r="K24" s="66" t="s">
        <v>5427</v>
      </c>
    </row>
    <row r="25" spans="1:11" s="3" customFormat="1" ht="15" customHeight="1" x14ac:dyDescent="0.2">
      <c r="A25" s="71"/>
      <c r="B25" s="620">
        <v>10</v>
      </c>
      <c r="C25" s="63" t="s">
        <v>5228</v>
      </c>
      <c r="D25" s="621" t="s">
        <v>5199</v>
      </c>
      <c r="E25" s="632" t="s">
        <v>5200</v>
      </c>
      <c r="F25" s="150">
        <f>IF(総括表!$B$4=総括表!$Q$4,基礎データ貼付用シート!E2848)</f>
        <v>0</v>
      </c>
      <c r="G25" s="147" t="s">
        <v>5201</v>
      </c>
      <c r="H25" s="627">
        <v>0.70699999999999996</v>
      </c>
      <c r="I25" s="628" t="s">
        <v>5202</v>
      </c>
      <c r="J25" s="629">
        <f t="shared" si="0"/>
        <v>0</v>
      </c>
      <c r="K25" s="66" t="s">
        <v>5339</v>
      </c>
    </row>
    <row r="26" spans="1:11" s="3" customFormat="1" ht="15" customHeight="1" x14ac:dyDescent="0.2">
      <c r="A26" s="71"/>
      <c r="B26" s="141"/>
      <c r="C26" s="538"/>
      <c r="D26" s="621" t="s">
        <v>5204</v>
      </c>
      <c r="E26" s="632" t="s">
        <v>5205</v>
      </c>
      <c r="F26" s="150" t="b">
        <f>IF(総括表!$B$4=総括表!$Q$5,基礎データ貼付用シート!E2848)</f>
        <v>0</v>
      </c>
      <c r="G26" s="147" t="s">
        <v>5201</v>
      </c>
      <c r="H26" s="627">
        <v>0.59699999999999998</v>
      </c>
      <c r="I26" s="628" t="s">
        <v>5202</v>
      </c>
      <c r="J26" s="629">
        <f t="shared" si="0"/>
        <v>0</v>
      </c>
      <c r="K26" s="66" t="s">
        <v>5429</v>
      </c>
    </row>
    <row r="27" spans="1:11" s="3" customFormat="1" ht="15" customHeight="1" x14ac:dyDescent="0.2">
      <c r="A27" s="71"/>
      <c r="B27" s="620">
        <v>11</v>
      </c>
      <c r="C27" s="63" t="s">
        <v>5231</v>
      </c>
      <c r="D27" s="621" t="s">
        <v>5199</v>
      </c>
      <c r="E27" s="632" t="s">
        <v>5200</v>
      </c>
      <c r="F27" s="150">
        <f>IF(総括表!$B$4=総括表!$Q$4,基礎データ貼付用シート!E2849)</f>
        <v>0</v>
      </c>
      <c r="G27" s="147" t="s">
        <v>5201</v>
      </c>
      <c r="H27" s="627">
        <v>0.754</v>
      </c>
      <c r="I27" s="628" t="s">
        <v>5202</v>
      </c>
      <c r="J27" s="629">
        <f t="shared" si="0"/>
        <v>0</v>
      </c>
      <c r="K27" s="66" t="s">
        <v>5341</v>
      </c>
    </row>
    <row r="28" spans="1:11" s="3" customFormat="1" ht="15" customHeight="1" x14ac:dyDescent="0.2">
      <c r="A28" s="71"/>
      <c r="B28" s="141"/>
      <c r="C28" s="538"/>
      <c r="D28" s="621" t="s">
        <v>5204</v>
      </c>
      <c r="E28" s="632" t="s">
        <v>5205</v>
      </c>
      <c r="F28" s="150" t="b">
        <f>IF(総括表!$B$4=総括表!$Q$5,基礎データ貼付用シート!E2849)</f>
        <v>0</v>
      </c>
      <c r="G28" s="147" t="s">
        <v>5201</v>
      </c>
      <c r="H28" s="627">
        <v>0.64800000000000002</v>
      </c>
      <c r="I28" s="628" t="s">
        <v>5202</v>
      </c>
      <c r="J28" s="629">
        <f t="shared" si="0"/>
        <v>0</v>
      </c>
      <c r="K28" s="66" t="s">
        <v>5430</v>
      </c>
    </row>
    <row r="29" spans="1:11" s="3" customFormat="1" ht="15" customHeight="1" x14ac:dyDescent="0.2">
      <c r="A29" s="71"/>
      <c r="B29" s="620">
        <v>12</v>
      </c>
      <c r="C29" s="63" t="s">
        <v>5234</v>
      </c>
      <c r="D29" s="621" t="s">
        <v>5199</v>
      </c>
      <c r="E29" s="632" t="s">
        <v>5200</v>
      </c>
      <c r="F29" s="150">
        <f>IF(総括表!$B$4=総括表!$Q$4,基礎データ貼付用シート!E2850)</f>
        <v>0</v>
      </c>
      <c r="G29" s="147" t="s">
        <v>5201</v>
      </c>
      <c r="H29" s="627">
        <v>0.79300000000000004</v>
      </c>
      <c r="I29" s="628" t="s">
        <v>5202</v>
      </c>
      <c r="J29" s="629">
        <f t="shared" si="0"/>
        <v>0</v>
      </c>
      <c r="K29" s="66" t="s">
        <v>5343</v>
      </c>
    </row>
    <row r="30" spans="1:11" s="3" customFormat="1" ht="15" customHeight="1" x14ac:dyDescent="0.2">
      <c r="A30" s="71"/>
      <c r="B30" s="141"/>
      <c r="C30" s="538"/>
      <c r="D30" s="621" t="s">
        <v>5204</v>
      </c>
      <c r="E30" s="632" t="s">
        <v>5205</v>
      </c>
      <c r="F30" s="150" t="b">
        <f>IF(総括表!$B$4=総括表!$Q$5,基礎データ貼付用シート!E2850)</f>
        <v>0</v>
      </c>
      <c r="G30" s="147" t="s">
        <v>5201</v>
      </c>
      <c r="H30" s="627">
        <v>0.70599999999999996</v>
      </c>
      <c r="I30" s="628" t="s">
        <v>5202</v>
      </c>
      <c r="J30" s="629">
        <f t="shared" si="0"/>
        <v>0</v>
      </c>
      <c r="K30" s="66" t="s">
        <v>5431</v>
      </c>
    </row>
    <row r="31" spans="1:11" s="3" customFormat="1" ht="15" customHeight="1" x14ac:dyDescent="0.2">
      <c r="A31" s="71"/>
      <c r="B31" s="620">
        <v>13</v>
      </c>
      <c r="C31" s="63" t="s">
        <v>5237</v>
      </c>
      <c r="D31" s="621" t="s">
        <v>5199</v>
      </c>
      <c r="E31" s="632" t="s">
        <v>5200</v>
      </c>
      <c r="F31" s="150">
        <f>IF(総括表!$B$4=総括表!$Q$4,基礎データ貼付用シート!E2851)</f>
        <v>0</v>
      </c>
      <c r="G31" s="147" t="s">
        <v>5201</v>
      </c>
      <c r="H31" s="627">
        <v>0.83399999999999996</v>
      </c>
      <c r="I31" s="628" t="s">
        <v>5202</v>
      </c>
      <c r="J31" s="629">
        <f t="shared" si="0"/>
        <v>0</v>
      </c>
      <c r="K31" s="66" t="s">
        <v>5345</v>
      </c>
    </row>
    <row r="32" spans="1:11" s="3" customFormat="1" ht="15" customHeight="1" x14ac:dyDescent="0.2">
      <c r="A32" s="71"/>
      <c r="B32" s="141"/>
      <c r="C32" s="538"/>
      <c r="D32" s="621" t="s">
        <v>5204</v>
      </c>
      <c r="E32" s="632" t="s">
        <v>5205</v>
      </c>
      <c r="F32" s="150" t="b">
        <f>IF(総括表!$B$4=総括表!$Q$5,基礎データ貼付用シート!E2851)</f>
        <v>0</v>
      </c>
      <c r="G32" s="147" t="s">
        <v>5201</v>
      </c>
      <c r="H32" s="627">
        <v>0.76500000000000001</v>
      </c>
      <c r="I32" s="628" t="s">
        <v>5202</v>
      </c>
      <c r="J32" s="629">
        <f t="shared" si="0"/>
        <v>0</v>
      </c>
      <c r="K32" s="66" t="s">
        <v>5432</v>
      </c>
    </row>
    <row r="33" spans="1:11" s="3" customFormat="1" ht="15" customHeight="1" x14ac:dyDescent="0.2">
      <c r="A33" s="71"/>
      <c r="B33" s="620">
        <v>14</v>
      </c>
      <c r="C33" s="63" t="s">
        <v>5240</v>
      </c>
      <c r="D33" s="621" t="s">
        <v>5199</v>
      </c>
      <c r="E33" s="632" t="s">
        <v>5200</v>
      </c>
      <c r="F33" s="150">
        <f>IF(総括表!$B$4=総括表!$Q$4,基礎データ貼付用シート!E2852)</f>
        <v>0</v>
      </c>
      <c r="G33" s="147" t="s">
        <v>5201</v>
      </c>
      <c r="H33" s="627">
        <v>0.875</v>
      </c>
      <c r="I33" s="628" t="s">
        <v>5202</v>
      </c>
      <c r="J33" s="629">
        <f t="shared" si="0"/>
        <v>0</v>
      </c>
      <c r="K33" s="66" t="s">
        <v>5347</v>
      </c>
    </row>
    <row r="34" spans="1:11" s="3" customFormat="1" ht="15" customHeight="1" x14ac:dyDescent="0.2">
      <c r="A34" s="71"/>
      <c r="B34" s="141"/>
      <c r="C34" s="538"/>
      <c r="D34" s="621" t="s">
        <v>5204</v>
      </c>
      <c r="E34" s="632" t="s">
        <v>5205</v>
      </c>
      <c r="F34" s="150" t="b">
        <f>IF(総括表!$B$4=総括表!$Q$5,基礎データ貼付用シート!E2852)</f>
        <v>0</v>
      </c>
      <c r="G34" s="147" t="s">
        <v>5201</v>
      </c>
      <c r="H34" s="627">
        <v>0.82399999999999995</v>
      </c>
      <c r="I34" s="628" t="s">
        <v>5202</v>
      </c>
      <c r="J34" s="629">
        <f t="shared" si="0"/>
        <v>0</v>
      </c>
      <c r="K34" s="66" t="s">
        <v>5433</v>
      </c>
    </row>
    <row r="35" spans="1:11" s="3" customFormat="1" ht="15" customHeight="1" x14ac:dyDescent="0.2">
      <c r="A35" s="71"/>
      <c r="B35" s="620">
        <v>15</v>
      </c>
      <c r="C35" s="63" t="s">
        <v>5351</v>
      </c>
      <c r="D35" s="621" t="s">
        <v>5199</v>
      </c>
      <c r="E35" s="632" t="s">
        <v>5200</v>
      </c>
      <c r="F35" s="150">
        <f>IF(総括表!$B$4=総括表!$Q$4,基礎データ貼付用シート!E2853)</f>
        <v>0</v>
      </c>
      <c r="G35" s="147" t="s">
        <v>5201</v>
      </c>
      <c r="H35" s="627">
        <v>0.91800000000000004</v>
      </c>
      <c r="I35" s="628" t="s">
        <v>5202</v>
      </c>
      <c r="J35" s="629">
        <f t="shared" si="0"/>
        <v>0</v>
      </c>
      <c r="K35" s="66" t="s">
        <v>5349</v>
      </c>
    </row>
    <row r="36" spans="1:11" s="3" customFormat="1" ht="15" customHeight="1" x14ac:dyDescent="0.2">
      <c r="A36" s="71"/>
      <c r="B36" s="141"/>
      <c r="C36" s="538"/>
      <c r="D36" s="621" t="s">
        <v>5204</v>
      </c>
      <c r="E36" s="632" t="s">
        <v>5205</v>
      </c>
      <c r="F36" s="150" t="b">
        <f>IF(総括表!$B$4=総括表!$Q$5,基礎データ貼付用シート!E2853)</f>
        <v>0</v>
      </c>
      <c r="G36" s="147" t="s">
        <v>5201</v>
      </c>
      <c r="H36" s="627">
        <v>0.88200000000000001</v>
      </c>
      <c r="I36" s="628" t="s">
        <v>5202</v>
      </c>
      <c r="J36" s="629">
        <f t="shared" si="0"/>
        <v>0</v>
      </c>
      <c r="K36" s="66" t="s">
        <v>5434</v>
      </c>
    </row>
    <row r="37" spans="1:11" s="3" customFormat="1" ht="15" customHeight="1" x14ac:dyDescent="0.2">
      <c r="A37" s="71"/>
      <c r="B37" s="620">
        <v>16</v>
      </c>
      <c r="C37" s="63" t="s">
        <v>5307</v>
      </c>
      <c r="D37" s="621" t="s">
        <v>5199</v>
      </c>
      <c r="E37" s="632" t="s">
        <v>5200</v>
      </c>
      <c r="F37" s="150">
        <f>IF(総括表!$B$4=総括表!$Q$4,基礎データ貼付用シート!E2854)</f>
        <v>0</v>
      </c>
      <c r="G37" s="147" t="s">
        <v>5201</v>
      </c>
      <c r="H37" s="627">
        <v>0.96099999999999997</v>
      </c>
      <c r="I37" s="628" t="s">
        <v>5202</v>
      </c>
      <c r="J37" s="629">
        <f t="shared" si="0"/>
        <v>0</v>
      </c>
      <c r="K37" s="66" t="s">
        <v>5352</v>
      </c>
    </row>
    <row r="38" spans="1:11" s="3" customFormat="1" ht="15" customHeight="1" x14ac:dyDescent="0.2">
      <c r="A38" s="71"/>
      <c r="B38" s="141"/>
      <c r="C38" s="538"/>
      <c r="D38" s="621" t="s">
        <v>5204</v>
      </c>
      <c r="E38" s="632" t="s">
        <v>5205</v>
      </c>
      <c r="F38" s="150" t="b">
        <f>IF(総括表!$B$4=総括表!$Q$5,基礎データ貼付用シート!E2854)</f>
        <v>0</v>
      </c>
      <c r="G38" s="147" t="s">
        <v>5201</v>
      </c>
      <c r="H38" s="627">
        <v>0.94099999999999995</v>
      </c>
      <c r="I38" s="628" t="s">
        <v>5202</v>
      </c>
      <c r="J38" s="629">
        <f t="shared" si="0"/>
        <v>0</v>
      </c>
      <c r="K38" s="66" t="s">
        <v>5403</v>
      </c>
    </row>
    <row r="39" spans="1:11" s="3" customFormat="1" ht="15" customHeight="1" x14ac:dyDescent="0.2">
      <c r="A39" s="71"/>
      <c r="B39" s="620">
        <v>17</v>
      </c>
      <c r="C39" s="63" t="s">
        <v>5308</v>
      </c>
      <c r="D39" s="621" t="s">
        <v>5199</v>
      </c>
      <c r="E39" s="632" t="s">
        <v>5200</v>
      </c>
      <c r="F39" s="150">
        <f>IF(総括表!$B$4=総括表!$Q$4,基礎データ貼付用シート!E2855)</f>
        <v>0</v>
      </c>
      <c r="G39" s="147" t="s">
        <v>5201</v>
      </c>
      <c r="H39" s="627">
        <v>0.72599999999999998</v>
      </c>
      <c r="I39" s="628" t="s">
        <v>5202</v>
      </c>
      <c r="J39" s="629">
        <f t="shared" ref="J39:J44" si="1">ROUND(F39*H39,0)</f>
        <v>0</v>
      </c>
      <c r="K39" s="66" t="s">
        <v>5354</v>
      </c>
    </row>
    <row r="40" spans="1:11" s="3" customFormat="1" ht="15" customHeight="1" x14ac:dyDescent="0.2">
      <c r="A40" s="71"/>
      <c r="B40" s="141"/>
      <c r="C40" s="538"/>
      <c r="D40" s="621" t="s">
        <v>5204</v>
      </c>
      <c r="E40" s="632" t="s">
        <v>5205</v>
      </c>
      <c r="F40" s="150" t="b">
        <f>IF(総括表!$B$4=総括表!$Q$5,基礎データ貼付用シート!E2855)</f>
        <v>0</v>
      </c>
      <c r="G40" s="147" t="s">
        <v>5201</v>
      </c>
      <c r="H40" s="627">
        <v>0.72599999999999998</v>
      </c>
      <c r="I40" s="628" t="s">
        <v>5202</v>
      </c>
      <c r="J40" s="629">
        <f t="shared" si="1"/>
        <v>0</v>
      </c>
      <c r="K40" s="66" t="s">
        <v>5435</v>
      </c>
    </row>
    <row r="41" spans="1:11" s="3" customFormat="1" ht="15" customHeight="1" x14ac:dyDescent="0.2">
      <c r="A41" s="71"/>
      <c r="B41" s="649">
        <v>18</v>
      </c>
      <c r="C41" s="63" t="s">
        <v>5309</v>
      </c>
      <c r="D41" s="621" t="s">
        <v>5199</v>
      </c>
      <c r="E41" s="632" t="s">
        <v>5200</v>
      </c>
      <c r="F41" s="150">
        <f>IF(総括表!$B$4=総括表!$Q$4,基礎データ貼付用シート!E2856)</f>
        <v>0</v>
      </c>
      <c r="G41" s="147" t="s">
        <v>5201</v>
      </c>
      <c r="H41" s="627">
        <v>1</v>
      </c>
      <c r="I41" s="628" t="s">
        <v>5202</v>
      </c>
      <c r="J41" s="629">
        <f t="shared" si="1"/>
        <v>0</v>
      </c>
      <c r="K41" s="66" t="s">
        <v>5356</v>
      </c>
    </row>
    <row r="42" spans="1:11" s="3" customFormat="1" ht="15" customHeight="1" x14ac:dyDescent="0.2">
      <c r="A42" s="71"/>
      <c r="B42" s="141"/>
      <c r="C42" s="538"/>
      <c r="D42" s="621" t="s">
        <v>5204</v>
      </c>
      <c r="E42" s="632" t="s">
        <v>5205</v>
      </c>
      <c r="F42" s="150" t="b">
        <f>IF(総括表!$B$4=総括表!$Q$5,基礎データ貼付用シート!E2856)</f>
        <v>0</v>
      </c>
      <c r="G42" s="147" t="s">
        <v>5201</v>
      </c>
      <c r="H42" s="627">
        <v>1</v>
      </c>
      <c r="I42" s="628" t="s">
        <v>5202</v>
      </c>
      <c r="J42" s="629">
        <f t="shared" si="1"/>
        <v>0</v>
      </c>
      <c r="K42" s="66" t="s">
        <v>5391</v>
      </c>
    </row>
    <row r="43" spans="1:11" s="3" customFormat="1" ht="15" customHeight="1" x14ac:dyDescent="0.2">
      <c r="A43" s="71"/>
      <c r="B43" s="649">
        <v>19</v>
      </c>
      <c r="C43" s="63" t="s">
        <v>5310</v>
      </c>
      <c r="D43" s="621" t="s">
        <v>5199</v>
      </c>
      <c r="E43" s="632" t="s">
        <v>5200</v>
      </c>
      <c r="F43" s="150">
        <f>IF(総括表!$B$4=総括表!$Q$4,基礎データ貼付用シート!E2857)</f>
        <v>0</v>
      </c>
      <c r="G43" s="147" t="s">
        <v>5201</v>
      </c>
      <c r="H43" s="627">
        <v>1</v>
      </c>
      <c r="I43" s="628" t="s">
        <v>5202</v>
      </c>
      <c r="J43" s="629">
        <f t="shared" si="1"/>
        <v>0</v>
      </c>
      <c r="K43" s="66" t="s">
        <v>5358</v>
      </c>
    </row>
    <row r="44" spans="1:11" s="3" customFormat="1" ht="15" customHeight="1" x14ac:dyDescent="0.2">
      <c r="A44" s="71"/>
      <c r="B44" s="141"/>
      <c r="C44" s="538"/>
      <c r="D44" s="621" t="s">
        <v>5204</v>
      </c>
      <c r="E44" s="632" t="s">
        <v>5205</v>
      </c>
      <c r="F44" s="150" t="b">
        <f>IF(総括表!$B$4=総括表!$Q$5,基礎データ貼付用シート!E2857)</f>
        <v>0</v>
      </c>
      <c r="G44" s="147" t="s">
        <v>5201</v>
      </c>
      <c r="H44" s="627">
        <v>1</v>
      </c>
      <c r="I44" s="628" t="s">
        <v>5202</v>
      </c>
      <c r="J44" s="629">
        <f t="shared" si="1"/>
        <v>0</v>
      </c>
      <c r="K44" s="66" t="s">
        <v>5359</v>
      </c>
    </row>
    <row r="45" spans="1:11" s="3" customFormat="1" ht="15" customHeight="1" x14ac:dyDescent="0.2">
      <c r="A45" s="71"/>
      <c r="B45" s="649">
        <v>20</v>
      </c>
      <c r="C45" s="63" t="s">
        <v>5476</v>
      </c>
      <c r="D45" s="621" t="s">
        <v>5199</v>
      </c>
      <c r="E45" s="632" t="s">
        <v>5200</v>
      </c>
      <c r="F45" s="150">
        <f>IF(総括表!$B$4=総括表!$Q$4,基礎データ貼付用シート!E2858)</f>
        <v>0</v>
      </c>
      <c r="G45" s="147" t="s">
        <v>5201</v>
      </c>
      <c r="H45" s="627">
        <v>1</v>
      </c>
      <c r="I45" s="628" t="s">
        <v>5202</v>
      </c>
      <c r="J45" s="629">
        <f t="shared" ref="J45:J46" si="2">ROUND(F45*H45,0)</f>
        <v>0</v>
      </c>
      <c r="K45" s="66" t="s">
        <v>5436</v>
      </c>
    </row>
    <row r="46" spans="1:11" s="3" customFormat="1" ht="15" customHeight="1" thickBot="1" x14ac:dyDescent="0.25">
      <c r="A46" s="71"/>
      <c r="B46" s="141"/>
      <c r="C46" s="538"/>
      <c r="D46" s="621" t="s">
        <v>5204</v>
      </c>
      <c r="E46" s="632" t="s">
        <v>5205</v>
      </c>
      <c r="F46" s="150" t="b">
        <f>IF(総括表!$B$4=総括表!$Q$5,基礎データ貼付用シート!E2858)</f>
        <v>0</v>
      </c>
      <c r="G46" s="147" t="s">
        <v>5201</v>
      </c>
      <c r="H46" s="627">
        <v>1</v>
      </c>
      <c r="I46" s="628" t="s">
        <v>5202</v>
      </c>
      <c r="J46" s="629">
        <f t="shared" si="2"/>
        <v>0</v>
      </c>
      <c r="K46" s="66" t="s">
        <v>5361</v>
      </c>
    </row>
    <row r="47" spans="1:11" s="3" customFormat="1" ht="15" customHeight="1" x14ac:dyDescent="0.2">
      <c r="A47" s="71"/>
      <c r="B47" s="66"/>
      <c r="C47" s="68"/>
      <c r="D47" s="66"/>
      <c r="E47" s="66"/>
      <c r="F47" s="29"/>
      <c r="G47" s="68"/>
      <c r="H47" s="985" t="s">
        <v>5362</v>
      </c>
      <c r="I47" s="986"/>
      <c r="J47" s="657"/>
      <c r="K47" s="66"/>
    </row>
    <row r="48" spans="1:11" s="3" customFormat="1" ht="15" customHeight="1" thickBot="1" x14ac:dyDescent="0.25">
      <c r="A48" s="71"/>
      <c r="B48" s="66"/>
      <c r="C48" s="66"/>
      <c r="D48" s="66"/>
      <c r="E48" s="66"/>
      <c r="F48" s="29"/>
      <c r="G48" s="66"/>
      <c r="H48" s="983" t="s">
        <v>5259</v>
      </c>
      <c r="I48" s="984"/>
      <c r="J48" s="7">
        <f>SUM(J7:J46)</f>
        <v>0</v>
      </c>
      <c r="K48" s="66" t="s">
        <v>5526</v>
      </c>
    </row>
    <row r="49" spans="1:11" ht="18.75" customHeight="1" x14ac:dyDescent="0.2">
      <c r="A49" s="76"/>
      <c r="B49" s="76"/>
      <c r="C49" s="76"/>
      <c r="D49" s="76"/>
      <c r="E49" s="76"/>
      <c r="F49" s="89"/>
      <c r="G49" s="76"/>
      <c r="H49" s="79"/>
      <c r="I49" s="76"/>
      <c r="J49" s="137"/>
      <c r="K49" s="76"/>
    </row>
    <row r="50" spans="1:11" ht="18.75" customHeight="1" x14ac:dyDescent="0.2">
      <c r="A50" s="77"/>
      <c r="B50" s="71" t="s">
        <v>7214</v>
      </c>
      <c r="C50" s="76"/>
      <c r="D50" s="76"/>
      <c r="E50" s="76"/>
      <c r="F50" s="89"/>
      <c r="G50" s="76"/>
      <c r="H50" s="79"/>
      <c r="I50" s="76"/>
      <c r="J50" s="868">
        <f>基礎データ貼付用シート!E2859</f>
        <v>0</v>
      </c>
      <c r="K50" s="66" t="s">
        <v>5605</v>
      </c>
    </row>
    <row r="51" spans="1:11" ht="18.75" customHeight="1" x14ac:dyDescent="0.2">
      <c r="A51" s="77"/>
      <c r="B51" s="71" t="s">
        <v>7215</v>
      </c>
      <c r="C51" s="76"/>
      <c r="D51" s="76"/>
      <c r="E51" s="76"/>
      <c r="F51" s="89"/>
      <c r="G51" s="76"/>
      <c r="H51" s="79"/>
      <c r="I51" s="76"/>
      <c r="J51" s="869">
        <f>基礎データ貼付用シート!E2860</f>
        <v>0</v>
      </c>
      <c r="K51" s="66" t="s">
        <v>5392</v>
      </c>
    </row>
    <row r="52" spans="1:11" ht="18.75" customHeight="1" thickBot="1" x14ac:dyDescent="0.25">
      <c r="A52" s="76"/>
      <c r="B52" s="76"/>
      <c r="C52" s="76"/>
      <c r="D52" s="76"/>
      <c r="E52" s="76"/>
      <c r="F52" s="89"/>
      <c r="G52" s="76"/>
      <c r="H52" s="79"/>
      <c r="I52" s="76"/>
      <c r="J52" s="137"/>
      <c r="K52" s="76"/>
    </row>
    <row r="53" spans="1:11" ht="18.75" customHeight="1" x14ac:dyDescent="0.2">
      <c r="A53" s="4"/>
      <c r="H53" s="1075" t="s">
        <v>7220</v>
      </c>
      <c r="I53" s="1076"/>
      <c r="J53" s="657"/>
      <c r="K53" s="66"/>
    </row>
    <row r="54" spans="1:11" ht="18.75" customHeight="1" thickBot="1" x14ac:dyDescent="0.25">
      <c r="A54" s="4"/>
      <c r="H54" s="983" t="s">
        <v>5259</v>
      </c>
      <c r="I54" s="984"/>
      <c r="J54" s="7">
        <f>J48-(J50-ROUND(J50*0.5,0))-J51</f>
        <v>0</v>
      </c>
      <c r="K54" s="66" t="s">
        <v>107</v>
      </c>
    </row>
    <row r="55" spans="1:11" ht="18.75" customHeight="1" x14ac:dyDescent="0.2">
      <c r="H55" s="870" t="s">
        <v>7221</v>
      </c>
    </row>
  </sheetData>
  <sheetProtection autoFilter="0"/>
  <customSheetViews>
    <customSheetView guid="{0FF53720-42B0-4B1A-A491-0089CDA29CCF}" showPageBreaks="1" showAutoFilter="1" view="pageBreakPreview">
      <selection activeCell="J13" sqref="J13"/>
      <pageMargins left="0" right="0" top="0" bottom="0" header="0" footer="0"/>
      <printOptions horizontalCentered="1"/>
      <pageSetup paperSize="9" orientation="portrait" r:id="rId1"/>
      <headerFooter alignWithMargins="0"/>
      <autoFilter ref="A6:K48" xr:uid="{CFE965D5-4DEE-4983-9158-49078D3A5B88}"/>
    </customSheetView>
    <customSheetView guid="{1F81339A-CB4E-4CB3-ABCA-C25ADEC8B9AC}" showPageBreaks="1" showAutoFilter="1" view="pageBreakPreview">
      <selection activeCell="J13" sqref="J13"/>
      <pageMargins left="0" right="0" top="0" bottom="0" header="0" footer="0"/>
      <printOptions horizontalCentered="1"/>
      <pageSetup paperSize="9" orientation="portrait" r:id="rId2"/>
      <headerFooter alignWithMargins="0"/>
      <autoFilter ref="A6:K48" xr:uid="{610E98F5-63DA-4532-ACD0-966B2D21A002}"/>
    </customSheetView>
    <customSheetView guid="{87FB8462-6403-4F20-8080-1AF11B55B90C}" showPageBreaks="1" showAutoFilter="1" view="pageBreakPreview">
      <selection activeCell="J13" sqref="J13"/>
      <pageMargins left="0" right="0" top="0" bottom="0" header="0" footer="0"/>
      <printOptions horizontalCentered="1"/>
      <pageSetup paperSize="9" orientation="portrait" r:id="rId3"/>
      <headerFooter alignWithMargins="0"/>
      <autoFilter ref="A6:K48" xr:uid="{C375B01D-7CCC-49E5-9BCC-AFFC6D0C2003}"/>
    </customSheetView>
    <customSheetView guid="{3B4A68D1-1B68-46E4-B8BF-4F65CEA2EB4B}" showPageBreaks="1" showAutoFilter="1" view="pageBreakPreview">
      <selection activeCell="J13" sqref="J13"/>
      <pageMargins left="0" right="0" top="0" bottom="0" header="0" footer="0"/>
      <printOptions horizontalCentered="1"/>
      <pageSetup paperSize="9" orientation="portrait" r:id="rId4"/>
      <headerFooter alignWithMargins="0"/>
      <autoFilter ref="A6:K48" xr:uid="{948CA131-0F6B-402E-9CF4-A681A66F8384}"/>
    </customSheetView>
    <customSheetView guid="{3DDC5261-2F80-4A3C-AB53-F803DE8B7615}" showPageBreaks="1" view="pageBreakPreview">
      <selection activeCell="J48" sqref="J48"/>
      <pageMargins left="0" right="0" top="0" bottom="0" header="0" footer="0"/>
      <printOptions horizontalCentered="1"/>
      <pageSetup paperSize="9" orientation="portrait" r:id="rId5"/>
      <headerFooter alignWithMargins="0"/>
    </customSheetView>
    <customSheetView guid="{44914D11-FA26-4FFB-9D64-353FA38F5634}" showPageBreaks="1" view="pageBreakPreview">
      <selection activeCell="J48" sqref="J48"/>
      <pageMargins left="0" right="0" top="0" bottom="0" header="0" footer="0"/>
      <printOptions horizontalCentered="1"/>
      <pageSetup paperSize="9" orientation="portrait" r:id="rId6"/>
      <headerFooter alignWithMargins="0"/>
    </customSheetView>
    <customSheetView guid="{6580A8AE-FA6B-4B5A-83A0-1CF78E68E0A6}" showPageBreaks="1" view="pageBreakPreview" topLeftCell="A28">
      <selection activeCell="J44" sqref="J44"/>
      <pageMargins left="0" right="0" top="0" bottom="0" header="0" footer="0"/>
      <printOptions horizontalCentered="1"/>
      <pageSetup paperSize="9" orientation="portrait" r:id="rId7"/>
      <headerFooter alignWithMargins="0"/>
    </customSheetView>
    <customSheetView guid="{33BE930D-9EAB-4AFB-BDCD-43112CB50749}" showPageBreaks="1" view="pageBreakPreview" topLeftCell="A28">
      <selection activeCell="J44" sqref="J44"/>
      <pageMargins left="0" right="0" top="0" bottom="0" header="0" footer="0"/>
      <printOptions horizontalCentered="1"/>
      <pageSetup paperSize="9" orientation="portrait" r:id="rId8"/>
      <headerFooter alignWithMargins="0"/>
    </customSheetView>
    <customSheetView guid="{0B613FCD-ABCC-41BB-9177-F54C998CD9E2}" showPageBreaks="1" view="pageBreakPreview" topLeftCell="A28">
      <selection activeCell="J44" sqref="J44"/>
      <pageMargins left="0" right="0" top="0" bottom="0" header="0" footer="0"/>
      <printOptions horizontalCentered="1"/>
      <pageSetup paperSize="9" orientation="portrait" r:id="rId9"/>
      <headerFooter alignWithMargins="0"/>
    </customSheetView>
    <customSheetView guid="{B71A276C-C16D-4248-B875-8414D93978D3}" showPageBreaks="1" view="pageBreakPreview" topLeftCell="A28">
      <selection activeCell="J44" sqref="J44"/>
      <pageMargins left="0" right="0" top="0" bottom="0" header="0" footer="0"/>
      <printOptions horizontalCentered="1"/>
      <pageSetup paperSize="9" orientation="portrait" r:id="rId10"/>
      <headerFooter alignWithMargins="0"/>
    </customSheetView>
    <customSheetView guid="{EE5E2BC8-B1EB-4466-BA38-D89D5EC0095B}" showPageBreaks="1" view="pageBreakPreview" topLeftCell="A28">
      <selection activeCell="J44" sqref="J44"/>
      <pageMargins left="0" right="0" top="0" bottom="0" header="0" footer="0"/>
      <printOptions horizontalCentered="1"/>
      <pageSetup paperSize="9" orientation="portrait" r:id="rId11"/>
      <headerFooter alignWithMargins="0"/>
    </customSheetView>
    <customSheetView guid="{60A3B263-4602-4F01-9F3F-2B992FCD2F0D}" showPageBreaks="1" view="pageBreakPreview" topLeftCell="A28">
      <selection activeCell="J44" sqref="J44"/>
      <pageMargins left="0" right="0" top="0" bottom="0" header="0" footer="0"/>
      <printOptions horizontalCentered="1"/>
      <pageSetup paperSize="9" orientation="portrait" r:id="rId12"/>
      <headerFooter alignWithMargins="0"/>
    </customSheetView>
    <customSheetView guid="{4501AAA6-52C2-4DE0-8371-DF05BC835EB0}" showPageBreaks="1" view="pageBreakPreview" topLeftCell="A28">
      <selection activeCell="J44" sqref="J44"/>
      <pageMargins left="0" right="0" top="0" bottom="0" header="0" footer="0"/>
      <printOptions horizontalCentered="1"/>
      <pageSetup paperSize="9" orientation="portrait" r:id="rId13"/>
      <headerFooter alignWithMargins="0"/>
    </customSheetView>
    <customSheetView guid="{994C6250-FA50-4C22-9B36-67FD48252EA7}" showPageBreaks="1" view="pageBreakPreview" topLeftCell="A28">
      <selection activeCell="J44" sqref="J44"/>
      <pageMargins left="0" right="0" top="0" bottom="0" header="0" footer="0"/>
      <printOptions horizontalCentered="1"/>
      <pageSetup paperSize="9" orientation="portrait" r:id="rId14"/>
      <headerFooter alignWithMargins="0"/>
    </customSheetView>
    <customSheetView guid="{589CC1DC-63E7-447D-98B0-3ACFA594E418}" showPageBreaks="1" view="pageBreakPreview" topLeftCell="A28">
      <selection activeCell="J44" sqref="J44"/>
      <pageMargins left="0" right="0" top="0" bottom="0" header="0" footer="0"/>
      <printOptions horizontalCentered="1"/>
      <pageSetup paperSize="9" orientation="portrait" r:id="rId15"/>
      <headerFooter alignWithMargins="0"/>
    </customSheetView>
    <customSheetView guid="{C992E83C-24A9-4447-9C08-4F6D58B78F8B}" showPageBreaks="1" view="pageBreakPreview" topLeftCell="A28">
      <selection activeCell="J44" sqref="J44"/>
      <pageMargins left="0" right="0" top="0" bottom="0" header="0" footer="0"/>
      <printOptions horizontalCentered="1"/>
      <pageSetup paperSize="9" orientation="portrait" r:id="rId16"/>
      <headerFooter alignWithMargins="0"/>
    </customSheetView>
    <customSheetView guid="{3C9FE015-CE13-4E3B-ACAB-8D7E22E34744}" showPageBreaks="1" view="pageBreakPreview" topLeftCell="A28">
      <selection activeCell="J44" sqref="J44"/>
      <pageMargins left="0" right="0" top="0" bottom="0" header="0" footer="0"/>
      <printOptions horizontalCentered="1"/>
      <pageSetup paperSize="9" orientation="portrait" r:id="rId17"/>
      <headerFooter alignWithMargins="0"/>
    </customSheetView>
    <customSheetView guid="{7EEBD42C-6D62-4B33-B7C1-B904E6629538}" showPageBreaks="1" view="pageBreakPreview" topLeftCell="A28">
      <selection activeCell="J44" sqref="J44"/>
      <pageMargins left="0" right="0" top="0" bottom="0" header="0" footer="0"/>
      <printOptions horizontalCentered="1"/>
      <pageSetup paperSize="9" orientation="portrait" r:id="rId18"/>
      <headerFooter alignWithMargins="0"/>
    </customSheetView>
    <customSheetView guid="{C8B40DBF-EDE0-406A-8960-74B2A681CE9F}" showPageBreaks="1" view="pageBreakPreview">
      <selection activeCell="J48" sqref="J48"/>
      <pageMargins left="0" right="0" top="0" bottom="0" header="0" footer="0"/>
      <printOptions horizontalCentered="1"/>
      <pageSetup paperSize="9" orientation="portrait" r:id="rId19"/>
      <headerFooter alignWithMargins="0"/>
    </customSheetView>
    <customSheetView guid="{A0BA9017-E5F3-4B91-9F5C-F0F36F625BCB}" showPageBreaks="1" view="pageBreakPreview">
      <selection activeCell="J48" sqref="J48"/>
      <pageMargins left="0" right="0" top="0" bottom="0" header="0" footer="0"/>
      <printOptions horizontalCentered="1"/>
      <pageSetup paperSize="9" orientation="portrait" r:id="rId20"/>
      <headerFooter alignWithMargins="0"/>
    </customSheetView>
  </customSheetViews>
  <mergeCells count="9">
    <mergeCell ref="H53:I53"/>
    <mergeCell ref="H54:I54"/>
    <mergeCell ref="H47:I47"/>
    <mergeCell ref="H48:I48"/>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scale="94" orientation="portrait" r:id="rId2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38"/>
  <sheetViews>
    <sheetView view="pageBreakPreview" topLeftCell="A21" zoomScale="110" zoomScaleNormal="100" zoomScaleSheetLayoutView="110" workbookViewId="0">
      <selection activeCell="J66" sqref="J66"/>
    </sheetView>
  </sheetViews>
  <sheetFormatPr defaultColWidth="8.90625" defaultRowHeight="13" x14ac:dyDescent="0.2"/>
  <cols>
    <col min="1" max="1" width="3.90625" style="4" customWidth="1"/>
    <col min="2" max="2" width="6.453125" style="4" customWidth="1"/>
    <col min="3" max="3" width="7.453125" style="4" bestFit="1" customWidth="1"/>
    <col min="4" max="4" width="3" style="4" bestFit="1" customWidth="1"/>
    <col min="5" max="5" width="11.453125" style="4" customWidth="1"/>
    <col min="6" max="6" width="12.453125" style="4" customWidth="1"/>
    <col min="7" max="7" width="20.453125" style="4" customWidth="1"/>
    <col min="8" max="8" width="2" style="4" bestFit="1" customWidth="1"/>
    <col min="9" max="9" width="11.90625" style="4" customWidth="1"/>
    <col min="10" max="10" width="2" style="4" bestFit="1" customWidth="1"/>
    <col min="11" max="11" width="11.90625" style="4" customWidth="1"/>
    <col min="12" max="12" width="4.453125" style="4" bestFit="1" customWidth="1"/>
    <col min="13" max="16384" width="8.90625" style="4"/>
  </cols>
  <sheetData>
    <row r="1" spans="1:12" ht="14" x14ac:dyDescent="0.2">
      <c r="A1" s="1252" t="s">
        <v>5189</v>
      </c>
      <c r="B1" s="1253"/>
      <c r="C1" s="1492" t="s">
        <v>6881</v>
      </c>
      <c r="D1" s="1493"/>
      <c r="E1" s="1493"/>
      <c r="F1" s="1493"/>
      <c r="G1" s="1494"/>
      <c r="H1" s="71"/>
      <c r="I1" s="258" t="s">
        <v>5191</v>
      </c>
      <c r="J1" s="990">
        <f>総括表!H4</f>
        <v>0</v>
      </c>
      <c r="K1" s="990"/>
      <c r="L1" s="990"/>
    </row>
    <row r="2" spans="1:12" ht="14" x14ac:dyDescent="0.2">
      <c r="A2" s="76"/>
      <c r="B2" s="76"/>
      <c r="C2" s="76"/>
      <c r="D2" s="76"/>
      <c r="E2" s="76"/>
      <c r="F2" s="76"/>
      <c r="G2" s="89"/>
      <c r="H2" s="76"/>
      <c r="I2" s="79"/>
      <c r="J2" s="76"/>
      <c r="K2" s="89"/>
      <c r="L2" s="76"/>
    </row>
    <row r="3" spans="1:12" ht="14" x14ac:dyDescent="0.2">
      <c r="A3" s="77" t="s">
        <v>18</v>
      </c>
      <c r="B3" s="71" t="s">
        <v>6882</v>
      </c>
      <c r="C3" s="76"/>
      <c r="D3" s="76"/>
      <c r="E3" s="76"/>
      <c r="F3" s="76"/>
      <c r="G3" s="89"/>
      <c r="H3" s="76"/>
      <c r="I3" s="79"/>
      <c r="J3" s="76"/>
      <c r="K3" s="89"/>
      <c r="L3" s="76"/>
    </row>
    <row r="4" spans="1:12" ht="14" x14ac:dyDescent="0.2">
      <c r="A4" s="78"/>
      <c r="B4" s="76"/>
      <c r="C4" s="76"/>
      <c r="D4" s="76"/>
      <c r="E4" s="76"/>
      <c r="F4" s="76"/>
      <c r="G4" s="89"/>
      <c r="H4" s="76"/>
      <c r="I4" s="79"/>
      <c r="J4" s="76"/>
      <c r="K4" s="89"/>
      <c r="L4" s="76"/>
    </row>
    <row r="5" spans="1:12" ht="14" x14ac:dyDescent="0.2">
      <c r="A5" s="78"/>
      <c r="B5" s="1212" t="s">
        <v>6880</v>
      </c>
      <c r="C5" s="992"/>
      <c r="D5" s="1212" t="s">
        <v>5194</v>
      </c>
      <c r="E5" s="1130"/>
      <c r="F5" s="992"/>
      <c r="G5" s="618" t="s">
        <v>5402</v>
      </c>
      <c r="H5" s="619"/>
      <c r="I5" s="642" t="s">
        <v>5196</v>
      </c>
      <c r="J5" s="619"/>
      <c r="K5" s="618" t="s">
        <v>17</v>
      </c>
      <c r="L5" s="66"/>
    </row>
    <row r="6" spans="1:12" ht="14" x14ac:dyDescent="0.2">
      <c r="A6" s="78"/>
      <c r="B6" s="294"/>
      <c r="C6" s="289"/>
      <c r="D6" s="229"/>
      <c r="E6" s="164"/>
      <c r="F6" s="286"/>
      <c r="G6" s="168"/>
      <c r="H6" s="143"/>
      <c r="I6" s="83"/>
      <c r="J6" s="143"/>
      <c r="K6" s="92" t="s">
        <v>5197</v>
      </c>
      <c r="L6" s="66"/>
    </row>
    <row r="7" spans="1:12" x14ac:dyDescent="0.2">
      <c r="A7" s="71"/>
      <c r="B7" s="620">
        <v>1</v>
      </c>
      <c r="C7" s="63" t="s">
        <v>5225</v>
      </c>
      <c r="D7" s="753" t="s">
        <v>5199</v>
      </c>
      <c r="E7" s="1503" t="s">
        <v>6883</v>
      </c>
      <c r="F7" s="696" t="s">
        <v>5200</v>
      </c>
      <c r="G7" s="150">
        <f>IF(総括表!$B$4=総括表!$Q$4,基礎データ貼付用シート!E2861)</f>
        <v>0</v>
      </c>
      <c r="H7" s="147" t="s">
        <v>5201</v>
      </c>
      <c r="I7" s="69">
        <v>0.44900000000000001</v>
      </c>
      <c r="J7" s="147" t="s">
        <v>5202</v>
      </c>
      <c r="K7" s="148">
        <f t="shared" ref="K7:K30" si="0">ROUND(G7*I7,0)</f>
        <v>0</v>
      </c>
      <c r="L7" s="66" t="s">
        <v>5264</v>
      </c>
    </row>
    <row r="8" spans="1:12" x14ac:dyDescent="0.2">
      <c r="A8" s="71"/>
      <c r="B8" s="235"/>
      <c r="C8" s="110"/>
      <c r="D8" s="754"/>
      <c r="E8" s="1504"/>
      <c r="F8" s="696" t="s">
        <v>5205</v>
      </c>
      <c r="G8" s="150" t="b">
        <f>IF(総括表!$B$4=総括表!$Q$5,基礎データ貼付用シート!E2861)</f>
        <v>0</v>
      </c>
      <c r="H8" s="147" t="s">
        <v>5201</v>
      </c>
      <c r="I8" s="627">
        <v>0.44900000000000001</v>
      </c>
      <c r="J8" s="147" t="s">
        <v>5202</v>
      </c>
      <c r="K8" s="148">
        <f t="shared" si="0"/>
        <v>0</v>
      </c>
      <c r="L8" s="66" t="s">
        <v>5266</v>
      </c>
    </row>
    <row r="9" spans="1:12" x14ac:dyDescent="0.2">
      <c r="A9" s="71"/>
      <c r="B9" s="235"/>
      <c r="C9" s="110"/>
      <c r="D9" s="753" t="s">
        <v>5204</v>
      </c>
      <c r="E9" s="1505" t="s">
        <v>6884</v>
      </c>
      <c r="F9" s="696" t="s">
        <v>5200</v>
      </c>
      <c r="G9" s="150">
        <f>IF(総括表!$B$4=総括表!$Q$4,基礎データ貼付用シート!E2862)</f>
        <v>0</v>
      </c>
      <c r="H9" s="147" t="s">
        <v>5201</v>
      </c>
      <c r="I9" s="627">
        <v>0.45600000000000002</v>
      </c>
      <c r="J9" s="147" t="s">
        <v>5202</v>
      </c>
      <c r="K9" s="148">
        <f t="shared" si="0"/>
        <v>0</v>
      </c>
      <c r="L9" s="66" t="s">
        <v>5267</v>
      </c>
    </row>
    <row r="10" spans="1:12" x14ac:dyDescent="0.2">
      <c r="A10" s="71"/>
      <c r="B10" s="141"/>
      <c r="C10" s="538"/>
      <c r="D10" s="754"/>
      <c r="E10" s="1506"/>
      <c r="F10" s="696" t="s">
        <v>5205</v>
      </c>
      <c r="G10" s="150" t="b">
        <f>IF(総括表!$B$4=総括表!$Q$5,基礎データ貼付用シート!E2862)</f>
        <v>0</v>
      </c>
      <c r="H10" s="147" t="s">
        <v>5201</v>
      </c>
      <c r="I10" s="627">
        <v>0.39300000000000002</v>
      </c>
      <c r="J10" s="147" t="s">
        <v>5202</v>
      </c>
      <c r="K10" s="148">
        <f t="shared" si="0"/>
        <v>0</v>
      </c>
      <c r="L10" s="66" t="s">
        <v>5268</v>
      </c>
    </row>
    <row r="11" spans="1:12" x14ac:dyDescent="0.2">
      <c r="A11" s="71"/>
      <c r="B11" s="620">
        <v>2</v>
      </c>
      <c r="C11" s="63" t="s">
        <v>5228</v>
      </c>
      <c r="D11" s="753" t="s">
        <v>5199</v>
      </c>
      <c r="E11" s="1503" t="s">
        <v>6883</v>
      </c>
      <c r="F11" s="696" t="s">
        <v>5200</v>
      </c>
      <c r="G11" s="150">
        <f>IF(総括表!$B$4=総括表!$Q$4,基礎データ貼付用シート!E2863)</f>
        <v>0</v>
      </c>
      <c r="H11" s="147" t="s">
        <v>5201</v>
      </c>
      <c r="I11" s="69">
        <v>0.49399999999999999</v>
      </c>
      <c r="J11" s="147" t="s">
        <v>5202</v>
      </c>
      <c r="K11" s="148">
        <f t="shared" si="0"/>
        <v>0</v>
      </c>
      <c r="L11" s="66" t="s">
        <v>5269</v>
      </c>
    </row>
    <row r="12" spans="1:12" x14ac:dyDescent="0.2">
      <c r="A12" s="71"/>
      <c r="B12" s="235"/>
      <c r="C12" s="110"/>
      <c r="D12" s="754"/>
      <c r="E12" s="1504"/>
      <c r="F12" s="696" t="s">
        <v>5205</v>
      </c>
      <c r="G12" s="150" t="b">
        <f>IF(総括表!$B$4=総括表!$Q$5,基礎データ貼付用シート!E2863)</f>
        <v>0</v>
      </c>
      <c r="H12" s="147" t="s">
        <v>5201</v>
      </c>
      <c r="I12" s="627">
        <v>0.49399999999999999</v>
      </c>
      <c r="J12" s="147" t="s">
        <v>5202</v>
      </c>
      <c r="K12" s="148">
        <f t="shared" si="0"/>
        <v>0</v>
      </c>
      <c r="L12" s="66" t="s">
        <v>5270</v>
      </c>
    </row>
    <row r="13" spans="1:12" x14ac:dyDescent="0.2">
      <c r="A13" s="71"/>
      <c r="B13" s="235"/>
      <c r="C13" s="110"/>
      <c r="D13" s="753" t="s">
        <v>5204</v>
      </c>
      <c r="E13" s="1505" t="s">
        <v>6884</v>
      </c>
      <c r="F13" s="696" t="s">
        <v>5200</v>
      </c>
      <c r="G13" s="150">
        <f>IF(総括表!$B$4=総括表!$Q$4,基礎データ貼付用シート!E2864)</f>
        <v>0</v>
      </c>
      <c r="H13" s="147" t="s">
        <v>5201</v>
      </c>
      <c r="I13" s="627">
        <v>0.49</v>
      </c>
      <c r="J13" s="147" t="s">
        <v>5202</v>
      </c>
      <c r="K13" s="148">
        <f t="shared" si="0"/>
        <v>0</v>
      </c>
      <c r="L13" s="66" t="s">
        <v>5271</v>
      </c>
    </row>
    <row r="14" spans="1:12" x14ac:dyDescent="0.2">
      <c r="A14" s="71"/>
      <c r="B14" s="141"/>
      <c r="C14" s="538"/>
      <c r="D14" s="754"/>
      <c r="E14" s="1506"/>
      <c r="F14" s="696" t="s">
        <v>5205</v>
      </c>
      <c r="G14" s="150" t="b">
        <f>IF(総括表!$B$4=総括表!$Q$5,基礎データ貼付用シート!E2864)</f>
        <v>0</v>
      </c>
      <c r="H14" s="147" t="s">
        <v>5201</v>
      </c>
      <c r="I14" s="627">
        <v>0.434</v>
      </c>
      <c r="J14" s="147" t="s">
        <v>5202</v>
      </c>
      <c r="K14" s="148">
        <f t="shared" si="0"/>
        <v>0</v>
      </c>
      <c r="L14" s="66" t="s">
        <v>5272</v>
      </c>
    </row>
    <row r="15" spans="1:12" x14ac:dyDescent="0.2">
      <c r="A15" s="71"/>
      <c r="B15" s="620">
        <v>3</v>
      </c>
      <c r="C15" s="63" t="s">
        <v>5231</v>
      </c>
      <c r="D15" s="753" t="s">
        <v>5199</v>
      </c>
      <c r="E15" s="1503" t="s">
        <v>6883</v>
      </c>
      <c r="F15" s="696" t="s">
        <v>5200</v>
      </c>
      <c r="G15" s="150">
        <f>IF(総括表!$B$4=総括表!$Q$4,基礎データ貼付用シート!E2865)</f>
        <v>0</v>
      </c>
      <c r="H15" s="147" t="s">
        <v>5201</v>
      </c>
      <c r="I15" s="69">
        <v>0.53100000000000003</v>
      </c>
      <c r="J15" s="147" t="s">
        <v>5202</v>
      </c>
      <c r="K15" s="148">
        <f t="shared" si="0"/>
        <v>0</v>
      </c>
      <c r="L15" s="66" t="s">
        <v>5273</v>
      </c>
    </row>
    <row r="16" spans="1:12" x14ac:dyDescent="0.2">
      <c r="A16" s="71"/>
      <c r="B16" s="235"/>
      <c r="C16" s="110"/>
      <c r="D16" s="754"/>
      <c r="E16" s="1504"/>
      <c r="F16" s="696" t="s">
        <v>5205</v>
      </c>
      <c r="G16" s="150" t="b">
        <f>IF(総括表!$B$4=総括表!$Q$5,基礎データ貼付用シート!E2865)</f>
        <v>0</v>
      </c>
      <c r="H16" s="147" t="s">
        <v>5201</v>
      </c>
      <c r="I16" s="627">
        <v>0.53100000000000003</v>
      </c>
      <c r="J16" s="147" t="s">
        <v>5202</v>
      </c>
      <c r="K16" s="148">
        <f t="shared" si="0"/>
        <v>0</v>
      </c>
      <c r="L16" s="66" t="s">
        <v>5330</v>
      </c>
    </row>
    <row r="17" spans="1:12" x14ac:dyDescent="0.2">
      <c r="A17" s="71"/>
      <c r="B17" s="235"/>
      <c r="C17" s="110"/>
      <c r="D17" s="753" t="s">
        <v>5204</v>
      </c>
      <c r="E17" s="1505" t="s">
        <v>6884</v>
      </c>
      <c r="F17" s="696" t="s">
        <v>5200</v>
      </c>
      <c r="G17" s="150">
        <f>IF(総括表!$B$4=総括表!$Q$4,基礎データ貼付用シート!E2866)</f>
        <v>0</v>
      </c>
      <c r="H17" s="147" t="s">
        <v>5201</v>
      </c>
      <c r="I17" s="627">
        <v>0.52200000000000002</v>
      </c>
      <c r="J17" s="147" t="s">
        <v>5202</v>
      </c>
      <c r="K17" s="148">
        <f t="shared" si="0"/>
        <v>0</v>
      </c>
      <c r="L17" s="66" t="s">
        <v>5331</v>
      </c>
    </row>
    <row r="18" spans="1:12" x14ac:dyDescent="0.2">
      <c r="A18" s="71"/>
      <c r="B18" s="141"/>
      <c r="C18" s="538"/>
      <c r="D18" s="754"/>
      <c r="E18" s="1506"/>
      <c r="F18" s="696" t="s">
        <v>5205</v>
      </c>
      <c r="G18" s="150" t="b">
        <f>IF(総括表!$B$4=総括表!$Q$5,基礎データ貼付用シート!E2866)</f>
        <v>0</v>
      </c>
      <c r="H18" s="147" t="s">
        <v>5201</v>
      </c>
      <c r="I18" s="627">
        <v>0.47399999999999998</v>
      </c>
      <c r="J18" s="147" t="s">
        <v>5202</v>
      </c>
      <c r="K18" s="629">
        <f t="shared" si="0"/>
        <v>0</v>
      </c>
      <c r="L18" s="66" t="s">
        <v>5332</v>
      </c>
    </row>
    <row r="19" spans="1:12" x14ac:dyDescent="0.2">
      <c r="A19" s="71"/>
      <c r="B19" s="620">
        <v>4</v>
      </c>
      <c r="C19" s="63" t="s">
        <v>5234</v>
      </c>
      <c r="D19" s="753"/>
      <c r="E19" s="1505" t="s">
        <v>6884</v>
      </c>
      <c r="F19" s="696" t="s">
        <v>5200</v>
      </c>
      <c r="G19" s="150">
        <f>IF(総括表!$B$4=総括表!$Q$4,基礎データ貼付用シート!E2867)</f>
        <v>0</v>
      </c>
      <c r="H19" s="147" t="s">
        <v>5201</v>
      </c>
      <c r="I19" s="627">
        <v>0.55800000000000005</v>
      </c>
      <c r="J19" s="147" t="s">
        <v>5202</v>
      </c>
      <c r="K19" s="148">
        <f t="shared" si="0"/>
        <v>0</v>
      </c>
      <c r="L19" s="66" t="s">
        <v>5333</v>
      </c>
    </row>
    <row r="20" spans="1:12" x14ac:dyDescent="0.2">
      <c r="A20" s="71"/>
      <c r="B20" s="141"/>
      <c r="C20" s="538"/>
      <c r="D20" s="754"/>
      <c r="E20" s="1506"/>
      <c r="F20" s="696" t="s">
        <v>5205</v>
      </c>
      <c r="G20" s="150" t="b">
        <f>IF(総括表!$B$4=総括表!$Q$5,基礎データ貼付用シート!E2867)</f>
        <v>0</v>
      </c>
      <c r="H20" s="147" t="s">
        <v>5201</v>
      </c>
      <c r="I20" s="627">
        <v>0.51700000000000002</v>
      </c>
      <c r="J20" s="147" t="s">
        <v>5202</v>
      </c>
      <c r="K20" s="629">
        <f t="shared" si="0"/>
        <v>0</v>
      </c>
      <c r="L20" s="66" t="s">
        <v>5334</v>
      </c>
    </row>
    <row r="21" spans="1:12" x14ac:dyDescent="0.2">
      <c r="A21" s="71"/>
      <c r="B21" s="620">
        <v>5</v>
      </c>
      <c r="C21" s="63" t="s">
        <v>5237</v>
      </c>
      <c r="D21" s="753"/>
      <c r="E21" s="1505" t="s">
        <v>6884</v>
      </c>
      <c r="F21" s="696" t="s">
        <v>5200</v>
      </c>
      <c r="G21" s="150">
        <f>IF(総括表!$B$4=総括表!$Q$4,基礎データ貼付用シート!E2868)</f>
        <v>0</v>
      </c>
      <c r="H21" s="147" t="s">
        <v>5201</v>
      </c>
      <c r="I21" s="627">
        <v>0.59199999999999997</v>
      </c>
      <c r="J21" s="147" t="s">
        <v>5202</v>
      </c>
      <c r="K21" s="148">
        <f t="shared" si="0"/>
        <v>0</v>
      </c>
      <c r="L21" s="66" t="s">
        <v>5335</v>
      </c>
    </row>
    <row r="22" spans="1:12" x14ac:dyDescent="0.2">
      <c r="A22" s="71"/>
      <c r="B22" s="141"/>
      <c r="C22" s="538"/>
      <c r="D22" s="754"/>
      <c r="E22" s="1506"/>
      <c r="F22" s="696" t="s">
        <v>5205</v>
      </c>
      <c r="G22" s="150" t="b">
        <f>IF(総括表!$B$4=総括表!$Q$5,基礎データ貼付用シート!E2868)</f>
        <v>0</v>
      </c>
      <c r="H22" s="147" t="s">
        <v>5201</v>
      </c>
      <c r="I22" s="627">
        <v>0.56000000000000005</v>
      </c>
      <c r="J22" s="147" t="s">
        <v>5202</v>
      </c>
      <c r="K22" s="629">
        <f t="shared" si="0"/>
        <v>0</v>
      </c>
      <c r="L22" s="66" t="s">
        <v>5336</v>
      </c>
    </row>
    <row r="23" spans="1:12" x14ac:dyDescent="0.2">
      <c r="A23" s="71"/>
      <c r="B23" s="620">
        <v>6</v>
      </c>
      <c r="C23" s="63" t="s">
        <v>5240</v>
      </c>
      <c r="D23" s="753"/>
      <c r="E23" s="1505" t="s">
        <v>6884</v>
      </c>
      <c r="F23" s="696" t="s">
        <v>5200</v>
      </c>
      <c r="G23" s="150">
        <f>IF(総括表!$B$4=総括表!$Q$4,基礎データ貼付用シート!E2869)</f>
        <v>0</v>
      </c>
      <c r="H23" s="147" t="s">
        <v>5201</v>
      </c>
      <c r="I23" s="627">
        <v>0.627</v>
      </c>
      <c r="J23" s="147" t="s">
        <v>5202</v>
      </c>
      <c r="K23" s="148">
        <f t="shared" si="0"/>
        <v>0</v>
      </c>
      <c r="L23" s="66" t="s">
        <v>5426</v>
      </c>
    </row>
    <row r="24" spans="1:12" x14ac:dyDescent="0.2">
      <c r="A24" s="71"/>
      <c r="B24" s="141"/>
      <c r="C24" s="538"/>
      <c r="D24" s="754"/>
      <c r="E24" s="1506"/>
      <c r="F24" s="696" t="s">
        <v>5205</v>
      </c>
      <c r="G24" s="150" t="b">
        <f>IF(総括表!$B$4=総括表!$Q$5,基礎データ貼付用シート!E2869)</f>
        <v>0</v>
      </c>
      <c r="H24" s="147" t="s">
        <v>5201</v>
      </c>
      <c r="I24" s="627">
        <v>0.60199999999999998</v>
      </c>
      <c r="J24" s="147" t="s">
        <v>5202</v>
      </c>
      <c r="K24" s="629">
        <f t="shared" si="0"/>
        <v>0</v>
      </c>
      <c r="L24" s="66" t="s">
        <v>5427</v>
      </c>
    </row>
    <row r="25" spans="1:12" x14ac:dyDescent="0.2">
      <c r="A25" s="71"/>
      <c r="B25" s="620">
        <v>7</v>
      </c>
      <c r="C25" s="63" t="s">
        <v>5351</v>
      </c>
      <c r="D25" s="753"/>
      <c r="E25" s="1505" t="s">
        <v>6884</v>
      </c>
      <c r="F25" s="696" t="s">
        <v>5200</v>
      </c>
      <c r="G25" s="150">
        <f>IF(総括表!$B$4=総括表!$Q$4,基礎データ貼付用シート!E2870)</f>
        <v>0</v>
      </c>
      <c r="H25" s="147" t="s">
        <v>5201</v>
      </c>
      <c r="I25" s="627">
        <v>0.66200000000000003</v>
      </c>
      <c r="J25" s="147" t="s">
        <v>5202</v>
      </c>
      <c r="K25" s="148">
        <f t="shared" si="0"/>
        <v>0</v>
      </c>
      <c r="L25" s="66" t="s">
        <v>5339</v>
      </c>
    </row>
    <row r="26" spans="1:12" x14ac:dyDescent="0.2">
      <c r="A26" s="71"/>
      <c r="B26" s="141"/>
      <c r="C26" s="538"/>
      <c r="D26" s="754"/>
      <c r="E26" s="1506"/>
      <c r="F26" s="696" t="s">
        <v>5205</v>
      </c>
      <c r="G26" s="150" t="b">
        <f>IF(総括表!$B$4=総括表!$Q$5,基礎データ貼付用シート!E2870)</f>
        <v>0</v>
      </c>
      <c r="H26" s="147" t="s">
        <v>5201</v>
      </c>
      <c r="I26" s="627">
        <v>0.64500000000000002</v>
      </c>
      <c r="J26" s="147" t="s">
        <v>5202</v>
      </c>
      <c r="K26" s="629">
        <f t="shared" si="0"/>
        <v>0</v>
      </c>
      <c r="L26" s="66" t="s">
        <v>5429</v>
      </c>
    </row>
    <row r="27" spans="1:12" x14ac:dyDescent="0.2">
      <c r="A27" s="71"/>
      <c r="B27" s="620">
        <v>8</v>
      </c>
      <c r="C27" s="63" t="s">
        <v>5307</v>
      </c>
      <c r="D27" s="753"/>
      <c r="E27" s="1505" t="s">
        <v>6884</v>
      </c>
      <c r="F27" s="696" t="s">
        <v>5200</v>
      </c>
      <c r="G27" s="150">
        <f>IF(総括表!$B$4=総括表!$Q$4,基礎データ貼付用シート!E2871)</f>
        <v>0</v>
      </c>
      <c r="H27" s="147" t="s">
        <v>5201</v>
      </c>
      <c r="I27" s="627">
        <v>0.68200000000000005</v>
      </c>
      <c r="J27" s="147" t="s">
        <v>5202</v>
      </c>
      <c r="K27" s="148">
        <f t="shared" si="0"/>
        <v>0</v>
      </c>
      <c r="L27" s="66" t="s">
        <v>5341</v>
      </c>
    </row>
    <row r="28" spans="1:12" x14ac:dyDescent="0.2">
      <c r="A28" s="71"/>
      <c r="B28" s="141"/>
      <c r="C28" s="538"/>
      <c r="D28" s="754"/>
      <c r="E28" s="1506"/>
      <c r="F28" s="696" t="s">
        <v>5205</v>
      </c>
      <c r="G28" s="150" t="b">
        <f>IF(総括表!$B$4=総括表!$Q$5,基礎データ貼付用シート!E2871)</f>
        <v>0</v>
      </c>
      <c r="H28" s="147" t="s">
        <v>5201</v>
      </c>
      <c r="I28" s="627">
        <v>0.67300000000000004</v>
      </c>
      <c r="J28" s="147" t="s">
        <v>5202</v>
      </c>
      <c r="K28" s="629">
        <f t="shared" si="0"/>
        <v>0</v>
      </c>
      <c r="L28" s="66" t="s">
        <v>5430</v>
      </c>
    </row>
    <row r="29" spans="1:12" x14ac:dyDescent="0.2">
      <c r="A29" s="71"/>
      <c r="B29" s="620">
        <v>9</v>
      </c>
      <c r="C29" s="63" t="s">
        <v>5308</v>
      </c>
      <c r="D29" s="753"/>
      <c r="E29" s="1505" t="s">
        <v>6884</v>
      </c>
      <c r="F29" s="696" t="s">
        <v>5200</v>
      </c>
      <c r="G29" s="150">
        <f>IF(総括表!$B$4=総括表!$Q$4,基礎データ貼付用シート!E2872)</f>
        <v>0</v>
      </c>
      <c r="H29" s="147" t="s">
        <v>5201</v>
      </c>
      <c r="I29" s="627">
        <v>0.7</v>
      </c>
      <c r="J29" s="147" t="s">
        <v>5202</v>
      </c>
      <c r="K29" s="148">
        <f t="shared" si="0"/>
        <v>0</v>
      </c>
      <c r="L29" s="66" t="s">
        <v>5343</v>
      </c>
    </row>
    <row r="30" spans="1:12" x14ac:dyDescent="0.2">
      <c r="A30" s="71"/>
      <c r="B30" s="141"/>
      <c r="C30" s="538"/>
      <c r="D30" s="754"/>
      <c r="E30" s="1506"/>
      <c r="F30" s="696" t="s">
        <v>5205</v>
      </c>
      <c r="G30" s="150" t="b">
        <f>IF(総括表!$B$4=総括表!$Q$5,基礎データ貼付用シート!E2872)</f>
        <v>0</v>
      </c>
      <c r="H30" s="147" t="s">
        <v>5201</v>
      </c>
      <c r="I30" s="627">
        <v>0.7</v>
      </c>
      <c r="J30" s="147" t="s">
        <v>5202</v>
      </c>
      <c r="K30" s="629">
        <f t="shared" si="0"/>
        <v>0</v>
      </c>
      <c r="L30" s="66" t="s">
        <v>5431</v>
      </c>
    </row>
    <row r="31" spans="1:12" x14ac:dyDescent="0.2">
      <c r="A31" s="71"/>
      <c r="B31" s="620">
        <v>10</v>
      </c>
      <c r="C31" s="63" t="s">
        <v>5309</v>
      </c>
      <c r="D31" s="753"/>
      <c r="E31" s="1505" t="s">
        <v>6884</v>
      </c>
      <c r="F31" s="696" t="s">
        <v>5200</v>
      </c>
      <c r="G31" s="150">
        <f>IF(総括表!$B$4=総括表!$Q$4,基礎データ貼付用シート!E2873)</f>
        <v>0</v>
      </c>
      <c r="H31" s="147" t="s">
        <v>5201</v>
      </c>
      <c r="I31" s="627">
        <v>0.7</v>
      </c>
      <c r="J31" s="147" t="s">
        <v>5202</v>
      </c>
      <c r="K31" s="148">
        <f t="shared" ref="K31:K36" si="1">ROUND(G31*I31,0)</f>
        <v>0</v>
      </c>
      <c r="L31" s="66" t="s">
        <v>5345</v>
      </c>
    </row>
    <row r="32" spans="1:12" x14ac:dyDescent="0.2">
      <c r="A32" s="71"/>
      <c r="B32" s="141"/>
      <c r="C32" s="538"/>
      <c r="D32" s="754"/>
      <c r="E32" s="1506"/>
      <c r="F32" s="696" t="s">
        <v>5205</v>
      </c>
      <c r="G32" s="150" t="b">
        <f>IF(総括表!$B$4=総括表!$Q$5,基礎データ貼付用シート!E2873)</f>
        <v>0</v>
      </c>
      <c r="H32" s="147" t="s">
        <v>5201</v>
      </c>
      <c r="I32" s="627">
        <v>0.7</v>
      </c>
      <c r="J32" s="147" t="s">
        <v>5202</v>
      </c>
      <c r="K32" s="629">
        <f t="shared" si="1"/>
        <v>0</v>
      </c>
      <c r="L32" s="66" t="s">
        <v>5432</v>
      </c>
    </row>
    <row r="33" spans="1:12" x14ac:dyDescent="0.2">
      <c r="A33" s="71"/>
      <c r="B33" s="620">
        <v>11</v>
      </c>
      <c r="C33" s="63" t="s">
        <v>5310</v>
      </c>
      <c r="D33" s="753"/>
      <c r="E33" s="1505" t="s">
        <v>6884</v>
      </c>
      <c r="F33" s="696" t="s">
        <v>5200</v>
      </c>
      <c r="G33" s="150">
        <f>IF(総括表!$B$4=総括表!$Q$4,基礎データ貼付用シート!E2874)</f>
        <v>0</v>
      </c>
      <c r="H33" s="147" t="s">
        <v>5201</v>
      </c>
      <c r="I33" s="627">
        <v>0.7</v>
      </c>
      <c r="J33" s="147" t="s">
        <v>5202</v>
      </c>
      <c r="K33" s="148">
        <f t="shared" si="1"/>
        <v>0</v>
      </c>
      <c r="L33" s="66" t="s">
        <v>6885</v>
      </c>
    </row>
    <row r="34" spans="1:12" x14ac:dyDescent="0.2">
      <c r="A34" s="71"/>
      <c r="B34" s="141"/>
      <c r="C34" s="538"/>
      <c r="D34" s="754"/>
      <c r="E34" s="1506"/>
      <c r="F34" s="696" t="s">
        <v>5205</v>
      </c>
      <c r="G34" s="150" t="b">
        <f>IF(総括表!$B$4=総括表!$Q$5,基礎データ貼付用シート!E2874)</f>
        <v>0</v>
      </c>
      <c r="H34" s="147" t="s">
        <v>5201</v>
      </c>
      <c r="I34" s="627">
        <v>0.7</v>
      </c>
      <c r="J34" s="147" t="s">
        <v>5202</v>
      </c>
      <c r="K34" s="629">
        <f t="shared" si="1"/>
        <v>0</v>
      </c>
      <c r="L34" s="66" t="s">
        <v>6886</v>
      </c>
    </row>
    <row r="35" spans="1:12" x14ac:dyDescent="0.2">
      <c r="A35" s="71"/>
      <c r="B35" s="620">
        <v>12</v>
      </c>
      <c r="C35" s="63" t="s">
        <v>5476</v>
      </c>
      <c r="D35" s="753"/>
      <c r="E35" s="1505" t="s">
        <v>6884</v>
      </c>
      <c r="F35" s="696" t="s">
        <v>5200</v>
      </c>
      <c r="G35" s="150">
        <f>IF(総括表!$B$4=総括表!$Q$4,基礎データ貼付用シート!E2875)</f>
        <v>0</v>
      </c>
      <c r="H35" s="147" t="s">
        <v>5201</v>
      </c>
      <c r="I35" s="627">
        <v>0.7</v>
      </c>
      <c r="J35" s="147" t="s">
        <v>5202</v>
      </c>
      <c r="K35" s="148">
        <f t="shared" si="1"/>
        <v>0</v>
      </c>
      <c r="L35" s="66" t="s">
        <v>5975</v>
      </c>
    </row>
    <row r="36" spans="1:12" ht="13.5" thickBot="1" x14ac:dyDescent="0.25">
      <c r="A36" s="71"/>
      <c r="B36" s="141"/>
      <c r="C36" s="538"/>
      <c r="D36" s="754"/>
      <c r="E36" s="1506"/>
      <c r="F36" s="696" t="s">
        <v>5205</v>
      </c>
      <c r="G36" s="150" t="b">
        <f>IF(総括表!$B$4=総括表!$Q$5,基礎データ貼付用シート!E2875)</f>
        <v>0</v>
      </c>
      <c r="H36" s="147" t="s">
        <v>5201</v>
      </c>
      <c r="I36" s="627">
        <v>0.7</v>
      </c>
      <c r="J36" s="147" t="s">
        <v>5202</v>
      </c>
      <c r="K36" s="629">
        <f t="shared" si="1"/>
        <v>0</v>
      </c>
      <c r="L36" s="66" t="s">
        <v>6887</v>
      </c>
    </row>
    <row r="37" spans="1:12" x14ac:dyDescent="0.2">
      <c r="A37" s="71"/>
      <c r="B37" s="66"/>
      <c r="C37" s="68"/>
      <c r="D37" s="66"/>
      <c r="E37" s="66"/>
      <c r="F37" s="66"/>
      <c r="G37" s="29"/>
      <c r="H37" s="68"/>
      <c r="I37" s="985" t="s">
        <v>7433</v>
      </c>
      <c r="J37" s="986"/>
      <c r="K37" s="657"/>
      <c r="L37" s="66"/>
    </row>
    <row r="38" spans="1:12" ht="13.5" thickBot="1" x14ac:dyDescent="0.25">
      <c r="A38" s="71"/>
      <c r="B38" s="66"/>
      <c r="C38" s="66"/>
      <c r="D38" s="66"/>
      <c r="E38" s="66"/>
      <c r="F38" s="66"/>
      <c r="G38" s="29"/>
      <c r="H38" s="66"/>
      <c r="I38" s="983" t="s">
        <v>5259</v>
      </c>
      <c r="J38" s="984"/>
      <c r="K38" s="7">
        <f>SUM(K7:K36)</f>
        <v>0</v>
      </c>
      <c r="L38" s="66" t="s">
        <v>6888</v>
      </c>
    </row>
  </sheetData>
  <sheetProtection autoFilter="0"/>
  <customSheetViews>
    <customSheetView guid="{0FF53720-42B0-4B1A-A491-0089CDA29CCF}" showPageBreaks="1" view="pageBreakPreview">
      <selection activeCell="I20" sqref="I20"/>
      <pageMargins left="0" right="0" top="0" bottom="0" header="0" footer="0"/>
      <printOptions horizontalCentered="1"/>
      <pageSetup paperSize="9" orientation="portrait" r:id="rId1"/>
    </customSheetView>
    <customSheetView guid="{1F81339A-CB4E-4CB3-ABCA-C25ADEC8B9AC}" showPageBreaks="1" view="pageBreakPreview">
      <selection activeCell="I20" sqref="I20"/>
      <pageMargins left="0" right="0" top="0" bottom="0" header="0" footer="0"/>
      <printOptions horizontalCentered="1"/>
      <pageSetup paperSize="9" orientation="portrait" r:id="rId2"/>
    </customSheetView>
    <customSheetView guid="{87FB8462-6403-4F20-8080-1AF11B55B90C}" showPageBreaks="1" view="pageBreakPreview">
      <selection activeCell="I20" sqref="I20"/>
      <pageMargins left="0" right="0" top="0" bottom="0" header="0" footer="0"/>
      <printOptions horizontalCentered="1"/>
      <pageSetup paperSize="9" orientation="portrait" r:id="rId3"/>
    </customSheetView>
    <customSheetView guid="{3B4A68D1-1B68-46E4-B8BF-4F65CEA2EB4B}" showPageBreaks="1" view="pageBreakPreview">
      <selection activeCell="I20" sqref="I20"/>
      <pageMargins left="0" right="0" top="0" bottom="0" header="0" footer="0"/>
      <printOptions horizontalCentered="1"/>
      <pageSetup paperSize="9" orientation="portrait" r:id="rId4"/>
    </customSheetView>
    <customSheetView guid="{3DDC5261-2F80-4A3C-AB53-F803DE8B7615}" showPageBreaks="1" view="pageBreakPreview">
      <selection activeCell="G26" sqref="G26"/>
      <pageMargins left="0" right="0" top="0" bottom="0" header="0" footer="0"/>
      <printOptions horizontalCentered="1"/>
      <pageSetup paperSize="9" orientation="portrait" r:id="rId5"/>
    </customSheetView>
    <customSheetView guid="{44914D11-FA26-4FFB-9D64-353FA38F5634}" showPageBreaks="1" view="pageBreakPreview">
      <selection activeCell="G26" sqref="G26"/>
      <pageMargins left="0" right="0" top="0" bottom="0" header="0" footer="0"/>
      <printOptions horizontalCentered="1"/>
      <pageSetup paperSize="9" orientation="portrait" r:id="rId6"/>
    </customSheetView>
    <customSheetView guid="{6580A8AE-FA6B-4B5A-83A0-1CF78E68E0A6}" showPageBreaks="1" view="pageBreakPreview">
      <selection activeCell="K30" sqref="K30"/>
      <pageMargins left="0" right="0" top="0" bottom="0" header="0" footer="0"/>
      <printOptions horizontalCentered="1"/>
      <pageSetup paperSize="9" orientation="portrait" r:id="rId7"/>
    </customSheetView>
    <customSheetView guid="{33BE930D-9EAB-4AFB-BDCD-43112CB50749}" showPageBreaks="1" view="pageBreakPreview">
      <selection activeCell="K30" sqref="K30"/>
      <pageMargins left="0" right="0" top="0" bottom="0" header="0" footer="0"/>
      <printOptions horizontalCentered="1"/>
      <pageSetup paperSize="9" orientation="portrait" r:id="rId8"/>
    </customSheetView>
    <customSheetView guid="{0B613FCD-ABCC-41BB-9177-F54C998CD9E2}" showPageBreaks="1" view="pageBreakPreview">
      <selection activeCell="K30" sqref="K30"/>
      <pageMargins left="0" right="0" top="0" bottom="0" header="0" footer="0"/>
      <printOptions horizontalCentered="1"/>
      <pageSetup paperSize="9" orientation="portrait" r:id="rId9"/>
    </customSheetView>
    <customSheetView guid="{B71A276C-C16D-4248-B875-8414D93978D3}" showPageBreaks="1" view="pageBreakPreview">
      <selection activeCell="K30" sqref="K30"/>
      <pageMargins left="0" right="0" top="0" bottom="0" header="0" footer="0"/>
      <printOptions horizontalCentered="1"/>
      <pageSetup paperSize="9" orientation="portrait" r:id="rId10"/>
    </customSheetView>
    <customSheetView guid="{EE5E2BC8-B1EB-4466-BA38-D89D5EC0095B}" showPageBreaks="1" view="pageBreakPreview">
      <selection activeCell="K30" sqref="K30"/>
      <pageMargins left="0" right="0" top="0" bottom="0" header="0" footer="0"/>
      <printOptions horizontalCentered="1"/>
      <pageSetup paperSize="9" orientation="portrait" r:id="rId11"/>
    </customSheetView>
    <customSheetView guid="{60A3B263-4602-4F01-9F3F-2B992FCD2F0D}" showPageBreaks="1" view="pageBreakPreview">
      <selection activeCell="K30" sqref="K30"/>
      <pageMargins left="0" right="0" top="0" bottom="0" header="0" footer="0"/>
      <printOptions horizontalCentered="1"/>
      <pageSetup paperSize="9" orientation="portrait" r:id="rId12"/>
    </customSheetView>
    <customSheetView guid="{4501AAA6-52C2-4DE0-8371-DF05BC835EB0}" showPageBreaks="1" view="pageBreakPreview">
      <selection activeCell="K30" sqref="K30"/>
      <pageMargins left="0" right="0" top="0" bottom="0" header="0" footer="0"/>
      <printOptions horizontalCentered="1"/>
      <pageSetup paperSize="9" orientation="portrait" r:id="rId13"/>
    </customSheetView>
    <customSheetView guid="{994C6250-FA50-4C22-9B36-67FD48252EA7}" showPageBreaks="1" view="pageBreakPreview">
      <selection activeCell="K30" sqref="K30"/>
      <pageMargins left="0" right="0" top="0" bottom="0" header="0" footer="0"/>
      <printOptions horizontalCentered="1"/>
      <pageSetup paperSize="9" orientation="portrait" r:id="rId14"/>
    </customSheetView>
    <customSheetView guid="{589CC1DC-63E7-447D-98B0-3ACFA594E418}" showPageBreaks="1" view="pageBreakPreview">
      <selection activeCell="K30" sqref="K30"/>
      <pageMargins left="0" right="0" top="0" bottom="0" header="0" footer="0"/>
      <printOptions horizontalCentered="1"/>
      <pageSetup paperSize="9" orientation="portrait" r:id="rId15"/>
    </customSheetView>
    <customSheetView guid="{C992E83C-24A9-4447-9C08-4F6D58B78F8B}" showPageBreaks="1" view="pageBreakPreview">
      <selection activeCell="K30" sqref="K30"/>
      <pageMargins left="0" right="0" top="0" bottom="0" header="0" footer="0"/>
      <printOptions horizontalCentered="1"/>
      <pageSetup paperSize="9" orientation="portrait" r:id="rId16"/>
    </customSheetView>
    <customSheetView guid="{3C9FE015-CE13-4E3B-ACAB-8D7E22E34744}" showPageBreaks="1" view="pageBreakPreview">
      <selection activeCell="K30" sqref="K30"/>
      <pageMargins left="0" right="0" top="0" bottom="0" header="0" footer="0"/>
      <printOptions horizontalCentered="1"/>
      <pageSetup paperSize="9" orientation="portrait" r:id="rId17"/>
    </customSheetView>
    <customSheetView guid="{7EEBD42C-6D62-4B33-B7C1-B904E6629538}" showPageBreaks="1" view="pageBreakPreview">
      <selection activeCell="K30" sqref="K30"/>
      <pageMargins left="0" right="0" top="0" bottom="0" header="0" footer="0"/>
      <printOptions horizontalCentered="1"/>
      <pageSetup paperSize="9" orientation="portrait" r:id="rId18"/>
    </customSheetView>
    <customSheetView guid="{C8B40DBF-EDE0-406A-8960-74B2A681CE9F}" showPageBreaks="1" view="pageBreakPreview">
      <selection activeCell="G26" sqref="G26"/>
      <pageMargins left="0" right="0" top="0" bottom="0" header="0" footer="0"/>
      <printOptions horizontalCentered="1"/>
      <pageSetup paperSize="9" orientation="portrait" r:id="rId19"/>
    </customSheetView>
    <customSheetView guid="{A0BA9017-E5F3-4B91-9F5C-F0F36F625BCB}" showPageBreaks="1" view="pageBreakPreview">
      <selection activeCell="G26" sqref="G26"/>
      <pageMargins left="0" right="0" top="0" bottom="0" header="0" footer="0"/>
      <printOptions horizontalCentered="1"/>
      <pageSetup paperSize="9" orientation="portrait" r:id="rId20"/>
    </customSheetView>
  </customSheetViews>
  <mergeCells count="22">
    <mergeCell ref="I38:J38"/>
    <mergeCell ref="E29:E30"/>
    <mergeCell ref="E31:E32"/>
    <mergeCell ref="J1:L1"/>
    <mergeCell ref="B5:C5"/>
    <mergeCell ref="D5:F5"/>
    <mergeCell ref="A1:B1"/>
    <mergeCell ref="C1:G1"/>
    <mergeCell ref="I37:J37"/>
    <mergeCell ref="E35:E36"/>
    <mergeCell ref="E33:E34"/>
    <mergeCell ref="E7:E8"/>
    <mergeCell ref="E9:E10"/>
    <mergeCell ref="E27:E28"/>
    <mergeCell ref="E25:E26"/>
    <mergeCell ref="E13:E14"/>
    <mergeCell ref="E11:E12"/>
    <mergeCell ref="E23:E24"/>
    <mergeCell ref="E21:E22"/>
    <mergeCell ref="E19:E20"/>
    <mergeCell ref="E17:E18"/>
    <mergeCell ref="E15:E16"/>
  </mergeCells>
  <phoneticPr fontId="3"/>
  <printOptions horizontalCentered="1"/>
  <pageMargins left="0.70866141732283472" right="0.70866141732283472" top="0.74803149606299213" bottom="0.74803149606299213" header="0.31496062992125984" footer="0.31496062992125984"/>
  <pageSetup paperSize="9" scale="92" fitToHeight="0" orientation="portrait" r:id="rId2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N45"/>
  <sheetViews>
    <sheetView view="pageBreakPreview" topLeftCell="A39" zoomScaleNormal="100" zoomScaleSheetLayoutView="100" workbookViewId="0">
      <selection activeCell="J66" sqref="J66"/>
    </sheetView>
  </sheetViews>
  <sheetFormatPr defaultColWidth="8.90625" defaultRowHeight="13" x14ac:dyDescent="0.2"/>
  <cols>
    <col min="1" max="2" width="3.90625" style="4" customWidth="1"/>
    <col min="3" max="3" width="7.453125" style="4" bestFit="1" customWidth="1"/>
    <col min="4" max="4" width="3" style="4" bestFit="1" customWidth="1"/>
    <col min="5" max="5" width="23.453125" style="4" customWidth="1"/>
    <col min="6" max="6" width="12.453125" style="4" customWidth="1"/>
    <col min="7" max="7" width="20.453125" style="4" customWidth="1"/>
    <col min="8" max="8" width="2" style="4" bestFit="1" customWidth="1"/>
    <col min="9" max="9" width="11.90625" style="4" customWidth="1"/>
    <col min="10" max="10" width="2" style="4" bestFit="1" customWidth="1"/>
    <col min="11" max="11" width="11.90625" style="4" customWidth="1"/>
    <col min="12" max="12" width="4.453125" style="4" bestFit="1" customWidth="1"/>
    <col min="13" max="16384" width="8.90625" style="4"/>
  </cols>
  <sheetData>
    <row r="1" spans="1:14" ht="14" x14ac:dyDescent="0.2">
      <c r="A1" s="1252" t="s">
        <v>5189</v>
      </c>
      <c r="B1" s="1253"/>
      <c r="C1" s="1492" t="s">
        <v>6889</v>
      </c>
      <c r="D1" s="1493"/>
      <c r="E1" s="1493"/>
      <c r="F1" s="1494"/>
      <c r="G1" s="555"/>
      <c r="H1" s="71"/>
      <c r="I1" s="258" t="s">
        <v>5191</v>
      </c>
      <c r="J1" s="990">
        <f>総括表!H4</f>
        <v>0</v>
      </c>
      <c r="K1" s="990"/>
      <c r="L1" s="990"/>
    </row>
    <row r="2" spans="1:14" ht="14" x14ac:dyDescent="0.2">
      <c r="A2" s="76"/>
      <c r="B2" s="76"/>
      <c r="C2" s="76"/>
      <c r="D2" s="76"/>
      <c r="E2" s="76"/>
      <c r="F2" s="76"/>
      <c r="G2" s="89"/>
      <c r="H2" s="76"/>
      <c r="I2" s="79"/>
      <c r="J2" s="76"/>
      <c r="K2" s="89"/>
      <c r="L2" s="76"/>
    </row>
    <row r="3" spans="1:14" ht="14" x14ac:dyDescent="0.2">
      <c r="A3" s="77" t="s">
        <v>18</v>
      </c>
      <c r="B3" s="71" t="s">
        <v>6890</v>
      </c>
      <c r="C3" s="76"/>
      <c r="D3" s="76"/>
      <c r="E3" s="76"/>
      <c r="F3" s="76"/>
      <c r="G3" s="89"/>
      <c r="H3" s="76"/>
      <c r="I3" s="79"/>
      <c r="J3" s="76"/>
      <c r="K3" s="89"/>
      <c r="L3" s="76"/>
    </row>
    <row r="4" spans="1:14" ht="14" x14ac:dyDescent="0.2">
      <c r="A4" s="78"/>
      <c r="B4" s="76"/>
      <c r="C4" s="76"/>
      <c r="D4" s="76"/>
      <c r="E4" s="76"/>
      <c r="F4" s="76"/>
      <c r="G4" s="89"/>
      <c r="H4" s="76"/>
      <c r="I4" s="79"/>
      <c r="J4" s="76"/>
      <c r="K4" s="89"/>
      <c r="L4" s="76"/>
    </row>
    <row r="5" spans="1:14" ht="14" x14ac:dyDescent="0.2">
      <c r="A5" s="78"/>
      <c r="B5" s="1212" t="s">
        <v>6880</v>
      </c>
      <c r="C5" s="992"/>
      <c r="D5" s="1212" t="s">
        <v>5194</v>
      </c>
      <c r="E5" s="1130"/>
      <c r="F5" s="992"/>
      <c r="G5" s="618" t="s">
        <v>5402</v>
      </c>
      <c r="H5" s="619"/>
      <c r="I5" s="642" t="s">
        <v>5196</v>
      </c>
      <c r="J5" s="619"/>
      <c r="K5" s="618" t="s">
        <v>17</v>
      </c>
      <c r="L5" s="66"/>
    </row>
    <row r="6" spans="1:14" ht="14" x14ac:dyDescent="0.2">
      <c r="A6" s="78"/>
      <c r="B6" s="294"/>
      <c r="C6" s="289"/>
      <c r="D6" s="229"/>
      <c r="E6" s="164"/>
      <c r="F6" s="286"/>
      <c r="G6" s="168"/>
      <c r="H6" s="143"/>
      <c r="I6" s="83"/>
      <c r="J6" s="143"/>
      <c r="K6" s="92" t="s">
        <v>5197</v>
      </c>
      <c r="L6" s="66"/>
    </row>
    <row r="7" spans="1:14" x14ac:dyDescent="0.2">
      <c r="A7" s="71"/>
      <c r="B7" s="620">
        <v>1</v>
      </c>
      <c r="C7" s="63" t="s">
        <v>5351</v>
      </c>
      <c r="D7" s="1507" t="s">
        <v>6677</v>
      </c>
      <c r="E7" s="1509" t="s">
        <v>6891</v>
      </c>
      <c r="F7" s="696" t="s">
        <v>5200</v>
      </c>
      <c r="G7" s="150">
        <f>IF(総括表!$B$4=総括表!$Q$4,基礎データ貼付用シート!E2876)</f>
        <v>0</v>
      </c>
      <c r="H7" s="147" t="s">
        <v>5201</v>
      </c>
      <c r="I7" s="627">
        <v>0.45700000000000002</v>
      </c>
      <c r="J7" s="147" t="s">
        <v>5202</v>
      </c>
      <c r="K7" s="148">
        <f t="shared" ref="K7:K36" si="0">ROUND(G7*I7,0)</f>
        <v>0</v>
      </c>
      <c r="L7" s="66" t="s">
        <v>6015</v>
      </c>
      <c r="N7" s="524"/>
    </row>
    <row r="8" spans="1:14" x14ac:dyDescent="0.2">
      <c r="A8" s="71"/>
      <c r="B8" s="235"/>
      <c r="C8" s="262"/>
      <c r="D8" s="1508"/>
      <c r="E8" s="1509"/>
      <c r="F8" s="696" t="s">
        <v>5205</v>
      </c>
      <c r="G8" s="150" t="b">
        <f>IF(総括表!$B$4=総括表!$Q$5,基礎データ貼付用シート!E2876)</f>
        <v>0</v>
      </c>
      <c r="H8" s="147" t="s">
        <v>5201</v>
      </c>
      <c r="I8" s="627">
        <v>0.44800000000000001</v>
      </c>
      <c r="J8" s="147" t="s">
        <v>5202</v>
      </c>
      <c r="K8" s="629">
        <f t="shared" si="0"/>
        <v>0</v>
      </c>
      <c r="L8" s="66" t="s">
        <v>5206</v>
      </c>
      <c r="N8" s="524"/>
    </row>
    <row r="9" spans="1:14" x14ac:dyDescent="0.2">
      <c r="A9" s="71"/>
      <c r="B9" s="235"/>
      <c r="C9" s="110"/>
      <c r="D9" s="1507" t="s">
        <v>5533</v>
      </c>
      <c r="E9" s="1509" t="s">
        <v>6892</v>
      </c>
      <c r="F9" s="696" t="s">
        <v>5200</v>
      </c>
      <c r="G9" s="150">
        <f>IF(総括表!$B$4=総括表!$Q$4,基礎データ貼付用シート!E2877)</f>
        <v>0</v>
      </c>
      <c r="H9" s="147" t="s">
        <v>5201</v>
      </c>
      <c r="I9" s="627">
        <v>0.54800000000000004</v>
      </c>
      <c r="J9" s="147" t="s">
        <v>5202</v>
      </c>
      <c r="K9" s="148">
        <f t="shared" si="0"/>
        <v>0</v>
      </c>
      <c r="L9" s="66" t="s">
        <v>5715</v>
      </c>
      <c r="N9" s="524"/>
    </row>
    <row r="10" spans="1:14" x14ac:dyDescent="0.2">
      <c r="A10" s="71"/>
      <c r="B10" s="235"/>
      <c r="C10" s="262"/>
      <c r="D10" s="1508"/>
      <c r="E10" s="1509"/>
      <c r="F10" s="696" t="s">
        <v>5205</v>
      </c>
      <c r="G10" s="150" t="b">
        <f>IF(総括表!$B$4=総括表!$Q$5,基礎データ貼付用シート!E2877)</f>
        <v>0</v>
      </c>
      <c r="H10" s="147" t="s">
        <v>5201</v>
      </c>
      <c r="I10" s="627">
        <v>0.53800000000000003</v>
      </c>
      <c r="J10" s="147" t="s">
        <v>5202</v>
      </c>
      <c r="K10" s="629">
        <f t="shared" si="0"/>
        <v>0</v>
      </c>
      <c r="L10" s="66" t="s">
        <v>5209</v>
      </c>
      <c r="N10" s="524"/>
    </row>
    <row r="11" spans="1:14" x14ac:dyDescent="0.2">
      <c r="A11" s="71"/>
      <c r="B11" s="235"/>
      <c r="C11" s="537"/>
      <c r="D11" s="1507" t="s">
        <v>5534</v>
      </c>
      <c r="E11" s="1509" t="s">
        <v>6893</v>
      </c>
      <c r="F11" s="696" t="s">
        <v>5200</v>
      </c>
      <c r="G11" s="150">
        <f>IF(総括表!$B$4=総括表!$Q$4,基礎データ貼付用シート!E2878)</f>
        <v>0</v>
      </c>
      <c r="H11" s="147" t="s">
        <v>5201</v>
      </c>
      <c r="I11" s="627">
        <v>0.66200000000000003</v>
      </c>
      <c r="J11" s="147" t="s">
        <v>5202</v>
      </c>
      <c r="K11" s="148">
        <f t="shared" si="0"/>
        <v>0</v>
      </c>
      <c r="L11" s="66" t="s">
        <v>5562</v>
      </c>
      <c r="N11" s="524"/>
    </row>
    <row r="12" spans="1:14" x14ac:dyDescent="0.2">
      <c r="A12" s="71"/>
      <c r="B12" s="141"/>
      <c r="C12" s="538"/>
      <c r="D12" s="1508"/>
      <c r="E12" s="1509"/>
      <c r="F12" s="696" t="s">
        <v>5205</v>
      </c>
      <c r="G12" s="150" t="b">
        <f>IF(総括表!$B$4=総括表!$Q$5,基礎データ貼付用シート!E2878)</f>
        <v>0</v>
      </c>
      <c r="H12" s="147" t="s">
        <v>5201</v>
      </c>
      <c r="I12" s="627">
        <v>0.64500000000000002</v>
      </c>
      <c r="J12" s="147" t="s">
        <v>5202</v>
      </c>
      <c r="K12" s="629">
        <f t="shared" si="0"/>
        <v>0</v>
      </c>
      <c r="L12" s="66" t="s">
        <v>5212</v>
      </c>
      <c r="N12" s="524"/>
    </row>
    <row r="13" spans="1:14" x14ac:dyDescent="0.2">
      <c r="A13" s="71"/>
      <c r="B13" s="620">
        <v>2</v>
      </c>
      <c r="C13" s="63" t="s">
        <v>5307</v>
      </c>
      <c r="D13" s="1507" t="s">
        <v>6677</v>
      </c>
      <c r="E13" s="1509" t="s">
        <v>6891</v>
      </c>
      <c r="F13" s="696" t="s">
        <v>5200</v>
      </c>
      <c r="G13" s="150">
        <f>IF(総括表!$B$4=総括表!$Q$4,基礎データ貼付用シート!E2879)</f>
        <v>0</v>
      </c>
      <c r="H13" s="147" t="s">
        <v>5201</v>
      </c>
      <c r="I13" s="627">
        <v>0.47899999999999998</v>
      </c>
      <c r="J13" s="147" t="s">
        <v>5202</v>
      </c>
      <c r="K13" s="148">
        <f t="shared" si="0"/>
        <v>0</v>
      </c>
      <c r="L13" s="66" t="s">
        <v>5458</v>
      </c>
      <c r="N13" s="524"/>
    </row>
    <row r="14" spans="1:14" x14ac:dyDescent="0.2">
      <c r="A14" s="71"/>
      <c r="B14" s="235"/>
      <c r="C14" s="262"/>
      <c r="D14" s="1508"/>
      <c r="E14" s="1509"/>
      <c r="F14" s="696" t="s">
        <v>5205</v>
      </c>
      <c r="G14" s="150" t="b">
        <f>IF(総括表!$B$4=総括表!$Q$5,基礎データ貼付用シート!E2879)</f>
        <v>0</v>
      </c>
      <c r="H14" s="147" t="s">
        <v>5201</v>
      </c>
      <c r="I14" s="627">
        <v>0.47499999999999998</v>
      </c>
      <c r="J14" s="147" t="s">
        <v>5202</v>
      </c>
      <c r="K14" s="629">
        <f t="shared" si="0"/>
        <v>0</v>
      </c>
      <c r="L14" s="66" t="s">
        <v>5215</v>
      </c>
      <c r="N14" s="524"/>
    </row>
    <row r="15" spans="1:14" x14ac:dyDescent="0.2">
      <c r="A15" s="71"/>
      <c r="B15" s="235"/>
      <c r="C15" s="110"/>
      <c r="D15" s="1507" t="s">
        <v>5533</v>
      </c>
      <c r="E15" s="1509" t="s">
        <v>6892</v>
      </c>
      <c r="F15" s="696" t="s">
        <v>5200</v>
      </c>
      <c r="G15" s="150">
        <f>IF(総括表!$B$4=総括表!$Q$4,基礎データ貼付用シート!E2880)</f>
        <v>0</v>
      </c>
      <c r="H15" s="147" t="s">
        <v>5201</v>
      </c>
      <c r="I15" s="627">
        <v>0.57499999999999996</v>
      </c>
      <c r="J15" s="147" t="s">
        <v>5202</v>
      </c>
      <c r="K15" s="148">
        <f t="shared" si="0"/>
        <v>0</v>
      </c>
      <c r="L15" s="66" t="s">
        <v>5459</v>
      </c>
      <c r="N15" s="524"/>
    </row>
    <row r="16" spans="1:14" x14ac:dyDescent="0.2">
      <c r="A16" s="71"/>
      <c r="B16" s="235"/>
      <c r="C16" s="262"/>
      <c r="D16" s="1508"/>
      <c r="E16" s="1509"/>
      <c r="F16" s="696" t="s">
        <v>5205</v>
      </c>
      <c r="G16" s="150" t="b">
        <f>IF(総括表!$B$4=総括表!$Q$5,基礎データ貼付用シート!E2880)</f>
        <v>0</v>
      </c>
      <c r="H16" s="147" t="s">
        <v>5201</v>
      </c>
      <c r="I16" s="627">
        <v>0.56999999999999995</v>
      </c>
      <c r="J16" s="147" t="s">
        <v>5202</v>
      </c>
      <c r="K16" s="629">
        <f t="shared" si="0"/>
        <v>0</v>
      </c>
      <c r="L16" s="66" t="s">
        <v>5218</v>
      </c>
      <c r="N16" s="524"/>
    </row>
    <row r="17" spans="1:14" x14ac:dyDescent="0.2">
      <c r="A17" s="71"/>
      <c r="B17" s="235"/>
      <c r="C17" s="537"/>
      <c r="D17" s="1507" t="s">
        <v>5534</v>
      </c>
      <c r="E17" s="1509" t="s">
        <v>6893</v>
      </c>
      <c r="F17" s="696" t="s">
        <v>5200</v>
      </c>
      <c r="G17" s="150">
        <f>IF(総括表!$B$4=総括表!$Q$4,基礎データ貼付用シート!E2881)</f>
        <v>0</v>
      </c>
      <c r="H17" s="147" t="s">
        <v>5201</v>
      </c>
      <c r="I17" s="627">
        <v>0.68200000000000005</v>
      </c>
      <c r="J17" s="147" t="s">
        <v>5202</v>
      </c>
      <c r="K17" s="148">
        <f t="shared" si="0"/>
        <v>0</v>
      </c>
      <c r="L17" s="66" t="s">
        <v>5563</v>
      </c>
      <c r="N17" s="524"/>
    </row>
    <row r="18" spans="1:14" x14ac:dyDescent="0.2">
      <c r="A18" s="71"/>
      <c r="B18" s="141"/>
      <c r="C18" s="538"/>
      <c r="D18" s="1508"/>
      <c r="E18" s="1509"/>
      <c r="F18" s="696" t="s">
        <v>5205</v>
      </c>
      <c r="G18" s="150" t="b">
        <f>IF(総括表!$B$4=総括表!$Q$5,基礎データ貼付用シート!E2881)</f>
        <v>0</v>
      </c>
      <c r="H18" s="147" t="s">
        <v>5201</v>
      </c>
      <c r="I18" s="627">
        <v>0.67300000000000004</v>
      </c>
      <c r="J18" s="147" t="s">
        <v>5202</v>
      </c>
      <c r="K18" s="629">
        <f t="shared" si="0"/>
        <v>0</v>
      </c>
      <c r="L18" s="66" t="s">
        <v>5221</v>
      </c>
      <c r="N18" s="524"/>
    </row>
    <row r="19" spans="1:14" x14ac:dyDescent="0.2">
      <c r="A19" s="71"/>
      <c r="B19" s="620">
        <v>3</v>
      </c>
      <c r="C19" s="63" t="s">
        <v>5308</v>
      </c>
      <c r="D19" s="1507" t="s">
        <v>6677</v>
      </c>
      <c r="E19" s="1509" t="s">
        <v>6891</v>
      </c>
      <c r="F19" s="696" t="s">
        <v>5200</v>
      </c>
      <c r="G19" s="150">
        <f>IF(総括表!$B$4=総括表!$Q$4,基礎データ貼付用シート!E2882)</f>
        <v>0</v>
      </c>
      <c r="H19" s="147" t="s">
        <v>5201</v>
      </c>
      <c r="I19" s="627">
        <v>0.5</v>
      </c>
      <c r="J19" s="147" t="s">
        <v>5202</v>
      </c>
      <c r="K19" s="148">
        <f t="shared" ref="K19:K24" si="1">ROUND(G19*I19,0)</f>
        <v>0</v>
      </c>
      <c r="L19" s="66" t="s">
        <v>5566</v>
      </c>
      <c r="N19" s="524"/>
    </row>
    <row r="20" spans="1:14" x14ac:dyDescent="0.2">
      <c r="A20" s="71"/>
      <c r="B20" s="235"/>
      <c r="C20" s="262"/>
      <c r="D20" s="1508"/>
      <c r="E20" s="1509"/>
      <c r="F20" s="696" t="s">
        <v>5205</v>
      </c>
      <c r="G20" s="150" t="b">
        <f>IF(総括表!$B$4=総括表!$Q$5,基礎データ貼付用シート!E2882)</f>
        <v>0</v>
      </c>
      <c r="H20" s="147" t="s">
        <v>5201</v>
      </c>
      <c r="I20" s="627">
        <v>0.5</v>
      </c>
      <c r="J20" s="147" t="s">
        <v>5202</v>
      </c>
      <c r="K20" s="629">
        <f t="shared" si="1"/>
        <v>0</v>
      </c>
      <c r="L20" s="66" t="s">
        <v>5224</v>
      </c>
      <c r="N20" s="524"/>
    </row>
    <row r="21" spans="1:14" x14ac:dyDescent="0.2">
      <c r="A21" s="71"/>
      <c r="B21" s="235"/>
      <c r="C21" s="110"/>
      <c r="D21" s="1507" t="s">
        <v>5533</v>
      </c>
      <c r="E21" s="1509" t="s">
        <v>6892</v>
      </c>
      <c r="F21" s="696" t="s">
        <v>5200</v>
      </c>
      <c r="G21" s="150">
        <f>IF(総括表!$B$4=総括表!$Q$4,基礎データ貼付用シート!E2883)</f>
        <v>0</v>
      </c>
      <c r="H21" s="147" t="s">
        <v>5201</v>
      </c>
      <c r="I21" s="627">
        <v>0.6</v>
      </c>
      <c r="J21" s="147" t="s">
        <v>5202</v>
      </c>
      <c r="K21" s="148">
        <f t="shared" si="1"/>
        <v>0</v>
      </c>
      <c r="L21" s="66" t="s">
        <v>5384</v>
      </c>
      <c r="N21" s="524"/>
    </row>
    <row r="22" spans="1:14" x14ac:dyDescent="0.2">
      <c r="A22" s="71"/>
      <c r="B22" s="235"/>
      <c r="C22" s="262"/>
      <c r="D22" s="1508"/>
      <c r="E22" s="1509"/>
      <c r="F22" s="696" t="s">
        <v>5205</v>
      </c>
      <c r="G22" s="150" t="b">
        <f>IF(総括表!$B$4=総括表!$Q$5,基礎データ貼付用シート!E2883)</f>
        <v>0</v>
      </c>
      <c r="H22" s="147" t="s">
        <v>5201</v>
      </c>
      <c r="I22" s="627">
        <v>0.6</v>
      </c>
      <c r="J22" s="147" t="s">
        <v>5202</v>
      </c>
      <c r="K22" s="629">
        <f t="shared" si="1"/>
        <v>0</v>
      </c>
      <c r="L22" s="66" t="s">
        <v>5227</v>
      </c>
      <c r="N22" s="524"/>
    </row>
    <row r="23" spans="1:14" x14ac:dyDescent="0.2">
      <c r="A23" s="71"/>
      <c r="B23" s="235"/>
      <c r="C23" s="537"/>
      <c r="D23" s="1507" t="s">
        <v>5534</v>
      </c>
      <c r="E23" s="1509" t="s">
        <v>6893</v>
      </c>
      <c r="F23" s="696" t="s">
        <v>5200</v>
      </c>
      <c r="G23" s="150">
        <f>IF(総括表!$B$4=総括表!$Q$4,基礎データ貼付用シート!E2884)</f>
        <v>0</v>
      </c>
      <c r="H23" s="147" t="s">
        <v>5201</v>
      </c>
      <c r="I23" s="627">
        <v>0.7</v>
      </c>
      <c r="J23" s="147" t="s">
        <v>5202</v>
      </c>
      <c r="K23" s="148">
        <f t="shared" si="1"/>
        <v>0</v>
      </c>
      <c r="L23" s="66" t="s">
        <v>6894</v>
      </c>
      <c r="N23" s="524"/>
    </row>
    <row r="24" spans="1:14" x14ac:dyDescent="0.2">
      <c r="A24" s="71"/>
      <c r="B24" s="141"/>
      <c r="C24" s="538"/>
      <c r="D24" s="1508"/>
      <c r="E24" s="1509"/>
      <c r="F24" s="696" t="s">
        <v>5205</v>
      </c>
      <c r="G24" s="150" t="b">
        <f>IF(総括表!$B$4=総括表!$Q$5,基礎データ貼付用シート!E2884)</f>
        <v>0</v>
      </c>
      <c r="H24" s="147" t="s">
        <v>5201</v>
      </c>
      <c r="I24" s="627">
        <v>0.7</v>
      </c>
      <c r="J24" s="147" t="s">
        <v>5202</v>
      </c>
      <c r="K24" s="629">
        <f t="shared" si="1"/>
        <v>0</v>
      </c>
      <c r="L24" s="66" t="s">
        <v>5230</v>
      </c>
      <c r="N24" s="524"/>
    </row>
    <row r="25" spans="1:14" x14ac:dyDescent="0.2">
      <c r="A25" s="71"/>
      <c r="B25" s="620">
        <v>4</v>
      </c>
      <c r="C25" s="63" t="s">
        <v>5309</v>
      </c>
      <c r="D25" s="1507" t="s">
        <v>6677</v>
      </c>
      <c r="E25" s="1509" t="s">
        <v>6891</v>
      </c>
      <c r="F25" s="696" t="s">
        <v>5200</v>
      </c>
      <c r="G25" s="150">
        <f>IF(総括表!$B$4=総括表!$Q$4,基礎データ貼付用シート!E2885)</f>
        <v>0</v>
      </c>
      <c r="H25" s="147" t="s">
        <v>5201</v>
      </c>
      <c r="I25" s="627">
        <v>0.5</v>
      </c>
      <c r="J25" s="147" t="s">
        <v>5202</v>
      </c>
      <c r="K25" s="148">
        <f t="shared" si="0"/>
        <v>0</v>
      </c>
      <c r="L25" s="66" t="s">
        <v>6424</v>
      </c>
      <c r="N25" s="524"/>
    </row>
    <row r="26" spans="1:14" x14ac:dyDescent="0.2">
      <c r="A26" s="71"/>
      <c r="B26" s="235"/>
      <c r="C26" s="262"/>
      <c r="D26" s="1508"/>
      <c r="E26" s="1509"/>
      <c r="F26" s="696" t="s">
        <v>5205</v>
      </c>
      <c r="G26" s="150" t="b">
        <f>IF(総括表!$B$4=総括表!$Q$5,基礎データ貼付用シート!E2885)</f>
        <v>0</v>
      </c>
      <c r="H26" s="147" t="s">
        <v>5201</v>
      </c>
      <c r="I26" s="627">
        <v>0.5</v>
      </c>
      <c r="J26" s="147" t="s">
        <v>5202</v>
      </c>
      <c r="K26" s="629">
        <f t="shared" si="0"/>
        <v>0</v>
      </c>
      <c r="L26" s="66" t="s">
        <v>5233</v>
      </c>
      <c r="N26" s="524"/>
    </row>
    <row r="27" spans="1:14" x14ac:dyDescent="0.2">
      <c r="A27" s="71"/>
      <c r="B27" s="235"/>
      <c r="C27" s="110"/>
      <c r="D27" s="1507" t="s">
        <v>5533</v>
      </c>
      <c r="E27" s="1509" t="s">
        <v>6892</v>
      </c>
      <c r="F27" s="696" t="s">
        <v>5200</v>
      </c>
      <c r="G27" s="150">
        <f>IF(総括表!$B$4=総括表!$Q$4,基礎データ貼付用シート!E2886)</f>
        <v>0</v>
      </c>
      <c r="H27" s="147" t="s">
        <v>5201</v>
      </c>
      <c r="I27" s="627">
        <v>0.6</v>
      </c>
      <c r="J27" s="147" t="s">
        <v>5202</v>
      </c>
      <c r="K27" s="148">
        <f t="shared" si="0"/>
        <v>0</v>
      </c>
      <c r="L27" s="66" t="s">
        <v>6427</v>
      </c>
      <c r="N27" s="524"/>
    </row>
    <row r="28" spans="1:14" x14ac:dyDescent="0.2">
      <c r="A28" s="71"/>
      <c r="B28" s="235"/>
      <c r="C28" s="262"/>
      <c r="D28" s="1508"/>
      <c r="E28" s="1509"/>
      <c r="F28" s="696" t="s">
        <v>5205</v>
      </c>
      <c r="G28" s="150" t="b">
        <f>IF(総括表!$B$4=総括表!$Q$5,基礎データ貼付用シート!E2886)</f>
        <v>0</v>
      </c>
      <c r="H28" s="147" t="s">
        <v>5201</v>
      </c>
      <c r="I28" s="627">
        <v>0.6</v>
      </c>
      <c r="J28" s="147" t="s">
        <v>5202</v>
      </c>
      <c r="K28" s="629">
        <f t="shared" si="0"/>
        <v>0</v>
      </c>
      <c r="L28" s="66" t="s">
        <v>5236</v>
      </c>
      <c r="N28" s="524"/>
    </row>
    <row r="29" spans="1:14" x14ac:dyDescent="0.2">
      <c r="A29" s="71"/>
      <c r="B29" s="235"/>
      <c r="C29" s="537"/>
      <c r="D29" s="1507" t="s">
        <v>5534</v>
      </c>
      <c r="E29" s="1509" t="s">
        <v>6893</v>
      </c>
      <c r="F29" s="696" t="s">
        <v>5200</v>
      </c>
      <c r="G29" s="150">
        <f>IF(総括表!$B$4=総括表!$Q$4,基礎データ貼付用シート!E2887)</f>
        <v>0</v>
      </c>
      <c r="H29" s="147" t="s">
        <v>5201</v>
      </c>
      <c r="I29" s="627">
        <v>0.7</v>
      </c>
      <c r="J29" s="147" t="s">
        <v>5202</v>
      </c>
      <c r="K29" s="148">
        <f t="shared" si="0"/>
        <v>0</v>
      </c>
      <c r="L29" s="66" t="s">
        <v>6895</v>
      </c>
      <c r="N29" s="524"/>
    </row>
    <row r="30" spans="1:14" x14ac:dyDescent="0.2">
      <c r="A30" s="71"/>
      <c r="B30" s="141"/>
      <c r="C30" s="538"/>
      <c r="D30" s="1508"/>
      <c r="E30" s="1509"/>
      <c r="F30" s="696" t="s">
        <v>5205</v>
      </c>
      <c r="G30" s="150" t="b">
        <f>IF(総括表!$B$4=総括表!$Q$5,基礎データ貼付用シート!E2887)</f>
        <v>0</v>
      </c>
      <c r="H30" s="147" t="s">
        <v>5201</v>
      </c>
      <c r="I30" s="627">
        <v>0.7</v>
      </c>
      <c r="J30" s="147" t="s">
        <v>5202</v>
      </c>
      <c r="K30" s="629">
        <f t="shared" si="0"/>
        <v>0</v>
      </c>
      <c r="L30" s="66" t="s">
        <v>5239</v>
      </c>
      <c r="N30" s="524"/>
    </row>
    <row r="31" spans="1:14" x14ac:dyDescent="0.2">
      <c r="A31" s="71"/>
      <c r="B31" s="620">
        <v>5</v>
      </c>
      <c r="C31" s="63" t="s">
        <v>5310</v>
      </c>
      <c r="D31" s="1507" t="s">
        <v>6677</v>
      </c>
      <c r="E31" s="1509" t="s">
        <v>6891</v>
      </c>
      <c r="F31" s="696" t="s">
        <v>5200</v>
      </c>
      <c r="G31" s="150">
        <f>IF(総括表!$B$4=総括表!$Q$4,基礎データ貼付用シート!E2888)</f>
        <v>0</v>
      </c>
      <c r="H31" s="147" t="s">
        <v>5201</v>
      </c>
      <c r="I31" s="627">
        <v>0.5</v>
      </c>
      <c r="J31" s="147" t="s">
        <v>5202</v>
      </c>
      <c r="K31" s="148">
        <f t="shared" si="0"/>
        <v>0</v>
      </c>
      <c r="L31" s="66" t="s">
        <v>6896</v>
      </c>
      <c r="N31" s="524"/>
    </row>
    <row r="32" spans="1:14" x14ac:dyDescent="0.2">
      <c r="A32" s="71"/>
      <c r="B32" s="235"/>
      <c r="C32" s="262"/>
      <c r="D32" s="1508"/>
      <c r="E32" s="1509"/>
      <c r="F32" s="696" t="s">
        <v>5205</v>
      </c>
      <c r="G32" s="150" t="b">
        <f>IF(総括表!$B$4=総括表!$Q$5,基礎データ貼付用シート!E2888)</f>
        <v>0</v>
      </c>
      <c r="H32" s="147" t="s">
        <v>5201</v>
      </c>
      <c r="I32" s="627">
        <v>0.5</v>
      </c>
      <c r="J32" s="147" t="s">
        <v>5202</v>
      </c>
      <c r="K32" s="629">
        <f t="shared" si="0"/>
        <v>0</v>
      </c>
      <c r="L32" s="66" t="s">
        <v>5242</v>
      </c>
      <c r="N32" s="524"/>
    </row>
    <row r="33" spans="1:14" x14ac:dyDescent="0.2">
      <c r="A33" s="71"/>
      <c r="B33" s="235"/>
      <c r="C33" s="110"/>
      <c r="D33" s="1507" t="s">
        <v>5533</v>
      </c>
      <c r="E33" s="1509" t="s">
        <v>6892</v>
      </c>
      <c r="F33" s="696" t="s">
        <v>5200</v>
      </c>
      <c r="G33" s="150">
        <f>IF(総括表!$B$4=総括表!$Q$4,基礎データ貼付用シート!E2889)</f>
        <v>0</v>
      </c>
      <c r="H33" s="147" t="s">
        <v>5201</v>
      </c>
      <c r="I33" s="627">
        <v>0.6</v>
      </c>
      <c r="J33" s="147" t="s">
        <v>5202</v>
      </c>
      <c r="K33" s="148">
        <f t="shared" si="0"/>
        <v>0</v>
      </c>
      <c r="L33" s="66" t="s">
        <v>6885</v>
      </c>
      <c r="N33" s="524"/>
    </row>
    <row r="34" spans="1:14" x14ac:dyDescent="0.2">
      <c r="A34" s="71"/>
      <c r="B34" s="235"/>
      <c r="C34" s="262"/>
      <c r="D34" s="1508"/>
      <c r="E34" s="1509"/>
      <c r="F34" s="696" t="s">
        <v>5205</v>
      </c>
      <c r="G34" s="150" t="b">
        <f>IF(総括表!$B$4=総括表!$Q$5,基礎データ貼付用シート!E2889)</f>
        <v>0</v>
      </c>
      <c r="H34" s="147" t="s">
        <v>5201</v>
      </c>
      <c r="I34" s="627">
        <v>0.6</v>
      </c>
      <c r="J34" s="147" t="s">
        <v>5202</v>
      </c>
      <c r="K34" s="629">
        <f t="shared" si="0"/>
        <v>0</v>
      </c>
      <c r="L34" s="66" t="s">
        <v>5245</v>
      </c>
      <c r="N34" s="524"/>
    </row>
    <row r="35" spans="1:14" x14ac:dyDescent="0.2">
      <c r="A35" s="71"/>
      <c r="B35" s="235"/>
      <c r="C35" s="537"/>
      <c r="D35" s="1507" t="s">
        <v>5534</v>
      </c>
      <c r="E35" s="1509" t="s">
        <v>6893</v>
      </c>
      <c r="F35" s="696" t="s">
        <v>5200</v>
      </c>
      <c r="G35" s="150">
        <f>IF(総括表!$B$4=総括表!$Q$4,基礎データ貼付用シート!E2890)</f>
        <v>0</v>
      </c>
      <c r="H35" s="147" t="s">
        <v>5201</v>
      </c>
      <c r="I35" s="627">
        <v>0.7</v>
      </c>
      <c r="J35" s="147" t="s">
        <v>5202</v>
      </c>
      <c r="K35" s="148">
        <f t="shared" si="0"/>
        <v>0</v>
      </c>
      <c r="L35" s="66" t="s">
        <v>5975</v>
      </c>
      <c r="N35" s="524"/>
    </row>
    <row r="36" spans="1:14" x14ac:dyDescent="0.2">
      <c r="A36" s="71"/>
      <c r="B36" s="141"/>
      <c r="C36" s="538"/>
      <c r="D36" s="1508"/>
      <c r="E36" s="1509"/>
      <c r="F36" s="696" t="s">
        <v>5205</v>
      </c>
      <c r="G36" s="150" t="b">
        <f>IF(総括表!$B$4=総括表!$Q$5,基礎データ貼付用シート!E2890)</f>
        <v>0</v>
      </c>
      <c r="H36" s="147" t="s">
        <v>5201</v>
      </c>
      <c r="I36" s="627">
        <v>0.7</v>
      </c>
      <c r="J36" s="147" t="s">
        <v>5202</v>
      </c>
      <c r="K36" s="629">
        <f t="shared" si="0"/>
        <v>0</v>
      </c>
      <c r="L36" s="66" t="s">
        <v>5248</v>
      </c>
      <c r="N36" s="524"/>
    </row>
    <row r="37" spans="1:14" x14ac:dyDescent="0.2">
      <c r="A37" s="71"/>
      <c r="B37" s="620">
        <v>6</v>
      </c>
      <c r="C37" s="63" t="s">
        <v>5476</v>
      </c>
      <c r="D37" s="1507" t="s">
        <v>6677</v>
      </c>
      <c r="E37" s="1509" t="s">
        <v>6891</v>
      </c>
      <c r="F37" s="696" t="s">
        <v>5200</v>
      </c>
      <c r="G37" s="150">
        <f>IF(総括表!$B$4=総括表!$Q$4,基礎データ貼付用シート!E2891)</f>
        <v>0</v>
      </c>
      <c r="H37" s="147" t="s">
        <v>5201</v>
      </c>
      <c r="I37" s="627">
        <v>0.5</v>
      </c>
      <c r="J37" s="147" t="s">
        <v>5202</v>
      </c>
      <c r="K37" s="148">
        <f t="shared" ref="K37:K42" si="2">ROUND(G37*I37,0)</f>
        <v>0</v>
      </c>
      <c r="L37" s="66" t="s">
        <v>6007</v>
      </c>
      <c r="N37" s="524"/>
    </row>
    <row r="38" spans="1:14" x14ac:dyDescent="0.2">
      <c r="A38" s="71"/>
      <c r="B38" s="235"/>
      <c r="C38" s="262"/>
      <c r="D38" s="1508"/>
      <c r="E38" s="1509"/>
      <c r="F38" s="696" t="s">
        <v>5205</v>
      </c>
      <c r="G38" s="150" t="b">
        <f>IF(総括表!$B$4=総括表!$Q$5,基礎データ貼付用シート!E2891)</f>
        <v>0</v>
      </c>
      <c r="H38" s="147" t="s">
        <v>5201</v>
      </c>
      <c r="I38" s="627">
        <v>0.5</v>
      </c>
      <c r="J38" s="147" t="s">
        <v>5202</v>
      </c>
      <c r="K38" s="629">
        <f t="shared" si="2"/>
        <v>0</v>
      </c>
      <c r="L38" s="66" t="s">
        <v>5251</v>
      </c>
      <c r="N38" s="524"/>
    </row>
    <row r="39" spans="1:14" x14ac:dyDescent="0.2">
      <c r="A39" s="71"/>
      <c r="B39" s="235"/>
      <c r="C39" s="110"/>
      <c r="D39" s="1507" t="s">
        <v>5533</v>
      </c>
      <c r="E39" s="1509" t="s">
        <v>6892</v>
      </c>
      <c r="F39" s="696" t="s">
        <v>5200</v>
      </c>
      <c r="G39" s="150">
        <f>IF(総括表!$B$4=総括表!$Q$4,基礎データ貼付用シート!E2892)</f>
        <v>0</v>
      </c>
      <c r="H39" s="147" t="s">
        <v>5201</v>
      </c>
      <c r="I39" s="627">
        <v>0.6</v>
      </c>
      <c r="J39" s="147" t="s">
        <v>5202</v>
      </c>
      <c r="K39" s="148">
        <f t="shared" si="2"/>
        <v>0</v>
      </c>
      <c r="L39" s="66" t="s">
        <v>5404</v>
      </c>
      <c r="N39" s="524"/>
    </row>
    <row r="40" spans="1:14" x14ac:dyDescent="0.2">
      <c r="A40" s="71"/>
      <c r="B40" s="235"/>
      <c r="C40" s="262"/>
      <c r="D40" s="1508"/>
      <c r="E40" s="1509"/>
      <c r="F40" s="696" t="s">
        <v>5205</v>
      </c>
      <c r="G40" s="150" t="b">
        <f>IF(総括表!$B$4=総括表!$Q$5,基礎データ貼付用シート!E2892)</f>
        <v>0</v>
      </c>
      <c r="H40" s="147" t="s">
        <v>5201</v>
      </c>
      <c r="I40" s="627">
        <v>0.6</v>
      </c>
      <c r="J40" s="147" t="s">
        <v>5202</v>
      </c>
      <c r="K40" s="629">
        <f t="shared" si="2"/>
        <v>0</v>
      </c>
      <c r="L40" s="66" t="s">
        <v>5254</v>
      </c>
      <c r="N40" s="524"/>
    </row>
    <row r="41" spans="1:14" x14ac:dyDescent="0.2">
      <c r="A41" s="71"/>
      <c r="B41" s="235"/>
      <c r="C41" s="537"/>
      <c r="D41" s="1507" t="s">
        <v>5534</v>
      </c>
      <c r="E41" s="1509" t="s">
        <v>6893</v>
      </c>
      <c r="F41" s="696" t="s">
        <v>5200</v>
      </c>
      <c r="G41" s="150">
        <f>IF(総括表!$B$4=総括表!$Q$4,基礎データ貼付用シート!E2893)</f>
        <v>0</v>
      </c>
      <c r="H41" s="147" t="s">
        <v>5201</v>
      </c>
      <c r="I41" s="627">
        <v>0.7</v>
      </c>
      <c r="J41" s="147" t="s">
        <v>5202</v>
      </c>
      <c r="K41" s="148">
        <f t="shared" si="2"/>
        <v>0</v>
      </c>
      <c r="L41" s="66" t="s">
        <v>5406</v>
      </c>
      <c r="N41" s="524"/>
    </row>
    <row r="42" spans="1:14" ht="13.5" thickBot="1" x14ac:dyDescent="0.25">
      <c r="A42" s="71"/>
      <c r="B42" s="141"/>
      <c r="C42" s="538"/>
      <c r="D42" s="1508"/>
      <c r="E42" s="1509"/>
      <c r="F42" s="696" t="s">
        <v>5205</v>
      </c>
      <c r="G42" s="150" t="b">
        <f>IF(総括表!$B$4=総括表!$Q$5,基礎データ貼付用シート!E2893)</f>
        <v>0</v>
      </c>
      <c r="H42" s="147" t="s">
        <v>5201</v>
      </c>
      <c r="I42" s="627">
        <v>0.7</v>
      </c>
      <c r="J42" s="147" t="s">
        <v>5202</v>
      </c>
      <c r="K42" s="629">
        <f t="shared" si="2"/>
        <v>0</v>
      </c>
      <c r="L42" s="66" t="s">
        <v>5257</v>
      </c>
      <c r="N42" s="524"/>
    </row>
    <row r="43" spans="1:14" x14ac:dyDescent="0.2">
      <c r="A43" s="71"/>
      <c r="B43" s="66"/>
      <c r="C43" s="68"/>
      <c r="D43" s="66"/>
      <c r="E43" s="66"/>
      <c r="F43" s="66"/>
      <c r="G43" s="29"/>
      <c r="H43" s="68"/>
      <c r="I43" s="985" t="s">
        <v>5258</v>
      </c>
      <c r="J43" s="986"/>
      <c r="K43" s="657"/>
      <c r="L43" s="66"/>
    </row>
    <row r="44" spans="1:14" ht="13.5" thickBot="1" x14ac:dyDescent="0.25">
      <c r="A44" s="71"/>
      <c r="B44" s="66"/>
      <c r="C44" s="66"/>
      <c r="D44" s="66"/>
      <c r="E44" s="66"/>
      <c r="F44" s="66"/>
      <c r="G44" s="29"/>
      <c r="H44" s="66"/>
      <c r="I44" s="983" t="s">
        <v>5259</v>
      </c>
      <c r="J44" s="984"/>
      <c r="K44" s="7">
        <f>SUM(K7:K42)</f>
        <v>0</v>
      </c>
      <c r="L44" s="66" t="s">
        <v>6897</v>
      </c>
    </row>
    <row r="45" spans="1:14" x14ac:dyDescent="0.2">
      <c r="A45" s="151"/>
      <c r="B45" s="151"/>
      <c r="C45" s="151"/>
      <c r="D45" s="151"/>
      <c r="E45" s="151"/>
      <c r="F45" s="151"/>
      <c r="G45" s="151"/>
      <c r="H45" s="151"/>
      <c r="I45" s="151"/>
      <c r="J45" s="151"/>
      <c r="K45" s="151"/>
      <c r="L45" s="151"/>
    </row>
  </sheetData>
  <sheetProtection autoFilter="0"/>
  <customSheetViews>
    <customSheetView guid="{0FF53720-42B0-4B1A-A491-0089CDA29CCF}" showPageBreaks="1" view="pageBreakPreview">
      <selection activeCell="G10" sqref="G10"/>
      <pageMargins left="0" right="0" top="0" bottom="0" header="0" footer="0"/>
      <printOptions horizontalCentered="1"/>
      <pageSetup paperSize="9" scale="89" orientation="portrait" r:id="rId1"/>
    </customSheetView>
    <customSheetView guid="{1F81339A-CB4E-4CB3-ABCA-C25ADEC8B9AC}" showPageBreaks="1" view="pageBreakPreview">
      <selection activeCell="G10" sqref="G10"/>
      <pageMargins left="0" right="0" top="0" bottom="0" header="0" footer="0"/>
      <printOptions horizontalCentered="1"/>
      <pageSetup paperSize="9" scale="89" orientation="portrait" r:id="rId2"/>
    </customSheetView>
    <customSheetView guid="{87FB8462-6403-4F20-8080-1AF11B55B90C}" showPageBreaks="1" view="pageBreakPreview">
      <selection activeCell="G10" sqref="G10"/>
      <pageMargins left="0" right="0" top="0" bottom="0" header="0" footer="0"/>
      <printOptions horizontalCentered="1"/>
      <pageSetup paperSize="9" scale="89" orientation="portrait" r:id="rId3"/>
    </customSheetView>
    <customSheetView guid="{3B4A68D1-1B68-46E4-B8BF-4F65CEA2EB4B}" showPageBreaks="1" view="pageBreakPreview">
      <selection activeCell="G10" sqref="G10"/>
      <pageMargins left="0" right="0" top="0" bottom="0" header="0" footer="0"/>
      <printOptions horizontalCentered="1"/>
      <pageSetup paperSize="9" scale="89" orientation="portrait" r:id="rId4"/>
    </customSheetView>
    <customSheetView guid="{3DDC5261-2F80-4A3C-AB53-F803DE8B7615}" showPageBreaks="1" view="pageBreakPreview">
      <selection activeCell="Q34" sqref="Q34"/>
      <pageMargins left="0" right="0" top="0" bottom="0" header="0" footer="0"/>
      <printOptions horizontalCentered="1"/>
      <pageSetup paperSize="9" scale="90" orientation="portrait" r:id="rId5"/>
    </customSheetView>
    <customSheetView guid="{44914D11-FA26-4FFB-9D64-353FA38F5634}" showPageBreaks="1" view="pageBreakPreview">
      <selection activeCell="Q34" sqref="Q34"/>
      <pageMargins left="0" right="0" top="0" bottom="0" header="0" footer="0"/>
      <printOptions horizontalCentered="1"/>
      <pageSetup paperSize="9" scale="90" orientation="portrait" r:id="rId6"/>
    </customSheetView>
    <customSheetView guid="{C8B40DBF-EDE0-406A-8960-74B2A681CE9F}" showPageBreaks="1" view="pageBreakPreview">
      <selection activeCell="Q34" sqref="Q34"/>
      <pageMargins left="0" right="0" top="0" bottom="0" header="0" footer="0"/>
      <printOptions horizontalCentered="1"/>
      <pageSetup paperSize="9" scale="90" orientation="portrait" r:id="rId7"/>
    </customSheetView>
    <customSheetView guid="{A0BA9017-E5F3-4B91-9F5C-F0F36F625BCB}" showPageBreaks="1" view="pageBreakPreview">
      <selection activeCell="Q34" sqref="Q34"/>
      <pageMargins left="0" right="0" top="0" bottom="0" header="0" footer="0"/>
      <printOptions horizontalCentered="1"/>
      <pageSetup paperSize="9" scale="90" orientation="portrait" r:id="rId8"/>
    </customSheetView>
  </customSheetViews>
  <mergeCells count="43">
    <mergeCell ref="D13:D14"/>
    <mergeCell ref="E13:E14"/>
    <mergeCell ref="D7:D8"/>
    <mergeCell ref="E7:E8"/>
    <mergeCell ref="D9:D10"/>
    <mergeCell ref="E9:E10"/>
    <mergeCell ref="D11:D12"/>
    <mergeCell ref="E11:E12"/>
    <mergeCell ref="A1:B1"/>
    <mergeCell ref="J1:L1"/>
    <mergeCell ref="B5:C5"/>
    <mergeCell ref="D5:F5"/>
    <mergeCell ref="C1:F1"/>
    <mergeCell ref="D21:D22"/>
    <mergeCell ref="E21:E22"/>
    <mergeCell ref="I44:J44"/>
    <mergeCell ref="I43:J43"/>
    <mergeCell ref="D25:D26"/>
    <mergeCell ref="E25:E26"/>
    <mergeCell ref="D27:D28"/>
    <mergeCell ref="E27:E28"/>
    <mergeCell ref="D29:D30"/>
    <mergeCell ref="E29:E30"/>
    <mergeCell ref="D37:D38"/>
    <mergeCell ref="E37:E38"/>
    <mergeCell ref="D39:D40"/>
    <mergeCell ref="E39:E40"/>
    <mergeCell ref="D41:D42"/>
    <mergeCell ref="E41:E42"/>
    <mergeCell ref="D15:D16"/>
    <mergeCell ref="E15:E16"/>
    <mergeCell ref="D17:D18"/>
    <mergeCell ref="E17:E18"/>
    <mergeCell ref="D19:D20"/>
    <mergeCell ref="E19:E20"/>
    <mergeCell ref="D33:D34"/>
    <mergeCell ref="E33:E34"/>
    <mergeCell ref="D35:D36"/>
    <mergeCell ref="E35:E36"/>
    <mergeCell ref="D23:D24"/>
    <mergeCell ref="E23:E24"/>
    <mergeCell ref="D31:D32"/>
    <mergeCell ref="E31:E32"/>
  </mergeCells>
  <phoneticPr fontId="3"/>
  <printOptions horizontalCentered="1"/>
  <pageMargins left="0.70866141732283472" right="0.70866141732283472" top="0.74803149606299213" bottom="0.74803149606299213" header="0.31496062992125984" footer="0.31496062992125984"/>
  <pageSetup paperSize="9" scale="83" fitToHeight="0" orientation="portrait" r:id="rId9"/>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51"/>
  <sheetViews>
    <sheetView tabSelected="1" zoomScaleNormal="100" workbookViewId="0">
      <selection activeCell="J66" sqref="J66"/>
    </sheetView>
  </sheetViews>
  <sheetFormatPr defaultColWidth="9" defaultRowHeight="18.75" customHeight="1" x14ac:dyDescent="0.2"/>
  <cols>
    <col min="1" max="2" width="3.90625" style="1" customWidth="1"/>
    <col min="3" max="3" width="7.453125" style="1" bestFit="1" customWidth="1"/>
    <col min="4" max="4" width="3" style="1" bestFit="1" customWidth="1"/>
    <col min="5" max="5" width="12" style="1" customWidth="1"/>
    <col min="6" max="6" width="11.90625" style="6" customWidth="1"/>
    <col min="7" max="7" width="2" style="1" bestFit="1" customWidth="1"/>
    <col min="8" max="8" width="11.90625" style="1" customWidth="1"/>
    <col min="9" max="9" width="2" style="1" bestFit="1" customWidth="1"/>
    <col min="10" max="10" width="11.90625" style="6" customWidth="1"/>
    <col min="11" max="11" width="5" style="1" customWidth="1"/>
    <col min="12" max="16384" width="9" style="1"/>
  </cols>
  <sheetData>
    <row r="1" spans="1:11" ht="18.75" customHeight="1" x14ac:dyDescent="0.2">
      <c r="A1" s="1252" t="s">
        <v>5189</v>
      </c>
      <c r="B1" s="1253"/>
      <c r="C1" s="1492" t="s">
        <v>6898</v>
      </c>
      <c r="D1" s="1493"/>
      <c r="E1" s="1493"/>
      <c r="F1" s="1494"/>
      <c r="G1" s="76"/>
      <c r="H1" s="136" t="s">
        <v>5191</v>
      </c>
      <c r="I1" s="990">
        <f>総括表!H4</f>
        <v>0</v>
      </c>
      <c r="J1" s="990"/>
      <c r="K1" s="990"/>
    </row>
    <row r="2" spans="1:11" ht="18.75" customHeight="1" x14ac:dyDescent="0.2">
      <c r="A2" s="76"/>
      <c r="B2" s="76"/>
      <c r="C2" s="76"/>
      <c r="D2" s="76"/>
      <c r="E2" s="76"/>
      <c r="F2" s="89"/>
      <c r="G2" s="76"/>
      <c r="H2" s="76"/>
      <c r="I2" s="76"/>
      <c r="J2" s="137"/>
      <c r="K2" s="76"/>
    </row>
    <row r="3" spans="1:11" ht="11.25" customHeight="1" x14ac:dyDescent="0.2">
      <c r="A3" s="78"/>
      <c r="B3" s="76"/>
      <c r="C3" s="76"/>
      <c r="D3" s="76"/>
      <c r="E3" s="76"/>
      <c r="F3" s="89"/>
      <c r="G3" s="76"/>
      <c r="H3" s="76"/>
      <c r="I3" s="76"/>
      <c r="J3" s="89"/>
      <c r="K3" s="76"/>
    </row>
    <row r="4" spans="1:11" s="3" customFormat="1" ht="15" customHeight="1" thickBot="1" x14ac:dyDescent="0.25">
      <c r="A4" s="77"/>
      <c r="B4" s="1006" t="s">
        <v>7434</v>
      </c>
      <c r="C4" s="1006"/>
      <c r="D4" s="1006"/>
      <c r="E4" s="1006"/>
      <c r="F4" s="90"/>
      <c r="G4" s="71"/>
      <c r="H4" s="71" t="s">
        <v>5328</v>
      </c>
      <c r="I4" s="71"/>
      <c r="J4" s="90"/>
      <c r="K4" s="71"/>
    </row>
    <row r="5" spans="1:11" s="3" customFormat="1" ht="18.75" customHeight="1" thickTop="1" thickBot="1" x14ac:dyDescent="0.25">
      <c r="A5" s="77"/>
      <c r="B5" s="1006"/>
      <c r="C5" s="1006"/>
      <c r="D5" s="1006"/>
      <c r="E5" s="1006"/>
      <c r="F5" s="35"/>
      <c r="G5" s="34" t="s">
        <v>5201</v>
      </c>
      <c r="H5" s="525">
        <v>0.8</v>
      </c>
      <c r="I5" s="34" t="s">
        <v>5202</v>
      </c>
      <c r="J5" s="94">
        <f>ROUND(F5*H5,0)</f>
        <v>0</v>
      </c>
      <c r="K5" s="66" t="s">
        <v>94</v>
      </c>
    </row>
    <row r="6" spans="1:11" ht="18.75" customHeight="1" thickTop="1" x14ac:dyDescent="0.2">
      <c r="A6" s="78"/>
      <c r="B6" s="76"/>
      <c r="C6" s="76"/>
      <c r="D6" s="76"/>
      <c r="E6" s="76"/>
      <c r="F6" s="89"/>
      <c r="G6" s="76"/>
      <c r="H6" s="76"/>
      <c r="I6" s="76"/>
      <c r="J6" s="89"/>
      <c r="K6" s="76"/>
    </row>
    <row r="7" spans="1:11" ht="18.75" customHeight="1" x14ac:dyDescent="0.2">
      <c r="A7" s="1252" t="s">
        <v>5189</v>
      </c>
      <c r="B7" s="1253"/>
      <c r="C7" s="1492" t="s">
        <v>6899</v>
      </c>
      <c r="D7" s="1493"/>
      <c r="E7" s="1493"/>
      <c r="F7" s="1494"/>
      <c r="G7" s="76"/>
      <c r="H7" s="76"/>
      <c r="I7" s="76"/>
      <c r="J7" s="89"/>
      <c r="K7" s="76"/>
    </row>
    <row r="8" spans="1:11" ht="11.25" customHeight="1" x14ac:dyDescent="0.2">
      <c r="A8" s="76"/>
      <c r="B8" s="76"/>
      <c r="C8" s="76"/>
      <c r="D8" s="76"/>
      <c r="E8" s="76"/>
      <c r="F8" s="89"/>
      <c r="G8" s="76"/>
      <c r="H8" s="76"/>
      <c r="I8" s="76"/>
      <c r="J8" s="89"/>
      <c r="K8" s="76"/>
    </row>
    <row r="9" spans="1:11" ht="11.25" customHeight="1" x14ac:dyDescent="0.2">
      <c r="A9" s="76"/>
      <c r="B9" s="76"/>
      <c r="C9" s="76"/>
      <c r="D9" s="76"/>
      <c r="E9" s="76"/>
      <c r="F9" s="89"/>
      <c r="G9" s="76"/>
      <c r="H9" s="76"/>
      <c r="I9" s="76"/>
      <c r="J9" s="89"/>
      <c r="K9" s="76"/>
    </row>
    <row r="10" spans="1:11" s="3" customFormat="1" ht="15" customHeight="1" thickBot="1" x14ac:dyDescent="0.25">
      <c r="A10" s="77"/>
      <c r="B10" s="1006" t="s">
        <v>7435</v>
      </c>
      <c r="C10" s="1006"/>
      <c r="D10" s="1006"/>
      <c r="E10" s="1006"/>
      <c r="F10" s="90"/>
      <c r="G10" s="71"/>
      <c r="H10" s="71" t="s">
        <v>5328</v>
      </c>
      <c r="I10" s="71"/>
      <c r="J10" s="90"/>
      <c r="K10" s="71"/>
    </row>
    <row r="11" spans="1:11" s="3" customFormat="1" ht="18.75" customHeight="1" thickTop="1" thickBot="1" x14ac:dyDescent="0.25">
      <c r="A11" s="77"/>
      <c r="B11" s="1006"/>
      <c r="C11" s="1006"/>
      <c r="D11" s="1006"/>
      <c r="E11" s="1006"/>
      <c r="F11" s="35"/>
      <c r="G11" s="34" t="s">
        <v>5201</v>
      </c>
      <c r="H11" s="525">
        <v>0.8</v>
      </c>
      <c r="I11" s="34" t="s">
        <v>5202</v>
      </c>
      <c r="J11" s="94">
        <f>ROUND(F11*H11,0)</f>
        <v>0</v>
      </c>
      <c r="K11" s="66" t="s">
        <v>6900</v>
      </c>
    </row>
    <row r="12" spans="1:11" ht="18.75" customHeight="1" thickTop="1" x14ac:dyDescent="0.2">
      <c r="A12" s="76"/>
      <c r="B12" s="76"/>
      <c r="C12" s="76"/>
      <c r="D12" s="76"/>
      <c r="E12" s="76"/>
      <c r="F12" s="89"/>
      <c r="G12" s="76"/>
      <c r="H12" s="76"/>
      <c r="I12" s="76"/>
      <c r="J12" s="89"/>
      <c r="K12" s="76"/>
    </row>
    <row r="13" spans="1:11" ht="18.75" customHeight="1" x14ac:dyDescent="0.2">
      <c r="A13" s="1252" t="s">
        <v>5189</v>
      </c>
      <c r="B13" s="1253"/>
      <c r="C13" s="1492" t="s">
        <v>6901</v>
      </c>
      <c r="D13" s="1493"/>
      <c r="E13" s="1493"/>
      <c r="F13" s="1494"/>
      <c r="G13" s="76"/>
      <c r="H13" s="76"/>
      <c r="I13" s="76"/>
      <c r="J13" s="89"/>
      <c r="K13" s="76"/>
    </row>
    <row r="14" spans="1:11" ht="11.25" customHeight="1" x14ac:dyDescent="0.2">
      <c r="A14" s="76"/>
      <c r="B14" s="76"/>
      <c r="C14" s="76"/>
      <c r="D14" s="76"/>
      <c r="E14" s="76"/>
      <c r="F14" s="89"/>
      <c r="G14" s="76"/>
      <c r="H14" s="76"/>
      <c r="I14" s="76"/>
      <c r="J14" s="89"/>
      <c r="K14" s="76"/>
    </row>
    <row r="15" spans="1:11" ht="11.25" customHeight="1" x14ac:dyDescent="0.2">
      <c r="A15" s="76"/>
      <c r="B15" s="76"/>
      <c r="C15" s="76"/>
      <c r="D15" s="76"/>
      <c r="E15" s="76"/>
      <c r="F15" s="89"/>
      <c r="G15" s="76"/>
      <c r="H15" s="76"/>
      <c r="I15" s="76"/>
      <c r="J15" s="89"/>
      <c r="K15" s="76"/>
    </row>
    <row r="16" spans="1:11" s="3" customFormat="1" ht="15" customHeight="1" thickBot="1" x14ac:dyDescent="0.25">
      <c r="A16" s="77"/>
      <c r="B16" s="1006" t="s">
        <v>7436</v>
      </c>
      <c r="C16" s="1006"/>
      <c r="D16" s="1006"/>
      <c r="E16" s="1006"/>
      <c r="F16" s="90"/>
      <c r="G16" s="71"/>
      <c r="H16" s="71" t="s">
        <v>5328</v>
      </c>
      <c r="I16" s="71"/>
      <c r="J16" s="90"/>
      <c r="K16" s="71"/>
    </row>
    <row r="17" spans="1:11" s="3" customFormat="1" ht="18.75" customHeight="1" thickTop="1" thickBot="1" x14ac:dyDescent="0.25">
      <c r="A17" s="77"/>
      <c r="B17" s="1006"/>
      <c r="C17" s="1006"/>
      <c r="D17" s="1006"/>
      <c r="E17" s="1006"/>
      <c r="F17" s="35"/>
      <c r="G17" s="34" t="s">
        <v>5201</v>
      </c>
      <c r="H17" s="525">
        <v>0.7</v>
      </c>
      <c r="I17" s="34" t="s">
        <v>5202</v>
      </c>
      <c r="J17" s="94">
        <f>ROUND(F17*H17,0)</f>
        <v>0</v>
      </c>
      <c r="K17" s="66" t="s">
        <v>6902</v>
      </c>
    </row>
    <row r="18" spans="1:11" ht="18.75" customHeight="1" thickTop="1" x14ac:dyDescent="0.2">
      <c r="A18" s="78"/>
      <c r="B18" s="76"/>
      <c r="C18" s="76"/>
      <c r="D18" s="76"/>
      <c r="E18" s="76"/>
      <c r="F18" s="89"/>
      <c r="G18" s="76"/>
      <c r="H18" s="76"/>
      <c r="I18" s="76"/>
      <c r="J18" s="89"/>
      <c r="K18" s="76"/>
    </row>
    <row r="19" spans="1:11" ht="18.75" customHeight="1" x14ac:dyDescent="0.2">
      <c r="A19" s="1252" t="s">
        <v>5189</v>
      </c>
      <c r="B19" s="1253"/>
      <c r="C19" s="1492" t="s">
        <v>6903</v>
      </c>
      <c r="D19" s="1493"/>
      <c r="E19" s="1493"/>
      <c r="F19" s="1494"/>
      <c r="G19" s="76"/>
      <c r="H19" s="76"/>
      <c r="I19" s="76"/>
      <c r="J19" s="89"/>
      <c r="K19" s="76"/>
    </row>
    <row r="20" spans="1:11" ht="11.25" customHeight="1" x14ac:dyDescent="0.2">
      <c r="A20" s="76"/>
      <c r="B20" s="76"/>
      <c r="C20" s="76"/>
      <c r="D20" s="76"/>
      <c r="E20" s="76"/>
      <c r="F20" s="89"/>
      <c r="G20" s="76"/>
      <c r="H20" s="76"/>
      <c r="I20" s="76"/>
      <c r="J20" s="89"/>
      <c r="K20" s="76"/>
    </row>
    <row r="21" spans="1:11" ht="11.25" customHeight="1" x14ac:dyDescent="0.2">
      <c r="A21" s="76"/>
      <c r="B21" s="76"/>
      <c r="C21" s="76"/>
      <c r="D21" s="76"/>
      <c r="E21" s="76"/>
      <c r="F21" s="89"/>
      <c r="G21" s="76"/>
      <c r="H21" s="76"/>
      <c r="I21" s="76"/>
      <c r="J21" s="89"/>
      <c r="K21" s="76"/>
    </row>
    <row r="22" spans="1:11" s="3" customFormat="1" ht="15" customHeight="1" thickBot="1" x14ac:dyDescent="0.25">
      <c r="A22" s="77"/>
      <c r="B22" s="1006" t="s">
        <v>7437</v>
      </c>
      <c r="C22" s="1006"/>
      <c r="D22" s="1006"/>
      <c r="E22" s="1006"/>
      <c r="F22" s="90"/>
      <c r="G22" s="71"/>
      <c r="H22" s="71" t="s">
        <v>5328</v>
      </c>
      <c r="I22" s="71"/>
      <c r="J22" s="90"/>
      <c r="K22" s="71"/>
    </row>
    <row r="23" spans="1:11" s="3" customFormat="1" ht="18.75" customHeight="1" thickTop="1" thickBot="1" x14ac:dyDescent="0.25">
      <c r="A23" s="77"/>
      <c r="B23" s="1006"/>
      <c r="C23" s="1006"/>
      <c r="D23" s="1006"/>
      <c r="E23" s="1006"/>
      <c r="F23" s="35"/>
      <c r="G23" s="34" t="s">
        <v>5201</v>
      </c>
      <c r="H23" s="525">
        <v>0.5</v>
      </c>
      <c r="I23" s="34" t="s">
        <v>5202</v>
      </c>
      <c r="J23" s="94">
        <f>ROUND(F23*H23,0)</f>
        <v>0</v>
      </c>
      <c r="K23" s="66" t="s">
        <v>6904</v>
      </c>
    </row>
    <row r="24" spans="1:11" ht="18.75" customHeight="1" thickTop="1" x14ac:dyDescent="0.2">
      <c r="A24" s="78"/>
      <c r="B24" s="76"/>
      <c r="C24" s="76"/>
      <c r="D24" s="76"/>
      <c r="E24" s="76"/>
      <c r="F24" s="89"/>
      <c r="G24" s="76"/>
      <c r="H24" s="76"/>
      <c r="I24" s="76"/>
      <c r="J24" s="89"/>
      <c r="K24" s="76"/>
    </row>
    <row r="25" spans="1:11" ht="18.75" customHeight="1" x14ac:dyDescent="0.2">
      <c r="A25" s="1252" t="s">
        <v>5189</v>
      </c>
      <c r="B25" s="1253"/>
      <c r="C25" s="1492" t="s">
        <v>6905</v>
      </c>
      <c r="D25" s="1493"/>
      <c r="E25" s="1493"/>
      <c r="F25" s="1494"/>
      <c r="G25" s="76"/>
      <c r="H25" s="76"/>
      <c r="I25" s="76"/>
      <c r="J25" s="89"/>
      <c r="K25" s="76"/>
    </row>
    <row r="26" spans="1:11" ht="11.25" customHeight="1" x14ac:dyDescent="0.2">
      <c r="A26" s="76"/>
      <c r="B26" s="76"/>
      <c r="C26" s="76"/>
      <c r="D26" s="76"/>
      <c r="E26" s="76"/>
      <c r="F26" s="89"/>
      <c r="G26" s="76"/>
      <c r="H26" s="76"/>
      <c r="I26" s="76"/>
      <c r="J26" s="89"/>
      <c r="K26" s="76"/>
    </row>
    <row r="27" spans="1:11" ht="11.25" customHeight="1" x14ac:dyDescent="0.2">
      <c r="A27" s="76"/>
      <c r="B27" s="76"/>
      <c r="C27" s="76"/>
      <c r="D27" s="76"/>
      <c r="E27" s="76"/>
      <c r="F27" s="89"/>
      <c r="G27" s="76"/>
      <c r="H27" s="76"/>
      <c r="I27" s="76"/>
      <c r="J27" s="89"/>
      <c r="K27" s="76"/>
    </row>
    <row r="28" spans="1:11" s="3" customFormat="1" ht="15" customHeight="1" thickBot="1" x14ac:dyDescent="0.25">
      <c r="A28" s="77"/>
      <c r="B28" s="1006" t="s">
        <v>7438</v>
      </c>
      <c r="C28" s="1006"/>
      <c r="D28" s="1006"/>
      <c r="E28" s="1006"/>
      <c r="F28" s="90"/>
      <c r="G28" s="71"/>
      <c r="H28" s="71" t="s">
        <v>5328</v>
      </c>
      <c r="I28" s="71"/>
      <c r="J28" s="90"/>
      <c r="K28" s="71"/>
    </row>
    <row r="29" spans="1:11" s="3" customFormat="1" ht="18.75" customHeight="1" thickTop="1" thickBot="1" x14ac:dyDescent="0.25">
      <c r="A29" s="77"/>
      <c r="B29" s="1006"/>
      <c r="C29" s="1006"/>
      <c r="D29" s="1006"/>
      <c r="E29" s="1006"/>
      <c r="F29" s="35"/>
      <c r="G29" s="34" t="s">
        <v>5201</v>
      </c>
      <c r="H29" s="525">
        <v>0.5</v>
      </c>
      <c r="I29" s="34" t="s">
        <v>5202</v>
      </c>
      <c r="J29" s="94">
        <f>ROUND(F29*H29,0)</f>
        <v>0</v>
      </c>
      <c r="K29" s="66" t="s">
        <v>6906</v>
      </c>
    </row>
    <row r="30" spans="1:11" ht="18.75" customHeight="1" thickTop="1" x14ac:dyDescent="0.2">
      <c r="A30" s="78"/>
      <c r="B30" s="76"/>
      <c r="C30" s="76"/>
      <c r="D30" s="76"/>
      <c r="E30" s="76"/>
      <c r="F30" s="89"/>
      <c r="G30" s="76"/>
      <c r="H30" s="76"/>
      <c r="I30" s="76"/>
      <c r="J30" s="89"/>
      <c r="K30" s="76"/>
    </row>
    <row r="31" spans="1:11" ht="18.75" customHeight="1" x14ac:dyDescent="0.2">
      <c r="A31" s="1252" t="s">
        <v>5189</v>
      </c>
      <c r="B31" s="1253"/>
      <c r="C31" s="1492" t="s">
        <v>6907</v>
      </c>
      <c r="D31" s="1493"/>
      <c r="E31" s="1493"/>
      <c r="F31" s="1494"/>
      <c r="G31" s="76"/>
      <c r="H31" s="76"/>
      <c r="I31" s="76"/>
      <c r="J31" s="89"/>
      <c r="K31" s="76"/>
    </row>
    <row r="32" spans="1:11" ht="11.25" customHeight="1" x14ac:dyDescent="0.2">
      <c r="A32" s="76"/>
      <c r="B32" s="76"/>
      <c r="C32" s="76"/>
      <c r="D32" s="76"/>
      <c r="E32" s="76"/>
      <c r="F32" s="89"/>
      <c r="G32" s="76"/>
      <c r="H32" s="76"/>
      <c r="I32" s="76"/>
      <c r="J32" s="89"/>
      <c r="K32" s="76"/>
    </row>
    <row r="33" spans="1:11" ht="11.25" customHeight="1" x14ac:dyDescent="0.2">
      <c r="A33" s="76"/>
      <c r="B33" s="76"/>
      <c r="C33" s="76"/>
      <c r="D33" s="76"/>
      <c r="E33" s="76"/>
      <c r="F33" s="89"/>
      <c r="G33" s="76"/>
      <c r="H33" s="76"/>
      <c r="I33" s="76"/>
      <c r="J33" s="89"/>
      <c r="K33" s="76"/>
    </row>
    <row r="34" spans="1:11" s="3" customFormat="1" ht="15" customHeight="1" thickBot="1" x14ac:dyDescent="0.25">
      <c r="A34" s="77"/>
      <c r="B34" s="1006" t="s">
        <v>7439</v>
      </c>
      <c r="C34" s="1006"/>
      <c r="D34" s="1006"/>
      <c r="E34" s="1006"/>
      <c r="F34" s="90"/>
      <c r="G34" s="71"/>
      <c r="H34" s="71" t="s">
        <v>5328</v>
      </c>
      <c r="I34" s="71"/>
      <c r="J34" s="90"/>
      <c r="K34" s="71"/>
    </row>
    <row r="35" spans="1:11" s="3" customFormat="1" ht="18.75" customHeight="1" thickTop="1" thickBot="1" x14ac:dyDescent="0.25">
      <c r="A35" s="77"/>
      <c r="B35" s="1006"/>
      <c r="C35" s="1006"/>
      <c r="D35" s="1006"/>
      <c r="E35" s="1006"/>
      <c r="F35" s="35"/>
      <c r="G35" s="34" t="s">
        <v>5201</v>
      </c>
      <c r="H35" s="525">
        <v>0.5</v>
      </c>
      <c r="I35" s="34" t="s">
        <v>5202</v>
      </c>
      <c r="J35" s="94">
        <f>ROUND(F35*H35,0)</f>
        <v>0</v>
      </c>
      <c r="K35" s="66" t="s">
        <v>6908</v>
      </c>
    </row>
    <row r="36" spans="1:11" ht="18.75" customHeight="1" thickTop="1" x14ac:dyDescent="0.2">
      <c r="A36" s="78"/>
      <c r="B36" s="76"/>
      <c r="C36" s="76"/>
      <c r="D36" s="76"/>
      <c r="E36" s="76"/>
      <c r="F36" s="89"/>
      <c r="G36" s="76"/>
      <c r="H36" s="76"/>
      <c r="I36" s="76"/>
      <c r="J36" s="89"/>
      <c r="K36" s="76"/>
    </row>
    <row r="37" spans="1:11" ht="18.75" customHeight="1" x14ac:dyDescent="0.2">
      <c r="A37" s="1252" t="s">
        <v>5189</v>
      </c>
      <c r="B37" s="1253"/>
      <c r="C37" s="1492" t="s">
        <v>6909</v>
      </c>
      <c r="D37" s="1493"/>
      <c r="E37" s="1493"/>
      <c r="F37" s="1494"/>
      <c r="G37" s="76"/>
      <c r="H37" s="76"/>
      <c r="I37" s="76"/>
      <c r="J37" s="89"/>
      <c r="K37" s="76"/>
    </row>
    <row r="38" spans="1:11" ht="11.25" customHeight="1" x14ac:dyDescent="0.2">
      <c r="A38" s="76"/>
      <c r="B38" s="76"/>
      <c r="C38" s="76"/>
      <c r="D38" s="76"/>
      <c r="E38" s="76"/>
      <c r="F38" s="89"/>
      <c r="G38" s="76"/>
      <c r="H38" s="76"/>
      <c r="I38" s="76"/>
      <c r="J38" s="89"/>
      <c r="K38" s="76"/>
    </row>
    <row r="39" spans="1:11" ht="11.25" customHeight="1" x14ac:dyDescent="0.2">
      <c r="A39" s="76"/>
      <c r="B39" s="76"/>
      <c r="C39" s="76"/>
      <c r="D39" s="76"/>
      <c r="E39" s="76"/>
      <c r="F39" s="89"/>
      <c r="G39" s="76"/>
      <c r="H39" s="76"/>
      <c r="I39" s="76"/>
      <c r="J39" s="89"/>
      <c r="K39" s="76"/>
    </row>
    <row r="40" spans="1:11" s="3" customFormat="1" ht="15" customHeight="1" thickBot="1" x14ac:dyDescent="0.25">
      <c r="A40" s="77"/>
      <c r="B40" s="1006" t="s">
        <v>7440</v>
      </c>
      <c r="C40" s="1006"/>
      <c r="D40" s="1006"/>
      <c r="E40" s="1006"/>
      <c r="F40" s="90"/>
      <c r="G40" s="71"/>
      <c r="H40" s="71" t="s">
        <v>5328</v>
      </c>
      <c r="I40" s="71"/>
      <c r="J40" s="90"/>
      <c r="K40" s="71"/>
    </row>
    <row r="41" spans="1:11" s="3" customFormat="1" ht="18.75" customHeight="1" thickTop="1" thickBot="1" x14ac:dyDescent="0.25">
      <c r="A41" s="77"/>
      <c r="B41" s="1006"/>
      <c r="C41" s="1006"/>
      <c r="D41" s="1006"/>
      <c r="E41" s="1006"/>
      <c r="F41" s="35"/>
      <c r="G41" s="34" t="s">
        <v>5201</v>
      </c>
      <c r="H41" s="525">
        <v>0.7</v>
      </c>
      <c r="I41" s="34" t="s">
        <v>5202</v>
      </c>
      <c r="J41" s="94">
        <f>ROUND(F41*H41,0)</f>
        <v>0</v>
      </c>
      <c r="K41" s="66" t="s">
        <v>6910</v>
      </c>
    </row>
    <row r="42" spans="1:11" ht="18.75" customHeight="1" thickTop="1" x14ac:dyDescent="0.2">
      <c r="A42" s="78"/>
      <c r="B42" s="76"/>
      <c r="C42" s="76"/>
      <c r="D42" s="76"/>
      <c r="E42" s="76"/>
      <c r="F42" s="89"/>
      <c r="G42" s="76"/>
      <c r="H42" s="76"/>
      <c r="I42" s="76"/>
      <c r="J42" s="89"/>
      <c r="K42" s="76"/>
    </row>
    <row r="43" spans="1:11" ht="18.75" customHeight="1" x14ac:dyDescent="0.2">
      <c r="A43" s="1252" t="s">
        <v>5189</v>
      </c>
      <c r="B43" s="1253"/>
      <c r="C43" s="1492" t="s">
        <v>6911</v>
      </c>
      <c r="D43" s="1493"/>
      <c r="E43" s="1493"/>
      <c r="F43" s="1494"/>
      <c r="G43" s="76"/>
      <c r="H43" s="76"/>
      <c r="I43" s="76"/>
      <c r="J43" s="89"/>
      <c r="K43" s="76"/>
    </row>
    <row r="44" spans="1:11" ht="11.25" customHeight="1" x14ac:dyDescent="0.2">
      <c r="A44" s="76"/>
      <c r="B44" s="76"/>
      <c r="C44" s="76"/>
      <c r="D44" s="76"/>
      <c r="E44" s="76"/>
      <c r="F44" s="89"/>
      <c r="G44" s="76"/>
      <c r="H44" s="76"/>
      <c r="I44" s="76"/>
      <c r="J44" s="89"/>
      <c r="K44" s="76"/>
    </row>
    <row r="45" spans="1:11" ht="11.25" customHeight="1" x14ac:dyDescent="0.2">
      <c r="A45" s="76"/>
      <c r="B45" s="76"/>
      <c r="C45" s="76"/>
      <c r="D45" s="76"/>
      <c r="E45" s="76"/>
      <c r="F45" s="89"/>
      <c r="G45" s="76"/>
      <c r="H45" s="76"/>
      <c r="I45" s="76"/>
      <c r="J45" s="89"/>
      <c r="K45" s="76"/>
    </row>
    <row r="46" spans="1:11" s="3" customFormat="1" ht="15" customHeight="1" thickBot="1" x14ac:dyDescent="0.25">
      <c r="A46" s="77"/>
      <c r="B46" s="1040" t="s">
        <v>7441</v>
      </c>
      <c r="C46" s="1040"/>
      <c r="D46" s="1040"/>
      <c r="E46" s="1040"/>
      <c r="F46" s="90"/>
      <c r="G46" s="71"/>
      <c r="H46" s="71" t="s">
        <v>5328</v>
      </c>
      <c r="I46" s="71"/>
      <c r="J46" s="90"/>
      <c r="K46" s="71"/>
    </row>
    <row r="47" spans="1:11" s="3" customFormat="1" ht="18.75" customHeight="1" thickTop="1" thickBot="1" x14ac:dyDescent="0.25">
      <c r="A47" s="77"/>
      <c r="B47" s="1040"/>
      <c r="C47" s="1040"/>
      <c r="D47" s="1040"/>
      <c r="E47" s="1040"/>
      <c r="F47" s="35"/>
      <c r="G47" s="34" t="s">
        <v>5201</v>
      </c>
      <c r="H47" s="525">
        <v>0.7</v>
      </c>
      <c r="I47" s="34" t="s">
        <v>5202</v>
      </c>
      <c r="J47" s="94">
        <f>ROUND(F47*H47,0)</f>
        <v>0</v>
      </c>
      <c r="K47" s="66" t="s">
        <v>6912</v>
      </c>
    </row>
    <row r="48" spans="1:11" ht="18.75" customHeight="1" thickTop="1" x14ac:dyDescent="0.2">
      <c r="A48" s="78"/>
      <c r="B48" s="76"/>
      <c r="C48" s="76"/>
      <c r="D48" s="76"/>
      <c r="E48" s="76"/>
      <c r="F48" s="89"/>
      <c r="G48" s="76"/>
      <c r="H48" s="76"/>
      <c r="I48" s="76"/>
      <c r="J48" s="89"/>
      <c r="K48" s="76"/>
    </row>
    <row r="49" spans="1:11" ht="18.75" customHeight="1" x14ac:dyDescent="0.2">
      <c r="A49" s="76"/>
      <c r="B49" s="76"/>
      <c r="C49" s="76"/>
      <c r="D49" s="76"/>
      <c r="E49" s="76"/>
      <c r="F49" s="89"/>
      <c r="G49" s="76"/>
      <c r="H49" s="76"/>
      <c r="I49" s="76"/>
      <c r="J49" s="89"/>
      <c r="K49" s="76"/>
    </row>
    <row r="50" spans="1:11" ht="18.75" customHeight="1" x14ac:dyDescent="0.2">
      <c r="A50" s="76"/>
      <c r="B50" s="76"/>
      <c r="C50" s="76"/>
      <c r="D50" s="76"/>
      <c r="E50" s="76"/>
      <c r="F50" s="89"/>
      <c r="G50" s="76"/>
      <c r="H50" s="76"/>
      <c r="I50" s="76"/>
      <c r="J50" s="89"/>
      <c r="K50" s="76"/>
    </row>
    <row r="51" spans="1:11" ht="18.75" customHeight="1" x14ac:dyDescent="0.2">
      <c r="A51" s="76"/>
      <c r="B51" s="76"/>
      <c r="C51" s="76"/>
      <c r="D51" s="76"/>
      <c r="E51" s="76"/>
      <c r="F51" s="89"/>
      <c r="G51" s="76"/>
      <c r="H51" s="76"/>
      <c r="I51" s="76"/>
      <c r="J51" s="89"/>
      <c r="K51" s="76"/>
    </row>
  </sheetData>
  <sheetProtection autoFilter="0"/>
  <customSheetViews>
    <customSheetView guid="{0FF53720-42B0-4B1A-A491-0089CDA29CCF}" showPageBreaks="1" view="pageBreakPreview">
      <selection activeCell="J28" sqref="J28"/>
      <pageMargins left="0" right="0" top="0" bottom="0" header="0" footer="0"/>
      <printOptions horizontalCentered="1"/>
      <pageSetup paperSize="9" orientation="portrait" r:id="rId1"/>
      <headerFooter alignWithMargins="0"/>
    </customSheetView>
    <customSheetView guid="{1F81339A-CB4E-4CB3-ABCA-C25ADEC8B9AC}" showPageBreaks="1" view="pageBreakPreview">
      <selection activeCell="J28" sqref="J28"/>
      <pageMargins left="0" right="0" top="0" bottom="0" header="0" footer="0"/>
      <printOptions horizontalCentered="1"/>
      <pageSetup paperSize="9" orientation="portrait" r:id="rId2"/>
      <headerFooter alignWithMargins="0"/>
    </customSheetView>
    <customSheetView guid="{87FB8462-6403-4F20-8080-1AF11B55B90C}" showPageBreaks="1" view="pageBreakPreview">
      <selection activeCell="J28" sqref="J28"/>
      <pageMargins left="0" right="0" top="0" bottom="0" header="0" footer="0"/>
      <printOptions horizontalCentered="1"/>
      <pageSetup paperSize="9" orientation="portrait" r:id="rId3"/>
      <headerFooter alignWithMargins="0"/>
    </customSheetView>
    <customSheetView guid="{3B4A68D1-1B68-46E4-B8BF-4F65CEA2EB4B}" showPageBreaks="1" view="pageBreakPreview">
      <selection activeCell="J28" sqref="J28"/>
      <pageMargins left="0" right="0" top="0" bottom="0" header="0" footer="0"/>
      <printOptions horizontalCentered="1"/>
      <pageSetup paperSize="9" orientation="portrait" r:id="rId4"/>
      <headerFooter alignWithMargins="0"/>
    </customSheetView>
    <customSheetView guid="{3DDC5261-2F80-4A3C-AB53-F803DE8B7615}" showPageBreaks="1" view="pageBreakPreview">
      <selection sqref="A1:XFD1048576"/>
      <pageMargins left="0" right="0" top="0" bottom="0" header="0" footer="0"/>
      <printOptions horizontalCentered="1"/>
      <pageSetup paperSize="9" orientation="portrait" r:id="rId5"/>
      <headerFooter alignWithMargins="0"/>
    </customSheetView>
    <customSheetView guid="{44914D11-FA26-4FFB-9D64-353FA38F5634}" showPageBreaks="1" view="pageBreakPreview">
      <selection sqref="A1:XFD1048576"/>
      <pageMargins left="0" right="0" top="0" bottom="0" header="0" footer="0"/>
      <printOptions horizontalCentered="1"/>
      <pageSetup paperSize="9" orientation="portrait" r:id="rId6"/>
      <headerFooter alignWithMargins="0"/>
    </customSheetView>
    <customSheetView guid="{6580A8AE-FA6B-4B5A-83A0-1CF78E68E0A6}" showPageBreaks="1" view="pageBreakPreview" topLeftCell="A13">
      <selection activeCell="J47" sqref="J47"/>
      <pageMargins left="0" right="0" top="0" bottom="0" header="0" footer="0"/>
      <printOptions horizontalCentered="1"/>
      <pageSetup paperSize="9" orientation="portrait" r:id="rId7"/>
      <headerFooter alignWithMargins="0"/>
    </customSheetView>
    <customSheetView guid="{33BE930D-9EAB-4AFB-BDCD-43112CB50749}" showPageBreaks="1" view="pageBreakPreview" topLeftCell="A13">
      <selection activeCell="J47" sqref="J47"/>
      <pageMargins left="0" right="0" top="0" bottom="0" header="0" footer="0"/>
      <printOptions horizontalCentered="1"/>
      <pageSetup paperSize="9" orientation="portrait" r:id="rId8"/>
      <headerFooter alignWithMargins="0"/>
    </customSheetView>
    <customSheetView guid="{0B613FCD-ABCC-41BB-9177-F54C998CD9E2}" showPageBreaks="1" view="pageBreakPreview" topLeftCell="A13">
      <selection activeCell="J47" sqref="J47"/>
      <pageMargins left="0" right="0" top="0" bottom="0" header="0" footer="0"/>
      <printOptions horizontalCentered="1"/>
      <pageSetup paperSize="9" orientation="portrait" r:id="rId9"/>
      <headerFooter alignWithMargins="0"/>
    </customSheetView>
    <customSheetView guid="{B71A276C-C16D-4248-B875-8414D93978D3}" showPageBreaks="1" view="pageBreakPreview" topLeftCell="A13">
      <selection activeCell="J47" sqref="J47"/>
      <pageMargins left="0" right="0" top="0" bottom="0" header="0" footer="0"/>
      <printOptions horizontalCentered="1"/>
      <pageSetup paperSize="9" orientation="portrait" r:id="rId10"/>
      <headerFooter alignWithMargins="0"/>
    </customSheetView>
    <customSheetView guid="{EE5E2BC8-B1EB-4466-BA38-D89D5EC0095B}" showPageBreaks="1" view="pageBreakPreview" topLeftCell="A13">
      <selection activeCell="J47" sqref="J47"/>
      <pageMargins left="0" right="0" top="0" bottom="0" header="0" footer="0"/>
      <printOptions horizontalCentered="1"/>
      <pageSetup paperSize="9" orientation="portrait" r:id="rId11"/>
      <headerFooter alignWithMargins="0"/>
    </customSheetView>
    <customSheetView guid="{60A3B263-4602-4F01-9F3F-2B992FCD2F0D}" showPageBreaks="1" view="pageBreakPreview" topLeftCell="A13">
      <selection activeCell="J47" sqref="J47"/>
      <pageMargins left="0" right="0" top="0" bottom="0" header="0" footer="0"/>
      <printOptions horizontalCentered="1"/>
      <pageSetup paperSize="9" orientation="portrait" r:id="rId12"/>
      <headerFooter alignWithMargins="0"/>
    </customSheetView>
    <customSheetView guid="{4501AAA6-52C2-4DE0-8371-DF05BC835EB0}" showPageBreaks="1" view="pageBreakPreview" topLeftCell="A13">
      <selection activeCell="J47" sqref="J47"/>
      <pageMargins left="0" right="0" top="0" bottom="0" header="0" footer="0"/>
      <printOptions horizontalCentered="1"/>
      <pageSetup paperSize="9" orientation="portrait" r:id="rId13"/>
      <headerFooter alignWithMargins="0"/>
    </customSheetView>
    <customSheetView guid="{994C6250-FA50-4C22-9B36-67FD48252EA7}" showPageBreaks="1" view="pageBreakPreview" topLeftCell="A13">
      <selection activeCell="J47" sqref="J47"/>
      <pageMargins left="0" right="0" top="0" bottom="0" header="0" footer="0"/>
      <printOptions horizontalCentered="1"/>
      <pageSetup paperSize="9" orientation="portrait" r:id="rId14"/>
      <headerFooter alignWithMargins="0"/>
    </customSheetView>
    <customSheetView guid="{589CC1DC-63E7-447D-98B0-3ACFA594E418}" showPageBreaks="1" view="pageBreakPreview" topLeftCell="A13">
      <selection activeCell="J47" sqref="J47"/>
      <pageMargins left="0" right="0" top="0" bottom="0" header="0" footer="0"/>
      <printOptions horizontalCentered="1"/>
      <pageSetup paperSize="9" orientation="portrait" r:id="rId15"/>
      <headerFooter alignWithMargins="0"/>
    </customSheetView>
    <customSheetView guid="{C992E83C-24A9-4447-9C08-4F6D58B78F8B}" showPageBreaks="1" view="pageBreakPreview" topLeftCell="A13">
      <selection activeCell="J47" sqref="J47"/>
      <pageMargins left="0" right="0" top="0" bottom="0" header="0" footer="0"/>
      <printOptions horizontalCentered="1"/>
      <pageSetup paperSize="9" orientation="portrait" r:id="rId16"/>
      <headerFooter alignWithMargins="0"/>
    </customSheetView>
    <customSheetView guid="{3C9FE015-CE13-4E3B-ACAB-8D7E22E34744}" showPageBreaks="1" view="pageBreakPreview" topLeftCell="A13">
      <selection activeCell="J47" sqref="J47"/>
      <pageMargins left="0" right="0" top="0" bottom="0" header="0" footer="0"/>
      <printOptions horizontalCentered="1"/>
      <pageSetup paperSize="9" orientation="portrait" r:id="rId17"/>
      <headerFooter alignWithMargins="0"/>
    </customSheetView>
    <customSheetView guid="{7EEBD42C-6D62-4B33-B7C1-B904E6629538}" showPageBreaks="1" view="pageBreakPreview" topLeftCell="A13">
      <selection activeCell="J47" sqref="J47"/>
      <pageMargins left="0" right="0" top="0" bottom="0" header="0" footer="0"/>
      <printOptions horizontalCentered="1"/>
      <pageSetup paperSize="9" orientation="portrait" r:id="rId18"/>
      <headerFooter alignWithMargins="0"/>
    </customSheetView>
    <customSheetView guid="{C8B40DBF-EDE0-406A-8960-74B2A681CE9F}" showPageBreaks="1" view="pageBreakPreview">
      <selection sqref="A1:XFD1048576"/>
      <pageMargins left="0" right="0" top="0" bottom="0" header="0" footer="0"/>
      <printOptions horizontalCentered="1"/>
      <pageSetup paperSize="9" orientation="portrait" r:id="rId19"/>
      <headerFooter alignWithMargins="0"/>
    </customSheetView>
    <customSheetView guid="{A0BA9017-E5F3-4B91-9F5C-F0F36F625BCB}" showPageBreaks="1" view="pageBreakPreview">
      <selection sqref="A1:XFD1048576"/>
      <pageMargins left="0" right="0" top="0" bottom="0" header="0" footer="0"/>
      <printOptions horizontalCentered="1"/>
      <pageSetup paperSize="9" orientation="portrait" r:id="rId20"/>
      <headerFooter alignWithMargins="0"/>
    </customSheetView>
  </customSheetViews>
  <mergeCells count="25">
    <mergeCell ref="A1:B1"/>
    <mergeCell ref="C1:F1"/>
    <mergeCell ref="I1:K1"/>
    <mergeCell ref="B4:E5"/>
    <mergeCell ref="A7:B7"/>
    <mergeCell ref="C7:F7"/>
    <mergeCell ref="B10:E11"/>
    <mergeCell ref="A13:B13"/>
    <mergeCell ref="C13:F13"/>
    <mergeCell ref="B16:E17"/>
    <mergeCell ref="A19:B19"/>
    <mergeCell ref="C19:F19"/>
    <mergeCell ref="B22:E23"/>
    <mergeCell ref="A25:B25"/>
    <mergeCell ref="C25:F25"/>
    <mergeCell ref="B28:E29"/>
    <mergeCell ref="A31:B31"/>
    <mergeCell ref="C31:F31"/>
    <mergeCell ref="B46:E47"/>
    <mergeCell ref="B34:E35"/>
    <mergeCell ref="A37:B37"/>
    <mergeCell ref="C37:F37"/>
    <mergeCell ref="B40:E41"/>
    <mergeCell ref="A43:B43"/>
    <mergeCell ref="C43:F43"/>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63"/>
  <sheetViews>
    <sheetView view="pageBreakPreview" topLeftCell="A19" zoomScaleNormal="100" zoomScaleSheetLayoutView="100" workbookViewId="0">
      <selection activeCell="O13" sqref="O13"/>
    </sheetView>
  </sheetViews>
  <sheetFormatPr defaultColWidth="9" defaultRowHeight="18.75" customHeight="1" x14ac:dyDescent="0.2"/>
  <cols>
    <col min="1" max="1" width="3.90625" style="1" customWidth="1"/>
    <col min="2" max="2" width="4.90625" style="1" customWidth="1"/>
    <col min="3" max="3" width="7.453125" style="1" bestFit="1" customWidth="1"/>
    <col min="4" max="4" width="3" style="1" bestFit="1" customWidth="1"/>
    <col min="5" max="5" width="12" style="1" customWidth="1"/>
    <col min="6" max="6" width="20.7265625" style="1" customWidth="1"/>
    <col min="7" max="7" width="2" style="1" customWidth="1"/>
    <col min="8" max="8" width="11.90625" style="1" customWidth="1"/>
    <col min="9" max="9" width="2" style="1" bestFit="1" customWidth="1"/>
    <col min="10" max="10" width="11.90625" style="1" customWidth="1"/>
    <col min="11" max="11" width="3" style="1" customWidth="1"/>
    <col min="12" max="16384" width="9" style="1"/>
  </cols>
  <sheetData>
    <row r="1" spans="1:21" ht="18.75" customHeight="1" x14ac:dyDescent="0.2">
      <c r="A1" s="987" t="s">
        <v>5189</v>
      </c>
      <c r="B1" s="988"/>
      <c r="C1" s="987" t="s">
        <v>5190</v>
      </c>
      <c r="D1" s="989"/>
      <c r="E1" s="988"/>
      <c r="F1" s="76"/>
      <c r="G1" s="76"/>
      <c r="H1" s="136" t="s">
        <v>5191</v>
      </c>
      <c r="I1" s="990">
        <f>総括表!H4</f>
        <v>0</v>
      </c>
      <c r="J1" s="990"/>
      <c r="K1" s="990"/>
    </row>
    <row r="2" spans="1:21" ht="18.75" customHeight="1" x14ac:dyDescent="0.2">
      <c r="A2" s="76"/>
      <c r="B2" s="76"/>
      <c r="C2" s="76"/>
      <c r="D2" s="76"/>
      <c r="E2" s="76"/>
      <c r="F2" s="76"/>
      <c r="G2" s="76"/>
      <c r="H2" s="76"/>
      <c r="I2" s="76"/>
      <c r="J2" s="190"/>
      <c r="K2" s="76"/>
    </row>
    <row r="3" spans="1:21" ht="18.75" customHeight="1" x14ac:dyDescent="0.2">
      <c r="A3" s="77" t="s">
        <v>18</v>
      </c>
      <c r="B3" s="71" t="s">
        <v>5192</v>
      </c>
      <c r="C3" s="76"/>
      <c r="D3" s="76"/>
      <c r="E3" s="76"/>
      <c r="F3" s="76"/>
      <c r="G3" s="76"/>
      <c r="H3" s="76"/>
      <c r="I3" s="76"/>
      <c r="J3" s="76"/>
      <c r="K3" s="76"/>
    </row>
    <row r="4" spans="1:21" ht="11.25" customHeight="1" x14ac:dyDescent="0.2">
      <c r="A4" s="78"/>
      <c r="B4" s="76"/>
      <c r="C4" s="76"/>
      <c r="D4" s="76"/>
      <c r="E4" s="76"/>
      <c r="F4" s="76"/>
      <c r="G4" s="76"/>
      <c r="H4" s="76"/>
      <c r="I4" s="76"/>
      <c r="J4" s="76"/>
      <c r="K4" s="76"/>
    </row>
    <row r="5" spans="1:21" ht="18.75" customHeight="1" x14ac:dyDescent="0.2">
      <c r="A5" s="78"/>
      <c r="B5" s="991" t="s">
        <v>5193</v>
      </c>
      <c r="C5" s="992"/>
      <c r="D5" s="991" t="s">
        <v>5194</v>
      </c>
      <c r="E5" s="992"/>
      <c r="F5" s="213" t="s">
        <v>5195</v>
      </c>
      <c r="G5" s="213"/>
      <c r="H5" s="213" t="s">
        <v>5196</v>
      </c>
      <c r="I5" s="213"/>
      <c r="J5" s="213" t="s">
        <v>17</v>
      </c>
      <c r="K5" s="66"/>
    </row>
    <row r="6" spans="1:21" ht="15" customHeight="1" x14ac:dyDescent="0.2">
      <c r="A6" s="78"/>
      <c r="B6" s="294"/>
      <c r="C6" s="289"/>
      <c r="D6" s="229"/>
      <c r="E6" s="286"/>
      <c r="F6" s="143"/>
      <c r="G6" s="143"/>
      <c r="H6" s="143"/>
      <c r="I6" s="143"/>
      <c r="J6" s="101" t="s">
        <v>5197</v>
      </c>
      <c r="K6" s="66"/>
      <c r="M6" s="3"/>
    </row>
    <row r="7" spans="1:21" s="3" customFormat="1" ht="15" customHeight="1" x14ac:dyDescent="0.2">
      <c r="A7" s="71"/>
      <c r="B7" s="139">
        <v>1</v>
      </c>
      <c r="C7" s="63" t="s">
        <v>5198</v>
      </c>
      <c r="D7" s="64" t="s">
        <v>5199</v>
      </c>
      <c r="E7" s="65" t="s">
        <v>5200</v>
      </c>
      <c r="F7" s="150">
        <f>IF(総括表!$B$4=総括表!$Q$4,基礎データ貼付用シート!E9)</f>
        <v>0</v>
      </c>
      <c r="G7" s="536" t="s">
        <v>5201</v>
      </c>
      <c r="H7" s="69">
        <v>0.44500000000000001</v>
      </c>
      <c r="I7" s="147" t="s">
        <v>5202</v>
      </c>
      <c r="J7" s="148">
        <f>ROUND(F7*H7,0)</f>
        <v>0</v>
      </c>
      <c r="K7" s="66" t="s">
        <v>5203</v>
      </c>
      <c r="L7" s="826"/>
      <c r="M7" s="826"/>
      <c r="N7" s="826"/>
      <c r="O7" s="826"/>
      <c r="P7" s="826"/>
      <c r="Q7" s="826"/>
      <c r="R7" s="826"/>
      <c r="S7" s="826"/>
      <c r="T7" s="826"/>
      <c r="U7" s="826"/>
    </row>
    <row r="8" spans="1:21" s="3" customFormat="1" ht="15" customHeight="1" x14ac:dyDescent="0.2">
      <c r="A8" s="71"/>
      <c r="B8" s="67"/>
      <c r="C8" s="286"/>
      <c r="D8" s="64" t="s">
        <v>5204</v>
      </c>
      <c r="E8" s="65" t="s">
        <v>5205</v>
      </c>
      <c r="F8" s="150" t="b">
        <f>IF(総括表!$B$4=総括表!$Q$5,基礎データ貼付用シート!E9)</f>
        <v>0</v>
      </c>
      <c r="G8" s="536" t="s">
        <v>5201</v>
      </c>
      <c r="H8" s="69">
        <v>0</v>
      </c>
      <c r="I8" s="70" t="s">
        <v>5202</v>
      </c>
      <c r="J8" s="148">
        <f t="shared" ref="J8:J23" si="0">ROUND(F8*H8,0)</f>
        <v>0</v>
      </c>
      <c r="K8" s="66" t="s">
        <v>5206</v>
      </c>
      <c r="L8" s="826"/>
      <c r="M8" s="826"/>
      <c r="N8" s="826"/>
      <c r="O8" s="826"/>
      <c r="P8" s="826"/>
      <c r="Q8" s="826"/>
      <c r="R8" s="826"/>
      <c r="S8" s="826"/>
      <c r="T8" s="826"/>
      <c r="U8" s="826"/>
    </row>
    <row r="9" spans="1:21" s="3" customFormat="1" ht="15" customHeight="1" x14ac:dyDescent="0.2">
      <c r="A9" s="71"/>
      <c r="B9" s="139">
        <v>2</v>
      </c>
      <c r="C9" s="63" t="s">
        <v>5207</v>
      </c>
      <c r="D9" s="64" t="s">
        <v>5199</v>
      </c>
      <c r="E9" s="65" t="s">
        <v>5200</v>
      </c>
      <c r="F9" s="150">
        <f>IF(総括表!$B$4=総括表!$Q$4,基礎データ貼付用シート!E10)</f>
        <v>0</v>
      </c>
      <c r="G9" s="536" t="s">
        <v>5201</v>
      </c>
      <c r="H9" s="69">
        <v>0.48199999999999998</v>
      </c>
      <c r="I9" s="147" t="s">
        <v>5202</v>
      </c>
      <c r="J9" s="148">
        <f t="shared" si="0"/>
        <v>0</v>
      </c>
      <c r="K9" s="66" t="s">
        <v>5208</v>
      </c>
      <c r="L9" s="826"/>
    </row>
    <row r="10" spans="1:21" s="3" customFormat="1" ht="15" customHeight="1" x14ac:dyDescent="0.2">
      <c r="A10" s="71"/>
      <c r="B10" s="67"/>
      <c r="C10" s="286"/>
      <c r="D10" s="64" t="s">
        <v>5204</v>
      </c>
      <c r="E10" s="65" t="s">
        <v>5205</v>
      </c>
      <c r="F10" s="150" t="b">
        <f>IF(総括表!$B$4=総括表!$Q$5,基礎データ貼付用シート!E10)</f>
        <v>0</v>
      </c>
      <c r="G10" s="536" t="s">
        <v>5201</v>
      </c>
      <c r="H10" s="69">
        <v>0</v>
      </c>
      <c r="I10" s="70" t="s">
        <v>5202</v>
      </c>
      <c r="J10" s="148">
        <f t="shared" si="0"/>
        <v>0</v>
      </c>
      <c r="K10" s="66" t="s">
        <v>5209</v>
      </c>
      <c r="L10" s="826"/>
    </row>
    <row r="11" spans="1:21" s="3" customFormat="1" ht="15" customHeight="1" x14ac:dyDescent="0.2">
      <c r="A11" s="71"/>
      <c r="B11" s="139">
        <v>3</v>
      </c>
      <c r="C11" s="63" t="s">
        <v>5210</v>
      </c>
      <c r="D11" s="64" t="s">
        <v>5199</v>
      </c>
      <c r="E11" s="65" t="s">
        <v>5200</v>
      </c>
      <c r="F11" s="150">
        <f>IF(総括表!$B$4=総括表!$Q$4,基礎データ貼付用シート!E11)</f>
        <v>0</v>
      </c>
      <c r="G11" s="536" t="s">
        <v>5201</v>
      </c>
      <c r="H11" s="69">
        <v>0.46200000000000002</v>
      </c>
      <c r="I11" s="147" t="s">
        <v>5202</v>
      </c>
      <c r="J11" s="148">
        <f t="shared" si="0"/>
        <v>0</v>
      </c>
      <c r="K11" s="66" t="s">
        <v>5211</v>
      </c>
    </row>
    <row r="12" spans="1:21" s="3" customFormat="1" ht="15" customHeight="1" x14ac:dyDescent="0.2">
      <c r="A12" s="71"/>
      <c r="B12" s="67"/>
      <c r="C12" s="286"/>
      <c r="D12" s="64" t="s">
        <v>5204</v>
      </c>
      <c r="E12" s="65" t="s">
        <v>5205</v>
      </c>
      <c r="F12" s="150" t="b">
        <f>IF(総括表!$B$4=総括表!$Q$5,基礎データ貼付用シート!E11)</f>
        <v>0</v>
      </c>
      <c r="G12" s="536" t="s">
        <v>5201</v>
      </c>
      <c r="H12" s="69">
        <v>0.23599999999999999</v>
      </c>
      <c r="I12" s="70" t="s">
        <v>5202</v>
      </c>
      <c r="J12" s="148">
        <f t="shared" si="0"/>
        <v>0</v>
      </c>
      <c r="K12" s="66" t="s">
        <v>5212</v>
      </c>
    </row>
    <row r="13" spans="1:21" s="3" customFormat="1" ht="15" customHeight="1" x14ac:dyDescent="0.2">
      <c r="A13" s="71"/>
      <c r="B13" s="139">
        <v>4</v>
      </c>
      <c r="C13" s="63" t="s">
        <v>5213</v>
      </c>
      <c r="D13" s="64" t="s">
        <v>5199</v>
      </c>
      <c r="E13" s="65" t="s">
        <v>5200</v>
      </c>
      <c r="F13" s="150">
        <f>IF(総括表!$B$4=総括表!$Q$4,基礎データ貼付用シート!E12)</f>
        <v>0</v>
      </c>
      <c r="G13" s="536" t="s">
        <v>5201</v>
      </c>
      <c r="H13" s="69">
        <v>0.47899999999999998</v>
      </c>
      <c r="I13" s="147" t="s">
        <v>5202</v>
      </c>
      <c r="J13" s="148">
        <f t="shared" si="0"/>
        <v>0</v>
      </c>
      <c r="K13" s="66" t="s">
        <v>5214</v>
      </c>
    </row>
    <row r="14" spans="1:21" s="3" customFormat="1" ht="15" customHeight="1" x14ac:dyDescent="0.2">
      <c r="A14" s="71"/>
      <c r="B14" s="67"/>
      <c r="C14" s="286"/>
      <c r="D14" s="64" t="s">
        <v>5204</v>
      </c>
      <c r="E14" s="65" t="s">
        <v>5205</v>
      </c>
      <c r="F14" s="150" t="b">
        <f>IF(総括表!$B$4=総括表!$Q$5,基礎データ貼付用シート!E12)</f>
        <v>0</v>
      </c>
      <c r="G14" s="536" t="s">
        <v>5201</v>
      </c>
      <c r="H14" s="69">
        <v>0.30599999999999999</v>
      </c>
      <c r="I14" s="70" t="s">
        <v>5202</v>
      </c>
      <c r="J14" s="148">
        <f t="shared" si="0"/>
        <v>0</v>
      </c>
      <c r="K14" s="66" t="s">
        <v>5215</v>
      </c>
    </row>
    <row r="15" spans="1:21" s="3" customFormat="1" ht="15" customHeight="1" x14ac:dyDescent="0.2">
      <c r="A15" s="71"/>
      <c r="B15" s="139">
        <v>5</v>
      </c>
      <c r="C15" s="63" t="s">
        <v>5216</v>
      </c>
      <c r="D15" s="64" t="s">
        <v>5199</v>
      </c>
      <c r="E15" s="65" t="s">
        <v>5200</v>
      </c>
      <c r="F15" s="150">
        <f>IF(総括表!$B$4=総括表!$Q$4,基礎データ貼付用シート!E13)</f>
        <v>0</v>
      </c>
      <c r="G15" s="536" t="s">
        <v>5201</v>
      </c>
      <c r="H15" s="69">
        <v>0.52300000000000002</v>
      </c>
      <c r="I15" s="147" t="s">
        <v>5202</v>
      </c>
      <c r="J15" s="148">
        <f t="shared" si="0"/>
        <v>0</v>
      </c>
      <c r="K15" s="66" t="s">
        <v>5217</v>
      </c>
    </row>
    <row r="16" spans="1:21" s="3" customFormat="1" ht="15" customHeight="1" x14ac:dyDescent="0.2">
      <c r="A16" s="71"/>
      <c r="B16" s="67"/>
      <c r="C16" s="286"/>
      <c r="D16" s="64" t="s">
        <v>5204</v>
      </c>
      <c r="E16" s="65" t="s">
        <v>5205</v>
      </c>
      <c r="F16" s="150" t="b">
        <f>IF(総括表!$B$4=総括表!$Q$5,基礎データ貼付用シート!E13)</f>
        <v>0</v>
      </c>
      <c r="G16" s="536" t="s">
        <v>5201</v>
      </c>
      <c r="H16" s="69">
        <v>0.36699999999999999</v>
      </c>
      <c r="I16" s="70" t="s">
        <v>5202</v>
      </c>
      <c r="J16" s="148">
        <f t="shared" si="0"/>
        <v>0</v>
      </c>
      <c r="K16" s="66" t="s">
        <v>5218</v>
      </c>
    </row>
    <row r="17" spans="1:11" s="3" customFormat="1" ht="15" customHeight="1" x14ac:dyDescent="0.2">
      <c r="A17" s="71"/>
      <c r="B17" s="139">
        <v>6</v>
      </c>
      <c r="C17" s="63" t="s">
        <v>5219</v>
      </c>
      <c r="D17" s="64" t="s">
        <v>5199</v>
      </c>
      <c r="E17" s="65" t="s">
        <v>5200</v>
      </c>
      <c r="F17" s="150">
        <f>IF(総括表!$B$4=総括表!$Q$4,基礎データ貼付用シート!E14)</f>
        <v>0</v>
      </c>
      <c r="G17" s="536" t="s">
        <v>5201</v>
      </c>
      <c r="H17" s="69">
        <v>0.39800000000000002</v>
      </c>
      <c r="I17" s="147" t="s">
        <v>5202</v>
      </c>
      <c r="J17" s="148">
        <f t="shared" si="0"/>
        <v>0</v>
      </c>
      <c r="K17" s="66" t="s">
        <v>5220</v>
      </c>
    </row>
    <row r="18" spans="1:11" s="3" customFormat="1" ht="15" customHeight="1" x14ac:dyDescent="0.2">
      <c r="A18" s="71"/>
      <c r="B18" s="67"/>
      <c r="C18" s="286"/>
      <c r="D18" s="64" t="s">
        <v>5204</v>
      </c>
      <c r="E18" s="65" t="s">
        <v>5205</v>
      </c>
      <c r="F18" s="150" t="b">
        <f>IF(総括表!$B$4=総括表!$Q$5,基礎データ貼付用シート!E14)</f>
        <v>0</v>
      </c>
      <c r="G18" s="536" t="s">
        <v>5201</v>
      </c>
      <c r="H18" s="69">
        <v>0.29899999999999999</v>
      </c>
      <c r="I18" s="70" t="s">
        <v>5202</v>
      </c>
      <c r="J18" s="148">
        <f t="shared" si="0"/>
        <v>0</v>
      </c>
      <c r="K18" s="66" t="s">
        <v>5221</v>
      </c>
    </row>
    <row r="19" spans="1:11" s="3" customFormat="1" ht="15" customHeight="1" x14ac:dyDescent="0.2">
      <c r="A19" s="71"/>
      <c r="B19" s="139">
        <v>7</v>
      </c>
      <c r="C19" s="63" t="s">
        <v>5222</v>
      </c>
      <c r="D19" s="64" t="s">
        <v>5199</v>
      </c>
      <c r="E19" s="65" t="s">
        <v>5200</v>
      </c>
      <c r="F19" s="150">
        <f>IF(総括表!$B$4=総括表!$Q$4,基礎データ貼付用シート!E15)</f>
        <v>0</v>
      </c>
      <c r="G19" s="536" t="s">
        <v>5201</v>
      </c>
      <c r="H19" s="69">
        <v>0.43</v>
      </c>
      <c r="I19" s="147" t="s">
        <v>5202</v>
      </c>
      <c r="J19" s="148">
        <f t="shared" si="0"/>
        <v>0</v>
      </c>
      <c r="K19" s="66" t="s">
        <v>5223</v>
      </c>
    </row>
    <row r="20" spans="1:11" s="3" customFormat="1" ht="15" customHeight="1" x14ac:dyDescent="0.2">
      <c r="A20" s="71"/>
      <c r="B20" s="67"/>
      <c r="C20" s="286"/>
      <c r="D20" s="64" t="s">
        <v>5204</v>
      </c>
      <c r="E20" s="65" t="s">
        <v>5205</v>
      </c>
      <c r="F20" s="150" t="b">
        <f>IF(総括表!$B$4=総括表!$Q$5,基礎データ貼付用シート!E15)</f>
        <v>0</v>
      </c>
      <c r="G20" s="536" t="s">
        <v>5201</v>
      </c>
      <c r="H20" s="69">
        <v>0.33900000000000002</v>
      </c>
      <c r="I20" s="70" t="s">
        <v>5202</v>
      </c>
      <c r="J20" s="148">
        <f t="shared" si="0"/>
        <v>0</v>
      </c>
      <c r="K20" s="66" t="s">
        <v>5224</v>
      </c>
    </row>
    <row r="21" spans="1:11" s="3" customFormat="1" ht="15" customHeight="1" x14ac:dyDescent="0.2">
      <c r="A21" s="71"/>
      <c r="B21" s="139">
        <v>8</v>
      </c>
      <c r="C21" s="63" t="s">
        <v>5225</v>
      </c>
      <c r="D21" s="64" t="s">
        <v>5199</v>
      </c>
      <c r="E21" s="65" t="s">
        <v>5200</v>
      </c>
      <c r="F21" s="150">
        <f>IF(総括表!$B$4=総括表!$Q$4,基礎データ貼付用シート!E16)</f>
        <v>0</v>
      </c>
      <c r="G21" s="536" t="s">
        <v>5201</v>
      </c>
      <c r="H21" s="69">
        <v>0.46200000000000002</v>
      </c>
      <c r="I21" s="147" t="s">
        <v>5202</v>
      </c>
      <c r="J21" s="148">
        <f t="shared" si="0"/>
        <v>0</v>
      </c>
      <c r="K21" s="66" t="s">
        <v>5226</v>
      </c>
    </row>
    <row r="22" spans="1:11" s="3" customFormat="1" ht="15" customHeight="1" x14ac:dyDescent="0.2">
      <c r="A22" s="71"/>
      <c r="B22" s="67"/>
      <c r="C22" s="286"/>
      <c r="D22" s="64" t="s">
        <v>5204</v>
      </c>
      <c r="E22" s="65" t="s">
        <v>5205</v>
      </c>
      <c r="F22" s="150" t="b">
        <f>IF(総括表!$B$4=総括表!$Q$5,基礎データ貼付用シート!E16)</f>
        <v>0</v>
      </c>
      <c r="G22" s="536" t="s">
        <v>5201</v>
      </c>
      <c r="H22" s="69">
        <v>0.38200000000000001</v>
      </c>
      <c r="I22" s="70" t="s">
        <v>5202</v>
      </c>
      <c r="J22" s="148">
        <f t="shared" si="0"/>
        <v>0</v>
      </c>
      <c r="K22" s="66" t="s">
        <v>5227</v>
      </c>
    </row>
    <row r="23" spans="1:11" s="3" customFormat="1" ht="15" customHeight="1" x14ac:dyDescent="0.2">
      <c r="A23" s="71"/>
      <c r="B23" s="139">
        <v>9</v>
      </c>
      <c r="C23" s="63" t="s">
        <v>5228</v>
      </c>
      <c r="D23" s="64" t="s">
        <v>5199</v>
      </c>
      <c r="E23" s="65" t="s">
        <v>5200</v>
      </c>
      <c r="F23" s="150">
        <f>IF(総括表!$B$4=総括表!$Q$4,基礎データ貼付用シート!E17)</f>
        <v>0</v>
      </c>
      <c r="G23" s="536" t="s">
        <v>5201</v>
      </c>
      <c r="H23" s="69">
        <v>0.49299999999999999</v>
      </c>
      <c r="I23" s="147" t="s">
        <v>5202</v>
      </c>
      <c r="J23" s="148">
        <f t="shared" si="0"/>
        <v>0</v>
      </c>
      <c r="K23" s="66" t="s">
        <v>5229</v>
      </c>
    </row>
    <row r="24" spans="1:11" s="3" customFormat="1" ht="15" customHeight="1" x14ac:dyDescent="0.2">
      <c r="A24" s="71"/>
      <c r="B24" s="67"/>
      <c r="C24" s="286"/>
      <c r="D24" s="64" t="s">
        <v>5204</v>
      </c>
      <c r="E24" s="65" t="s">
        <v>5205</v>
      </c>
      <c r="F24" s="150" t="b">
        <f>IF(総括表!$B$4=総括表!$Q$5,基礎データ貼付用シート!E17)</f>
        <v>0</v>
      </c>
      <c r="G24" s="536" t="s">
        <v>5201</v>
      </c>
      <c r="H24" s="69">
        <v>0.42399999999999999</v>
      </c>
      <c r="I24" s="70" t="s">
        <v>5202</v>
      </c>
      <c r="J24" s="148">
        <f t="shared" ref="J24:J40" si="1">ROUND(F24*H24,0)</f>
        <v>0</v>
      </c>
      <c r="K24" s="66" t="s">
        <v>5230</v>
      </c>
    </row>
    <row r="25" spans="1:11" s="3" customFormat="1" ht="15" customHeight="1" x14ac:dyDescent="0.2">
      <c r="A25" s="71"/>
      <c r="B25" s="139">
        <v>10</v>
      </c>
      <c r="C25" s="63" t="s">
        <v>5231</v>
      </c>
      <c r="D25" s="64" t="s">
        <v>5199</v>
      </c>
      <c r="E25" s="65" t="s">
        <v>5200</v>
      </c>
      <c r="F25" s="150">
        <f>IF(総括表!$B$4=総括表!$Q$4,基礎データ貼付用シート!E18)</f>
        <v>0</v>
      </c>
      <c r="G25" s="536" t="s">
        <v>5201</v>
      </c>
      <c r="H25" s="69">
        <v>0.52400000000000002</v>
      </c>
      <c r="I25" s="147" t="s">
        <v>5202</v>
      </c>
      <c r="J25" s="148">
        <f t="shared" si="1"/>
        <v>0</v>
      </c>
      <c r="K25" s="66" t="s">
        <v>5232</v>
      </c>
    </row>
    <row r="26" spans="1:11" s="3" customFormat="1" ht="15" customHeight="1" x14ac:dyDescent="0.2">
      <c r="A26" s="71"/>
      <c r="B26" s="67"/>
      <c r="C26" s="286"/>
      <c r="D26" s="64" t="s">
        <v>5204</v>
      </c>
      <c r="E26" s="65" t="s">
        <v>5205</v>
      </c>
      <c r="F26" s="150" t="b">
        <f>IF(総括表!$B$4=総括表!$Q$5,基礎データ貼付用シート!E18)</f>
        <v>0</v>
      </c>
      <c r="G26" s="536" t="s">
        <v>5201</v>
      </c>
      <c r="H26" s="69">
        <v>0.46400000000000002</v>
      </c>
      <c r="I26" s="70" t="s">
        <v>5202</v>
      </c>
      <c r="J26" s="148">
        <f t="shared" si="1"/>
        <v>0</v>
      </c>
      <c r="K26" s="66" t="s">
        <v>5233</v>
      </c>
    </row>
    <row r="27" spans="1:11" s="3" customFormat="1" ht="15" customHeight="1" x14ac:dyDescent="0.2">
      <c r="A27" s="71"/>
      <c r="B27" s="139">
        <v>11</v>
      </c>
      <c r="C27" s="63" t="s">
        <v>5234</v>
      </c>
      <c r="D27" s="64" t="s">
        <v>5199</v>
      </c>
      <c r="E27" s="65" t="s">
        <v>5200</v>
      </c>
      <c r="F27" s="150">
        <f>IF(総括表!$B$4=総括表!$Q$4,基礎データ貼付用シート!E19)</f>
        <v>0</v>
      </c>
      <c r="G27" s="536" t="s">
        <v>5201</v>
      </c>
      <c r="H27" s="69">
        <v>0.55600000000000005</v>
      </c>
      <c r="I27" s="147" t="s">
        <v>5202</v>
      </c>
      <c r="J27" s="148">
        <f t="shared" si="1"/>
        <v>0</v>
      </c>
      <c r="K27" s="66" t="s">
        <v>5235</v>
      </c>
    </row>
    <row r="28" spans="1:11" s="3" customFormat="1" ht="15" customHeight="1" x14ac:dyDescent="0.2">
      <c r="A28" s="71"/>
      <c r="B28" s="67"/>
      <c r="C28" s="286"/>
      <c r="D28" s="64" t="s">
        <v>5204</v>
      </c>
      <c r="E28" s="65" t="s">
        <v>5205</v>
      </c>
      <c r="F28" s="150" t="b">
        <f>IF(総括表!$B$4=総括表!$Q$5,基礎データ貼付用シート!E19)</f>
        <v>0</v>
      </c>
      <c r="G28" s="536" t="s">
        <v>5201</v>
      </c>
      <c r="H28" s="69">
        <v>0.50600000000000001</v>
      </c>
      <c r="I28" s="70" t="s">
        <v>5202</v>
      </c>
      <c r="J28" s="148">
        <f t="shared" si="1"/>
        <v>0</v>
      </c>
      <c r="K28" s="66" t="s">
        <v>5236</v>
      </c>
    </row>
    <row r="29" spans="1:11" s="3" customFormat="1" ht="15" customHeight="1" x14ac:dyDescent="0.2">
      <c r="A29" s="71"/>
      <c r="B29" s="139">
        <v>12</v>
      </c>
      <c r="C29" s="63" t="s">
        <v>5237</v>
      </c>
      <c r="D29" s="64" t="s">
        <v>5199</v>
      </c>
      <c r="E29" s="65" t="s">
        <v>5200</v>
      </c>
      <c r="F29" s="150">
        <f>IF(総括表!$B$4=総括表!$Q$4,基礎データ貼付用シート!E20)</f>
        <v>0</v>
      </c>
      <c r="G29" s="536" t="s">
        <v>5201</v>
      </c>
      <c r="H29" s="69">
        <v>0.58899999999999997</v>
      </c>
      <c r="I29" s="147" t="s">
        <v>5202</v>
      </c>
      <c r="J29" s="148">
        <f t="shared" si="1"/>
        <v>0</v>
      </c>
      <c r="K29" s="66" t="s">
        <v>5238</v>
      </c>
    </row>
    <row r="30" spans="1:11" s="3" customFormat="1" ht="15" customHeight="1" x14ac:dyDescent="0.2">
      <c r="A30" s="71"/>
      <c r="B30" s="67"/>
      <c r="C30" s="286"/>
      <c r="D30" s="64" t="s">
        <v>5204</v>
      </c>
      <c r="E30" s="65" t="s">
        <v>5205</v>
      </c>
      <c r="F30" s="150" t="b">
        <f>IF(総括表!$B$4=総括表!$Q$5,基礎データ貼付用シート!E20)</f>
        <v>0</v>
      </c>
      <c r="G30" s="536" t="s">
        <v>5201</v>
      </c>
      <c r="H30" s="69">
        <v>0.54800000000000004</v>
      </c>
      <c r="I30" s="70" t="s">
        <v>5202</v>
      </c>
      <c r="J30" s="148">
        <f t="shared" si="1"/>
        <v>0</v>
      </c>
      <c r="K30" s="66" t="s">
        <v>5239</v>
      </c>
    </row>
    <row r="31" spans="1:11" s="3" customFormat="1" ht="15" customHeight="1" x14ac:dyDescent="0.2">
      <c r="A31" s="71"/>
      <c r="B31" s="139">
        <v>13</v>
      </c>
      <c r="C31" s="63" t="s">
        <v>5240</v>
      </c>
      <c r="D31" s="64" t="s">
        <v>5199</v>
      </c>
      <c r="E31" s="65" t="s">
        <v>5200</v>
      </c>
      <c r="F31" s="150">
        <f>IF(総括表!$B$4=総括表!$Q$4,基礎データ貼付用シート!E21)</f>
        <v>0</v>
      </c>
      <c r="G31" s="536" t="s">
        <v>5201</v>
      </c>
      <c r="H31" s="69">
        <v>0.62</v>
      </c>
      <c r="I31" s="147" t="s">
        <v>5202</v>
      </c>
      <c r="J31" s="148">
        <f t="shared" si="1"/>
        <v>0</v>
      </c>
      <c r="K31" s="66" t="s">
        <v>5241</v>
      </c>
    </row>
    <row r="32" spans="1:11" s="3" customFormat="1" ht="15" customHeight="1" x14ac:dyDescent="0.2">
      <c r="A32" s="71"/>
      <c r="B32" s="67"/>
      <c r="C32" s="286"/>
      <c r="D32" s="64" t="s">
        <v>5204</v>
      </c>
      <c r="E32" s="65" t="s">
        <v>5205</v>
      </c>
      <c r="F32" s="150" t="b">
        <f>IF(総括表!$B$4=総括表!$Q$5,基礎データ貼付用シート!E21)</f>
        <v>0</v>
      </c>
      <c r="G32" s="536" t="s">
        <v>5201</v>
      </c>
      <c r="H32" s="69">
        <v>0.59</v>
      </c>
      <c r="I32" s="70" t="s">
        <v>5202</v>
      </c>
      <c r="J32" s="148">
        <f t="shared" si="1"/>
        <v>0</v>
      </c>
      <c r="K32" s="66" t="s">
        <v>5242</v>
      </c>
    </row>
    <row r="33" spans="1:13" s="3" customFormat="1" ht="15" customHeight="1" x14ac:dyDescent="0.2">
      <c r="A33" s="71"/>
      <c r="B33" s="139">
        <v>14</v>
      </c>
      <c r="C33" s="63" t="s">
        <v>5243</v>
      </c>
      <c r="D33" s="64" t="s">
        <v>5199</v>
      </c>
      <c r="E33" s="65" t="s">
        <v>5200</v>
      </c>
      <c r="F33" s="150">
        <f>IF(総括表!$B$4=総括表!$Q$4,基礎データ貼付用シート!E22)</f>
        <v>0</v>
      </c>
      <c r="G33" s="536" t="s">
        <v>5201</v>
      </c>
      <c r="H33" s="69">
        <v>0.65200000000000002</v>
      </c>
      <c r="I33" s="147" t="s">
        <v>5202</v>
      </c>
      <c r="J33" s="148">
        <f t="shared" si="1"/>
        <v>0</v>
      </c>
      <c r="K33" s="66" t="s">
        <v>5244</v>
      </c>
    </row>
    <row r="34" spans="1:13" s="3" customFormat="1" ht="15" customHeight="1" x14ac:dyDescent="0.2">
      <c r="A34" s="71"/>
      <c r="B34" s="67"/>
      <c r="C34" s="286"/>
      <c r="D34" s="64" t="s">
        <v>5204</v>
      </c>
      <c r="E34" s="65" t="s">
        <v>5205</v>
      </c>
      <c r="F34" s="150" t="b">
        <f>IF(総括表!$B$4=総括表!$Q$5,基礎データ貼付用シート!E22)</f>
        <v>0</v>
      </c>
      <c r="G34" s="536" t="s">
        <v>5201</v>
      </c>
      <c r="H34" s="69">
        <v>0.63200000000000001</v>
      </c>
      <c r="I34" s="70" t="s">
        <v>5202</v>
      </c>
      <c r="J34" s="148">
        <f t="shared" si="1"/>
        <v>0</v>
      </c>
      <c r="K34" s="66" t="s">
        <v>5245</v>
      </c>
    </row>
    <row r="35" spans="1:13" s="3" customFormat="1" ht="15" customHeight="1" x14ac:dyDescent="0.2">
      <c r="A35" s="71"/>
      <c r="B35" s="139">
        <v>15</v>
      </c>
      <c r="C35" s="63" t="s">
        <v>5246</v>
      </c>
      <c r="D35" s="64" t="s">
        <v>5199</v>
      </c>
      <c r="E35" s="65" t="s">
        <v>5200</v>
      </c>
      <c r="F35" s="150">
        <f>IF(総括表!$B$4=総括表!$Q$4,基礎データ貼付用シート!E23)</f>
        <v>0</v>
      </c>
      <c r="G35" s="536" t="s">
        <v>5201</v>
      </c>
      <c r="H35" s="69">
        <v>0.67700000000000005</v>
      </c>
      <c r="I35" s="147" t="s">
        <v>5202</v>
      </c>
      <c r="J35" s="148">
        <f t="shared" si="1"/>
        <v>0</v>
      </c>
      <c r="K35" s="66" t="s">
        <v>5247</v>
      </c>
    </row>
    <row r="36" spans="1:13" s="3" customFormat="1" ht="15" customHeight="1" x14ac:dyDescent="0.2">
      <c r="A36" s="71"/>
      <c r="B36" s="67"/>
      <c r="C36" s="286"/>
      <c r="D36" s="64" t="s">
        <v>5204</v>
      </c>
      <c r="E36" s="65" t="s">
        <v>5205</v>
      </c>
      <c r="F36" s="150" t="b">
        <f>IF(総括表!$B$4=総括表!$Q$5,基礎データ貼付用シート!E23)</f>
        <v>0</v>
      </c>
      <c r="G36" s="536" t="s">
        <v>5201</v>
      </c>
      <c r="H36" s="69">
        <v>0.66600000000000004</v>
      </c>
      <c r="I36" s="70" t="s">
        <v>5202</v>
      </c>
      <c r="J36" s="148">
        <f t="shared" si="1"/>
        <v>0</v>
      </c>
      <c r="K36" s="66" t="s">
        <v>5248</v>
      </c>
    </row>
    <row r="37" spans="1:13" s="3" customFormat="1" ht="15" customHeight="1" x14ac:dyDescent="0.2">
      <c r="A37" s="71"/>
      <c r="B37" s="139">
        <v>16</v>
      </c>
      <c r="C37" s="63" t="s">
        <v>5249</v>
      </c>
      <c r="D37" s="64" t="s">
        <v>5199</v>
      </c>
      <c r="E37" s="65" t="s">
        <v>5200</v>
      </c>
      <c r="F37" s="150">
        <f>IF(総括表!$B$4=総括表!$Q$4,基礎データ貼付用シート!E24)</f>
        <v>0</v>
      </c>
      <c r="G37" s="536" t="s">
        <v>5201</v>
      </c>
      <c r="H37" s="69">
        <v>0.7</v>
      </c>
      <c r="I37" s="147" t="s">
        <v>5202</v>
      </c>
      <c r="J37" s="148">
        <f>ROUND(F37*H37,0)</f>
        <v>0</v>
      </c>
      <c r="K37" s="66" t="s">
        <v>5250</v>
      </c>
    </row>
    <row r="38" spans="1:13" s="3" customFormat="1" ht="15" customHeight="1" x14ac:dyDescent="0.2">
      <c r="A38" s="71"/>
      <c r="B38" s="67"/>
      <c r="C38" s="286"/>
      <c r="D38" s="64" t="s">
        <v>5204</v>
      </c>
      <c r="E38" s="65" t="s">
        <v>5205</v>
      </c>
      <c r="F38" s="150" t="b">
        <f>IF(総括表!$B$4=総括表!$Q$5,基礎データ貼付用シート!E24)</f>
        <v>0</v>
      </c>
      <c r="G38" s="536" t="s">
        <v>5201</v>
      </c>
      <c r="H38" s="69">
        <v>0.7</v>
      </c>
      <c r="I38" s="70" t="s">
        <v>5202</v>
      </c>
      <c r="J38" s="148">
        <f>ROUND(F38*H38,0)</f>
        <v>0</v>
      </c>
      <c r="K38" s="66" t="s">
        <v>5251</v>
      </c>
    </row>
    <row r="39" spans="1:13" s="3" customFormat="1" ht="15" customHeight="1" x14ac:dyDescent="0.2">
      <c r="A39" s="71"/>
      <c r="B39" s="139">
        <v>17</v>
      </c>
      <c r="C39" s="63" t="s">
        <v>5252</v>
      </c>
      <c r="D39" s="64" t="s">
        <v>5199</v>
      </c>
      <c r="E39" s="65" t="s">
        <v>5200</v>
      </c>
      <c r="F39" s="150">
        <f>IF(総括表!$B$4=総括表!$Q$4,基礎データ貼付用シート!E25)</f>
        <v>0</v>
      </c>
      <c r="G39" s="536" t="s">
        <v>5201</v>
      </c>
      <c r="H39" s="69">
        <v>0.7</v>
      </c>
      <c r="I39" s="147" t="s">
        <v>5202</v>
      </c>
      <c r="J39" s="148">
        <f>ROUND(F39*H39,0)</f>
        <v>0</v>
      </c>
      <c r="K39" s="66" t="s">
        <v>5253</v>
      </c>
    </row>
    <row r="40" spans="1:13" s="3" customFormat="1" ht="15" customHeight="1" x14ac:dyDescent="0.2">
      <c r="A40" s="71"/>
      <c r="B40" s="67"/>
      <c r="C40" s="286"/>
      <c r="D40" s="64" t="s">
        <v>5204</v>
      </c>
      <c r="E40" s="65" t="s">
        <v>5205</v>
      </c>
      <c r="F40" s="150" t="b">
        <f>IF(総括表!$B$4=総括表!$Q$5,基礎データ貼付用シート!E25)</f>
        <v>0</v>
      </c>
      <c r="G40" s="536" t="s">
        <v>5201</v>
      </c>
      <c r="H40" s="69">
        <v>0.7</v>
      </c>
      <c r="I40" s="70" t="s">
        <v>5202</v>
      </c>
      <c r="J40" s="148">
        <f t="shared" si="1"/>
        <v>0</v>
      </c>
      <c r="K40" s="66" t="s">
        <v>5254</v>
      </c>
    </row>
    <row r="41" spans="1:13" s="3" customFormat="1" ht="15" customHeight="1" x14ac:dyDescent="0.2">
      <c r="A41" s="71"/>
      <c r="B41" s="139">
        <v>18</v>
      </c>
      <c r="C41" s="63" t="s">
        <v>5255</v>
      </c>
      <c r="D41" s="64" t="s">
        <v>5199</v>
      </c>
      <c r="E41" s="65" t="s">
        <v>5200</v>
      </c>
      <c r="F41" s="223">
        <f>IF(総括表!$B$4=総括表!$Q$4,基礎データ貼付用シート!E26)</f>
        <v>0</v>
      </c>
      <c r="G41" s="536" t="s">
        <v>5201</v>
      </c>
      <c r="H41" s="69">
        <v>0.7</v>
      </c>
      <c r="I41" s="147" t="s">
        <v>5202</v>
      </c>
      <c r="J41" s="148">
        <f>ROUND(F41*H41,0)</f>
        <v>0</v>
      </c>
      <c r="K41" s="66" t="s">
        <v>5256</v>
      </c>
    </row>
    <row r="42" spans="1:13" s="3" customFormat="1" ht="15" customHeight="1" x14ac:dyDescent="0.2">
      <c r="A42" s="71"/>
      <c r="B42" s="67"/>
      <c r="C42" s="286"/>
      <c r="D42" s="64" t="s">
        <v>5204</v>
      </c>
      <c r="E42" s="65" t="s">
        <v>5205</v>
      </c>
      <c r="F42" s="223" t="b">
        <f>IF(総括表!$B$4=総括表!$Q$5,基礎データ貼付用シート!E26)</f>
        <v>0</v>
      </c>
      <c r="G42" s="536" t="s">
        <v>5201</v>
      </c>
      <c r="H42" s="69">
        <v>0.7</v>
      </c>
      <c r="I42" s="70" t="s">
        <v>5202</v>
      </c>
      <c r="J42" s="148">
        <f t="shared" ref="J42" si="2">ROUND(F42*H42,0)</f>
        <v>0</v>
      </c>
      <c r="K42" s="66" t="s">
        <v>5257</v>
      </c>
    </row>
    <row r="43" spans="1:13" s="3" customFormat="1" ht="15" customHeight="1" x14ac:dyDescent="0.2">
      <c r="A43" s="71"/>
      <c r="B43" s="139">
        <v>19</v>
      </c>
      <c r="C43" s="63" t="s">
        <v>7143</v>
      </c>
      <c r="D43" s="64" t="s">
        <v>5199</v>
      </c>
      <c r="E43" s="65" t="s">
        <v>5200</v>
      </c>
      <c r="F43" s="223">
        <f>IF(総括表!$B$4=総括表!$Q$4,基礎データ貼付用シート!E27)</f>
        <v>0</v>
      </c>
      <c r="G43" s="536" t="s">
        <v>5201</v>
      </c>
      <c r="H43" s="69">
        <v>0.7</v>
      </c>
      <c r="I43" s="147" t="s">
        <v>5202</v>
      </c>
      <c r="J43" s="148">
        <f>ROUND(F43*H43,0)</f>
        <v>0</v>
      </c>
      <c r="K43" s="66" t="s">
        <v>5475</v>
      </c>
    </row>
    <row r="44" spans="1:13" s="3" customFormat="1" ht="15" customHeight="1" thickBot="1" x14ac:dyDescent="0.25">
      <c r="A44" s="71"/>
      <c r="B44" s="67"/>
      <c r="C44" s="286"/>
      <c r="D44" s="64" t="s">
        <v>5204</v>
      </c>
      <c r="E44" s="65" t="s">
        <v>5205</v>
      </c>
      <c r="F44" s="223" t="b">
        <f>IF(総括表!$B$4=総括表!$Q$5,基礎データ貼付用シート!E27)</f>
        <v>0</v>
      </c>
      <c r="G44" s="536" t="s">
        <v>5201</v>
      </c>
      <c r="H44" s="69">
        <v>0.7</v>
      </c>
      <c r="I44" s="70" t="s">
        <v>5202</v>
      </c>
      <c r="J44" s="148">
        <f t="shared" ref="J44" si="3">ROUND(F44*H44,0)</f>
        <v>0</v>
      </c>
      <c r="K44" s="66" t="s">
        <v>5523</v>
      </c>
    </row>
    <row r="45" spans="1:13" s="3" customFormat="1" ht="15" customHeight="1" x14ac:dyDescent="0.2">
      <c r="A45" s="71"/>
      <c r="B45" s="66"/>
      <c r="C45" s="68"/>
      <c r="D45" s="66"/>
      <c r="E45" s="66"/>
      <c r="F45" s="29"/>
      <c r="G45" s="68"/>
      <c r="H45" s="985" t="s">
        <v>6548</v>
      </c>
      <c r="I45" s="986"/>
      <c r="J45" s="657"/>
      <c r="K45" s="66"/>
    </row>
    <row r="46" spans="1:13" s="3" customFormat="1" ht="18.75" customHeight="1" thickBot="1" x14ac:dyDescent="0.25">
      <c r="A46" s="71"/>
      <c r="B46" s="66"/>
      <c r="C46" s="66"/>
      <c r="D46" s="66"/>
      <c r="E46" s="66"/>
      <c r="F46" s="66"/>
      <c r="G46" s="66"/>
      <c r="H46" s="983" t="s">
        <v>5259</v>
      </c>
      <c r="I46" s="984"/>
      <c r="J46" s="7">
        <f>SUM(J7:J44)</f>
        <v>0</v>
      </c>
      <c r="K46" s="66" t="s">
        <v>5260</v>
      </c>
    </row>
    <row r="47" spans="1:13" s="3" customFormat="1" ht="18.75" customHeight="1" thickBot="1" x14ac:dyDescent="0.25">
      <c r="A47" s="71"/>
      <c r="B47" s="71"/>
      <c r="C47" s="71"/>
      <c r="D47" s="71"/>
      <c r="E47" s="71"/>
      <c r="F47" s="71"/>
      <c r="G47" s="71"/>
      <c r="H47" s="71"/>
      <c r="I47" s="71"/>
      <c r="J47" s="90"/>
      <c r="K47" s="71"/>
    </row>
    <row r="48" spans="1:13" ht="18.75" customHeight="1" x14ac:dyDescent="0.2">
      <c r="A48" s="76"/>
      <c r="B48" s="76"/>
      <c r="C48" s="76"/>
      <c r="D48" s="76"/>
      <c r="E48" s="76"/>
      <c r="F48" s="76"/>
      <c r="G48" s="76"/>
      <c r="H48" s="985" t="s">
        <v>5260</v>
      </c>
      <c r="I48" s="986"/>
      <c r="J48" s="657"/>
      <c r="K48" s="66"/>
      <c r="L48" s="3"/>
      <c r="M48" s="3"/>
    </row>
    <row r="49" spans="1:13" ht="18.75" customHeight="1" thickBot="1" x14ac:dyDescent="0.25">
      <c r="A49" s="76"/>
      <c r="B49" s="76"/>
      <c r="C49" s="76"/>
      <c r="D49" s="76"/>
      <c r="E49" s="76"/>
      <c r="F49" s="76"/>
      <c r="G49" s="76"/>
      <c r="H49" s="983" t="s">
        <v>5261</v>
      </c>
      <c r="I49" s="984"/>
      <c r="J49" s="7">
        <f>J46</f>
        <v>0</v>
      </c>
      <c r="K49" s="66" t="s">
        <v>21</v>
      </c>
      <c r="L49" s="3"/>
      <c r="M49" s="3"/>
    </row>
    <row r="50" spans="1:13" ht="18.75" customHeight="1" x14ac:dyDescent="0.2">
      <c r="A50" s="76"/>
      <c r="B50" s="76"/>
      <c r="C50" s="76"/>
      <c r="D50" s="76"/>
      <c r="E50" s="76"/>
      <c r="F50" s="76"/>
      <c r="G50" s="76"/>
      <c r="H50" s="76"/>
      <c r="I50" s="76"/>
      <c r="J50" s="76"/>
      <c r="K50" s="76"/>
      <c r="L50" s="3"/>
      <c r="M50" s="3"/>
    </row>
    <row r="51" spans="1:13" ht="18.75" customHeight="1" x14ac:dyDescent="0.2">
      <c r="L51" s="3"/>
      <c r="M51" s="3"/>
    </row>
    <row r="52" spans="1:13" ht="18.75" customHeight="1" x14ac:dyDescent="0.2">
      <c r="L52" s="3"/>
      <c r="M52" s="3"/>
    </row>
    <row r="53" spans="1:13" ht="18.75" customHeight="1" x14ac:dyDescent="0.2">
      <c r="L53" s="3"/>
      <c r="M53" s="3"/>
    </row>
    <row r="54" spans="1:13" ht="18.75" customHeight="1" x14ac:dyDescent="0.2">
      <c r="L54" s="3"/>
      <c r="M54" s="3"/>
    </row>
    <row r="55" spans="1:13" ht="18.75" customHeight="1" x14ac:dyDescent="0.2">
      <c r="L55" s="3"/>
      <c r="M55" s="3"/>
    </row>
    <row r="56" spans="1:13" ht="18.75" customHeight="1" x14ac:dyDescent="0.2">
      <c r="L56" s="3"/>
      <c r="M56" s="3"/>
    </row>
    <row r="57" spans="1:13" ht="18.75" customHeight="1" x14ac:dyDescent="0.2">
      <c r="L57" s="3"/>
      <c r="M57" s="3"/>
    </row>
    <row r="58" spans="1:13" ht="18.75" customHeight="1" x14ac:dyDescent="0.2">
      <c r="L58" s="3"/>
      <c r="M58" s="3"/>
    </row>
    <row r="59" spans="1:13" ht="18.75" customHeight="1" x14ac:dyDescent="0.2">
      <c r="L59" s="3"/>
      <c r="M59" s="3"/>
    </row>
    <row r="60" spans="1:13" ht="18.75" customHeight="1" x14ac:dyDescent="0.2">
      <c r="L60" s="3"/>
      <c r="M60" s="3"/>
    </row>
    <row r="61" spans="1:13" ht="18.75" customHeight="1" x14ac:dyDescent="0.2">
      <c r="L61" s="3"/>
      <c r="M61" s="3"/>
    </row>
    <row r="62" spans="1:13" ht="18.75" customHeight="1" x14ac:dyDescent="0.2">
      <c r="L62" s="3"/>
    </row>
    <row r="63" spans="1:13" ht="18.75" customHeight="1" x14ac:dyDescent="0.2">
      <c r="L63" s="3"/>
    </row>
  </sheetData>
  <sheetProtection autoFilter="0"/>
  <customSheetViews>
    <customSheetView guid="{0FF53720-42B0-4B1A-A491-0089CDA29CCF}" showPageBreaks="1" printArea="1" view="pageBreakPreview" topLeftCell="A10">
      <selection activeCell="E35" sqref="E35"/>
      <pageMargins left="0" right="0" top="0" bottom="0" header="0" footer="0"/>
      <pageSetup paperSize="9" orientation="portrait" r:id="rId1"/>
      <headerFooter alignWithMargins="0"/>
    </customSheetView>
    <customSheetView guid="{1F81339A-CB4E-4CB3-ABCA-C25ADEC8B9AC}" showPageBreaks="1" printArea="1" view="pageBreakPreview" topLeftCell="A10">
      <selection activeCell="E35" sqref="E35"/>
      <pageMargins left="0" right="0" top="0" bottom="0" header="0" footer="0"/>
      <pageSetup paperSize="9" orientation="portrait" r:id="rId2"/>
      <headerFooter alignWithMargins="0"/>
    </customSheetView>
    <customSheetView guid="{87FB8462-6403-4F20-8080-1AF11B55B90C}" showPageBreaks="1" printArea="1" view="pageBreakPreview">
      <selection activeCell="E35" sqref="E35"/>
      <pageMargins left="0" right="0" top="0" bottom="0" header="0" footer="0"/>
      <pageSetup paperSize="9" orientation="portrait" r:id="rId3"/>
      <headerFooter alignWithMargins="0"/>
    </customSheetView>
    <customSheetView guid="{3B4A68D1-1B68-46E4-B8BF-4F65CEA2EB4B}" showPageBreaks="1" printArea="1" view="pageBreakPreview">
      <selection activeCell="E35" sqref="E35"/>
      <pageMargins left="0" right="0" top="0" bottom="0" header="0" footer="0"/>
      <pageSetup paperSize="9" orientation="portrait" r:id="rId4"/>
      <headerFooter alignWithMargins="0"/>
    </customSheetView>
    <customSheetView guid="{3DDC5261-2F80-4A3C-AB53-F803DE8B7615}" showPageBreaks="1" printArea="1" view="pageBreakPreview">
      <selection activeCell="E35" sqref="E35"/>
      <pageMargins left="0" right="0" top="0" bottom="0" header="0" footer="0"/>
      <pageSetup paperSize="9" orientation="portrait" r:id="rId5"/>
      <headerFooter alignWithMargins="0"/>
    </customSheetView>
    <customSheetView guid="{44914D11-FA26-4FFB-9D64-353FA38F5634}" showPageBreaks="1" printArea="1" view="pageBreakPreview">
      <selection activeCell="O14" sqref="O14"/>
      <pageMargins left="0" right="0" top="0" bottom="0" header="0" footer="0"/>
      <pageSetup paperSize="9" orientation="portrait" r:id="rId6"/>
      <headerFooter alignWithMargins="0"/>
    </customSheetView>
    <customSheetView guid="{C8B40DBF-EDE0-406A-8960-74B2A681CE9F}" showPageBreaks="1" printArea="1" view="pageBreakPreview">
      <selection activeCell="O14" sqref="O14"/>
      <pageMargins left="0" right="0" top="0" bottom="0" header="0" footer="0"/>
      <pageSetup paperSize="9" orientation="portrait" r:id="rId7"/>
      <headerFooter alignWithMargins="0"/>
    </customSheetView>
    <customSheetView guid="{A0BA9017-E5F3-4B91-9F5C-F0F36F625BCB}" showPageBreaks="1" printArea="1" view="pageBreakPreview">
      <selection activeCell="F7" sqref="F7"/>
      <pageMargins left="0" right="0" top="0" bottom="0" header="0" footer="0"/>
      <pageSetup paperSize="9" orientation="portrait" r:id="rId8"/>
      <headerFooter alignWithMargins="0"/>
    </customSheetView>
  </customSheetViews>
  <mergeCells count="9">
    <mergeCell ref="H46:I46"/>
    <mergeCell ref="H48:I48"/>
    <mergeCell ref="H49:I49"/>
    <mergeCell ref="A1:B1"/>
    <mergeCell ref="C1:E1"/>
    <mergeCell ref="I1:K1"/>
    <mergeCell ref="B5:C5"/>
    <mergeCell ref="D5:E5"/>
    <mergeCell ref="H45:I45"/>
  </mergeCells>
  <phoneticPr fontId="3"/>
  <pageMargins left="0.78740157480314965" right="0.78740157480314965" top="0.98425196850393704" bottom="0.98425196850393704" header="0.51181102362204722" footer="0.51181102362204722"/>
  <pageSetup paperSize="9"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0"/>
  <dimension ref="A1:L237"/>
  <sheetViews>
    <sheetView view="pageBreakPreview" topLeftCell="A206" zoomScale="110" zoomScaleNormal="115" zoomScaleSheetLayoutView="110" workbookViewId="0">
      <selection activeCell="O13" sqref="O13"/>
    </sheetView>
  </sheetViews>
  <sheetFormatPr defaultColWidth="9" defaultRowHeight="18.75" customHeight="1" x14ac:dyDescent="0.2"/>
  <cols>
    <col min="1" max="1" width="3.90625" style="1" customWidth="1"/>
    <col min="2" max="2" width="4.453125" style="1" customWidth="1"/>
    <col min="3" max="3" width="7.453125" style="1" bestFit="1" customWidth="1"/>
    <col min="4" max="4" width="3" style="1" bestFit="1" customWidth="1"/>
    <col min="5" max="5" width="13.453125" style="1" customWidth="1"/>
    <col min="6" max="6" width="20.6328125" style="6" customWidth="1"/>
    <col min="7" max="7" width="2" style="1" bestFit="1" customWidth="1"/>
    <col min="8" max="8" width="11.90625" style="430" customWidth="1"/>
    <col min="9" max="9" width="2" style="1" bestFit="1" customWidth="1"/>
    <col min="10" max="10" width="11.90625" style="6" customWidth="1"/>
    <col min="11" max="11" width="3.90625" style="1" bestFit="1" customWidth="1"/>
    <col min="12" max="16384" width="9" style="1"/>
  </cols>
  <sheetData>
    <row r="1" spans="1:12" ht="18.75" customHeight="1" x14ac:dyDescent="0.2">
      <c r="A1" s="1003" t="s">
        <v>5189</v>
      </c>
      <c r="B1" s="1004"/>
      <c r="C1" s="1003" t="s">
        <v>23</v>
      </c>
      <c r="D1" s="1005"/>
      <c r="E1" s="1004"/>
      <c r="H1" s="429" t="s">
        <v>5191</v>
      </c>
      <c r="I1" s="990">
        <f>総括表!H4</f>
        <v>0</v>
      </c>
      <c r="J1" s="990"/>
      <c r="K1" s="990"/>
    </row>
    <row r="2" spans="1:12" ht="15" customHeight="1" x14ac:dyDescent="0.2">
      <c r="J2" s="16"/>
    </row>
    <row r="3" spans="1:12" ht="15" customHeight="1" x14ac:dyDescent="0.2">
      <c r="A3" s="10" t="s">
        <v>18</v>
      </c>
      <c r="B3" s="3" t="s">
        <v>5262</v>
      </c>
    </row>
    <row r="4" spans="1:12" ht="15" customHeight="1" x14ac:dyDescent="0.2">
      <c r="A4" s="11"/>
    </row>
    <row r="5" spans="1:12" ht="15" customHeight="1" x14ac:dyDescent="0.2">
      <c r="A5" s="11"/>
      <c r="B5" s="999" t="s">
        <v>5193</v>
      </c>
      <c r="C5" s="1000"/>
      <c r="D5" s="999" t="s">
        <v>5194</v>
      </c>
      <c r="E5" s="1000"/>
      <c r="F5" s="569" t="s">
        <v>5195</v>
      </c>
      <c r="G5" s="70"/>
      <c r="H5" s="570" t="s">
        <v>5196</v>
      </c>
      <c r="I5" s="70"/>
      <c r="J5" s="569" t="s">
        <v>17</v>
      </c>
      <c r="K5" s="2"/>
    </row>
    <row r="6" spans="1:12" ht="15" customHeight="1" x14ac:dyDescent="0.2">
      <c r="A6" s="11"/>
      <c r="B6" s="270"/>
      <c r="C6" s="14"/>
      <c r="D6" s="23"/>
      <c r="E6" s="24"/>
      <c r="F6" s="26"/>
      <c r="G6" s="25"/>
      <c r="H6" s="431"/>
      <c r="I6" s="25"/>
      <c r="J6" s="13" t="s">
        <v>5197</v>
      </c>
      <c r="K6" s="2"/>
    </row>
    <row r="7" spans="1:12" s="3" customFormat="1" ht="15" customHeight="1" x14ac:dyDescent="0.2">
      <c r="B7" s="272">
        <v>1</v>
      </c>
      <c r="C7" s="273" t="s">
        <v>5265</v>
      </c>
      <c r="D7" s="572" t="s">
        <v>5199</v>
      </c>
      <c r="E7" s="573" t="s">
        <v>5200</v>
      </c>
      <c r="F7" s="150">
        <f>IF(総括表!$B$4=総括表!$Q$4,基礎データ貼付用シート!E34)</f>
        <v>0</v>
      </c>
      <c r="G7" s="147" t="s">
        <v>5201</v>
      </c>
      <c r="H7" s="571">
        <v>0.122</v>
      </c>
      <c r="I7" s="147" t="s">
        <v>5202</v>
      </c>
      <c r="J7" s="148">
        <f t="shared" ref="J7:J14" si="0">ROUND(F7*H7,0)</f>
        <v>0</v>
      </c>
      <c r="K7" s="2" t="s">
        <v>6015</v>
      </c>
    </row>
    <row r="8" spans="1:12" s="3" customFormat="1" ht="15" customHeight="1" x14ac:dyDescent="0.2">
      <c r="B8" s="432"/>
      <c r="C8" s="24"/>
      <c r="D8" s="572" t="s">
        <v>5204</v>
      </c>
      <c r="E8" s="573" t="s">
        <v>5205</v>
      </c>
      <c r="F8" s="150" t="b">
        <f>IF(総括表!$B$4=総括表!$Q$5,基礎データ貼付用シート!E34)</f>
        <v>0</v>
      </c>
      <c r="G8" s="147" t="s">
        <v>5201</v>
      </c>
      <c r="H8" s="574">
        <v>0</v>
      </c>
      <c r="I8" s="70" t="s">
        <v>5202</v>
      </c>
      <c r="J8" s="145">
        <f t="shared" si="0"/>
        <v>0</v>
      </c>
      <c r="K8" s="2" t="s">
        <v>5266</v>
      </c>
    </row>
    <row r="9" spans="1:12" s="3" customFormat="1" ht="15" customHeight="1" x14ac:dyDescent="0.2">
      <c r="B9" s="272">
        <f>B7+1</f>
        <v>2</v>
      </c>
      <c r="C9" s="273" t="s">
        <v>5198</v>
      </c>
      <c r="D9" s="572" t="s">
        <v>5199</v>
      </c>
      <c r="E9" s="573" t="s">
        <v>5200</v>
      </c>
      <c r="F9" s="150">
        <f>IF(総括表!$B$4=総括表!$Q$4,基礎データ貼付用シート!E35)</f>
        <v>0</v>
      </c>
      <c r="G9" s="147" t="s">
        <v>5201</v>
      </c>
      <c r="H9" s="571">
        <v>0.13400000000000001</v>
      </c>
      <c r="I9" s="147" t="s">
        <v>5202</v>
      </c>
      <c r="J9" s="148">
        <f t="shared" si="0"/>
        <v>0</v>
      </c>
      <c r="K9" s="2" t="s">
        <v>5267</v>
      </c>
      <c r="L9" s="2"/>
    </row>
    <row r="10" spans="1:12" s="3" customFormat="1" ht="15" customHeight="1" x14ac:dyDescent="0.2">
      <c r="B10" s="432"/>
      <c r="C10" s="24"/>
      <c r="D10" s="572" t="s">
        <v>5204</v>
      </c>
      <c r="E10" s="573" t="s">
        <v>5205</v>
      </c>
      <c r="F10" s="150" t="b">
        <f>IF(総括表!$B$4=総括表!$Q$5,基礎データ貼付用シート!E35)</f>
        <v>0</v>
      </c>
      <c r="G10" s="147" t="s">
        <v>5201</v>
      </c>
      <c r="H10" s="574">
        <v>0</v>
      </c>
      <c r="I10" s="70" t="s">
        <v>5202</v>
      </c>
      <c r="J10" s="145">
        <f t="shared" si="0"/>
        <v>0</v>
      </c>
      <c r="K10" s="2" t="s">
        <v>5268</v>
      </c>
      <c r="L10" s="2"/>
    </row>
    <row r="11" spans="1:12" s="3" customFormat="1" ht="15" customHeight="1" x14ac:dyDescent="0.2">
      <c r="B11" s="272">
        <f>B9+1</f>
        <v>3</v>
      </c>
      <c r="C11" s="273" t="s">
        <v>5207</v>
      </c>
      <c r="D11" s="572" t="s">
        <v>5199</v>
      </c>
      <c r="E11" s="573" t="s">
        <v>5200</v>
      </c>
      <c r="F11" s="150">
        <f>IF(総括表!$B$4=総括表!$Q$4,基礎データ貼付用シート!E36)</f>
        <v>0</v>
      </c>
      <c r="G11" s="147" t="s">
        <v>5201</v>
      </c>
      <c r="H11" s="571">
        <v>0.14499999999999999</v>
      </c>
      <c r="I11" s="147" t="s">
        <v>5202</v>
      </c>
      <c r="J11" s="148">
        <f t="shared" si="0"/>
        <v>0</v>
      </c>
      <c r="K11" s="2" t="s">
        <v>5269</v>
      </c>
      <c r="L11" s="2"/>
    </row>
    <row r="12" spans="1:12" s="3" customFormat="1" ht="15" customHeight="1" x14ac:dyDescent="0.2">
      <c r="B12" s="432"/>
      <c r="C12" s="24"/>
      <c r="D12" s="572" t="s">
        <v>5204</v>
      </c>
      <c r="E12" s="573" t="s">
        <v>5205</v>
      </c>
      <c r="F12" s="150" t="b">
        <f>IF(総括表!$B$4=総括表!$Q$5,基礎データ貼付用シート!E36)</f>
        <v>0</v>
      </c>
      <c r="G12" s="147" t="s">
        <v>5201</v>
      </c>
      <c r="H12" s="574">
        <v>0</v>
      </c>
      <c r="I12" s="70" t="s">
        <v>5202</v>
      </c>
      <c r="J12" s="145">
        <f t="shared" si="0"/>
        <v>0</v>
      </c>
      <c r="K12" s="2" t="s">
        <v>5270</v>
      </c>
      <c r="L12" s="2"/>
    </row>
    <row r="13" spans="1:12" s="3" customFormat="1" ht="15" customHeight="1" x14ac:dyDescent="0.2">
      <c r="B13" s="272">
        <f>B11+1</f>
        <v>4</v>
      </c>
      <c r="C13" s="273" t="s">
        <v>5210</v>
      </c>
      <c r="D13" s="572" t="s">
        <v>5199</v>
      </c>
      <c r="E13" s="573" t="s">
        <v>5200</v>
      </c>
      <c r="F13" s="150">
        <f>IF(総括表!$B$4=総括表!$Q$4,基礎データ貼付用シート!E37)</f>
        <v>0</v>
      </c>
      <c r="G13" s="147" t="s">
        <v>5201</v>
      </c>
      <c r="H13" s="571">
        <v>0.13900000000000001</v>
      </c>
      <c r="I13" s="147" t="s">
        <v>5202</v>
      </c>
      <c r="J13" s="148">
        <f t="shared" si="0"/>
        <v>0</v>
      </c>
      <c r="K13" s="2" t="s">
        <v>5271</v>
      </c>
      <c r="L13" s="2"/>
    </row>
    <row r="14" spans="1:12" s="3" customFormat="1" ht="15" customHeight="1" thickBot="1" x14ac:dyDescent="0.25">
      <c r="B14" s="432"/>
      <c r="C14" s="24"/>
      <c r="D14" s="572" t="s">
        <v>5204</v>
      </c>
      <c r="E14" s="573" t="s">
        <v>5205</v>
      </c>
      <c r="F14" s="150" t="b">
        <f>IF(総括表!$B$4=総括表!$Q$5,基礎データ貼付用シート!E37)</f>
        <v>0</v>
      </c>
      <c r="G14" s="147" t="s">
        <v>5201</v>
      </c>
      <c r="H14" s="574">
        <v>7.0999999999999994E-2</v>
      </c>
      <c r="I14" s="70" t="s">
        <v>5202</v>
      </c>
      <c r="J14" s="145">
        <f t="shared" si="0"/>
        <v>0</v>
      </c>
      <c r="K14" s="2" t="s">
        <v>5272</v>
      </c>
      <c r="L14" s="2"/>
    </row>
    <row r="15" spans="1:12" s="3" customFormat="1" ht="15" customHeight="1" x14ac:dyDescent="0.2">
      <c r="B15" s="2"/>
      <c r="C15" s="9"/>
      <c r="D15" s="2"/>
      <c r="E15" s="2"/>
      <c r="F15" s="8"/>
      <c r="G15" s="9"/>
      <c r="H15" s="995" t="s">
        <v>7055</v>
      </c>
      <c r="I15" s="996"/>
      <c r="J15" s="658"/>
      <c r="K15" s="2"/>
      <c r="L15" s="2"/>
    </row>
    <row r="16" spans="1:12" s="3" customFormat="1" ht="15" customHeight="1" thickBot="1" x14ac:dyDescent="0.25">
      <c r="B16" s="2"/>
      <c r="C16" s="2"/>
      <c r="D16" s="2"/>
      <c r="E16" s="2"/>
      <c r="F16" s="8"/>
      <c r="G16" s="2"/>
      <c r="H16" s="997" t="s">
        <v>5259</v>
      </c>
      <c r="I16" s="998"/>
      <c r="J16" s="7">
        <f>SUM(J7:J14)</f>
        <v>0</v>
      </c>
      <c r="K16" s="2" t="s">
        <v>5260</v>
      </c>
      <c r="L16" s="2" t="s">
        <v>5201</v>
      </c>
    </row>
    <row r="17" spans="1:12" s="3" customFormat="1" ht="15" customHeight="1" x14ac:dyDescent="0.2">
      <c r="F17" s="12"/>
      <c r="H17" s="433"/>
      <c r="J17" s="12"/>
      <c r="L17" s="2"/>
    </row>
    <row r="18" spans="1:12" s="3" customFormat="1" ht="15" customHeight="1" x14ac:dyDescent="0.2">
      <c r="A18" s="10" t="s">
        <v>22</v>
      </c>
      <c r="B18" s="3" t="s">
        <v>5274</v>
      </c>
      <c r="C18" s="1"/>
      <c r="D18" s="1"/>
      <c r="E18" s="1"/>
      <c r="F18" s="6"/>
      <c r="G18" s="1"/>
      <c r="H18" s="430"/>
      <c r="I18" s="1"/>
      <c r="J18" s="6"/>
      <c r="K18" s="1"/>
      <c r="L18" s="1"/>
    </row>
    <row r="19" spans="1:12" s="3" customFormat="1" ht="15" customHeight="1" x14ac:dyDescent="0.2">
      <c r="A19" s="11"/>
      <c r="B19" s="1"/>
      <c r="C19" s="1"/>
      <c r="D19" s="1"/>
      <c r="E19" s="1"/>
      <c r="F19" s="6"/>
      <c r="G19" s="1"/>
      <c r="H19" s="430"/>
      <c r="I19" s="1"/>
      <c r="J19" s="6"/>
      <c r="K19" s="1"/>
      <c r="L19" s="1"/>
    </row>
    <row r="20" spans="1:12" ht="15" customHeight="1" x14ac:dyDescent="0.2">
      <c r="A20" s="11"/>
      <c r="B20" s="999" t="s">
        <v>5193</v>
      </c>
      <c r="C20" s="1000"/>
      <c r="D20" s="999" t="s">
        <v>5194</v>
      </c>
      <c r="E20" s="1000"/>
      <c r="F20" s="569" t="s">
        <v>5195</v>
      </c>
      <c r="G20" s="70"/>
      <c r="H20" s="570" t="s">
        <v>5196</v>
      </c>
      <c r="I20" s="70"/>
      <c r="J20" s="569" t="s">
        <v>17</v>
      </c>
      <c r="K20" s="2"/>
    </row>
    <row r="21" spans="1:12" ht="15" customHeight="1" x14ac:dyDescent="0.2">
      <c r="A21" s="11"/>
      <c r="B21" s="270"/>
      <c r="C21" s="14"/>
      <c r="D21" s="23"/>
      <c r="E21" s="24"/>
      <c r="F21" s="26"/>
      <c r="G21" s="25"/>
      <c r="H21" s="431"/>
      <c r="I21" s="25"/>
      <c r="J21" s="13" t="s">
        <v>5197</v>
      </c>
      <c r="K21" s="2"/>
    </row>
    <row r="22" spans="1:12" s="3" customFormat="1" ht="15" customHeight="1" x14ac:dyDescent="0.2">
      <c r="B22" s="272">
        <v>1</v>
      </c>
      <c r="C22" s="273" t="s">
        <v>5265</v>
      </c>
      <c r="D22" s="572" t="s">
        <v>5199</v>
      </c>
      <c r="E22" s="573" t="s">
        <v>5200</v>
      </c>
      <c r="F22" s="150">
        <f>IF(総括表!$B$4=総括表!$Q$4,基礎データ貼付用シート!E44)</f>
        <v>0</v>
      </c>
      <c r="G22" s="147" t="s">
        <v>5201</v>
      </c>
      <c r="H22" s="571">
        <v>0.122</v>
      </c>
      <c r="I22" s="147" t="s">
        <v>5202</v>
      </c>
      <c r="J22" s="148">
        <f t="shared" ref="J22:J29" si="1">ROUND(F22*H22,0)</f>
        <v>0</v>
      </c>
      <c r="K22" s="2" t="s">
        <v>5264</v>
      </c>
      <c r="L22" s="2"/>
    </row>
    <row r="23" spans="1:12" s="3" customFormat="1" ht="15" customHeight="1" x14ac:dyDescent="0.2">
      <c r="B23" s="432"/>
      <c r="C23" s="24"/>
      <c r="D23" s="572" t="s">
        <v>5204</v>
      </c>
      <c r="E23" s="573" t="s">
        <v>5205</v>
      </c>
      <c r="F23" s="150" t="b">
        <f>IF(総括表!$B$4=総括表!$Q$5,基礎データ貼付用シート!E44)</f>
        <v>0</v>
      </c>
      <c r="G23" s="147" t="s">
        <v>5201</v>
      </c>
      <c r="H23" s="574">
        <v>0</v>
      </c>
      <c r="I23" s="70" t="s">
        <v>5202</v>
      </c>
      <c r="J23" s="145">
        <f t="shared" si="1"/>
        <v>0</v>
      </c>
      <c r="K23" s="2" t="s">
        <v>5266</v>
      </c>
      <c r="L23" s="2"/>
    </row>
    <row r="24" spans="1:12" s="3" customFormat="1" ht="15" customHeight="1" x14ac:dyDescent="0.2">
      <c r="B24" s="272">
        <f>B22+1</f>
        <v>2</v>
      </c>
      <c r="C24" s="273" t="s">
        <v>5198</v>
      </c>
      <c r="D24" s="572" t="s">
        <v>5199</v>
      </c>
      <c r="E24" s="573" t="s">
        <v>5200</v>
      </c>
      <c r="F24" s="150">
        <f>IF(総括表!$B$4=総括表!$Q$4,基礎データ貼付用シート!E45)</f>
        <v>0</v>
      </c>
      <c r="G24" s="147" t="s">
        <v>5201</v>
      </c>
      <c r="H24" s="571">
        <v>0.13400000000000001</v>
      </c>
      <c r="I24" s="147" t="s">
        <v>5202</v>
      </c>
      <c r="J24" s="148">
        <f t="shared" si="1"/>
        <v>0</v>
      </c>
      <c r="K24" s="2" t="s">
        <v>5267</v>
      </c>
      <c r="L24" s="2"/>
    </row>
    <row r="25" spans="1:12" s="3" customFormat="1" ht="15" customHeight="1" x14ac:dyDescent="0.2">
      <c r="B25" s="432"/>
      <c r="C25" s="24"/>
      <c r="D25" s="572" t="s">
        <v>5204</v>
      </c>
      <c r="E25" s="573" t="s">
        <v>5205</v>
      </c>
      <c r="F25" s="150" t="b">
        <f>IF(総括表!$B$4=総括表!$Q$5,基礎データ貼付用シート!E45)</f>
        <v>0</v>
      </c>
      <c r="G25" s="147" t="s">
        <v>5201</v>
      </c>
      <c r="H25" s="574">
        <v>0</v>
      </c>
      <c r="I25" s="70" t="s">
        <v>5202</v>
      </c>
      <c r="J25" s="145">
        <f t="shared" si="1"/>
        <v>0</v>
      </c>
      <c r="K25" s="2" t="s">
        <v>5268</v>
      </c>
      <c r="L25" s="2"/>
    </row>
    <row r="26" spans="1:12" s="3" customFormat="1" ht="15" customHeight="1" x14ac:dyDescent="0.2">
      <c r="B26" s="272">
        <f>B24+1</f>
        <v>3</v>
      </c>
      <c r="C26" s="273" t="s">
        <v>5207</v>
      </c>
      <c r="D26" s="572" t="s">
        <v>5199</v>
      </c>
      <c r="E26" s="573" t="s">
        <v>5200</v>
      </c>
      <c r="F26" s="150">
        <f>IF(総括表!$B$4=総括表!$Q$4,基礎データ貼付用シート!E46)</f>
        <v>0</v>
      </c>
      <c r="G26" s="147" t="s">
        <v>5201</v>
      </c>
      <c r="H26" s="571">
        <v>0.14499999999999999</v>
      </c>
      <c r="I26" s="147" t="s">
        <v>5202</v>
      </c>
      <c r="J26" s="148">
        <f t="shared" si="1"/>
        <v>0</v>
      </c>
      <c r="K26" s="2" t="s">
        <v>5269</v>
      </c>
      <c r="L26" s="2"/>
    </row>
    <row r="27" spans="1:12" s="3" customFormat="1" ht="15" customHeight="1" x14ac:dyDescent="0.2">
      <c r="B27" s="432"/>
      <c r="C27" s="24"/>
      <c r="D27" s="572" t="s">
        <v>5204</v>
      </c>
      <c r="E27" s="573" t="s">
        <v>5205</v>
      </c>
      <c r="F27" s="150" t="b">
        <f>IF(総括表!$B$4=総括表!$Q$5,基礎データ貼付用シート!E46)</f>
        <v>0</v>
      </c>
      <c r="G27" s="147" t="s">
        <v>5201</v>
      </c>
      <c r="H27" s="574">
        <v>0</v>
      </c>
      <c r="I27" s="70" t="s">
        <v>5202</v>
      </c>
      <c r="J27" s="145">
        <f t="shared" si="1"/>
        <v>0</v>
      </c>
      <c r="K27" s="2" t="s">
        <v>5270</v>
      </c>
      <c r="L27" s="2"/>
    </row>
    <row r="28" spans="1:12" s="3" customFormat="1" ht="15" customHeight="1" x14ac:dyDescent="0.2">
      <c r="B28" s="272">
        <f>B26+1</f>
        <v>4</v>
      </c>
      <c r="C28" s="273" t="s">
        <v>5210</v>
      </c>
      <c r="D28" s="572" t="s">
        <v>5199</v>
      </c>
      <c r="E28" s="573" t="s">
        <v>5200</v>
      </c>
      <c r="F28" s="150">
        <f>IF(総括表!$B$4=総括表!$Q$4,基礎データ貼付用シート!E47)</f>
        <v>0</v>
      </c>
      <c r="G28" s="147" t="s">
        <v>5201</v>
      </c>
      <c r="H28" s="571">
        <v>0.13900000000000001</v>
      </c>
      <c r="I28" s="147" t="s">
        <v>5202</v>
      </c>
      <c r="J28" s="148">
        <f t="shared" si="1"/>
        <v>0</v>
      </c>
      <c r="K28" s="2" t="s">
        <v>5271</v>
      </c>
      <c r="L28" s="2"/>
    </row>
    <row r="29" spans="1:12" s="3" customFormat="1" ht="15" customHeight="1" thickBot="1" x14ac:dyDescent="0.25">
      <c r="B29" s="432"/>
      <c r="C29" s="24"/>
      <c r="D29" s="572" t="s">
        <v>5204</v>
      </c>
      <c r="E29" s="573" t="s">
        <v>5205</v>
      </c>
      <c r="F29" s="150" t="b">
        <f>IF(総括表!$B$4=総括表!$Q$5,基礎データ貼付用シート!E47)</f>
        <v>0</v>
      </c>
      <c r="G29" s="147" t="s">
        <v>5201</v>
      </c>
      <c r="H29" s="574">
        <v>7.0999999999999994E-2</v>
      </c>
      <c r="I29" s="70" t="s">
        <v>5202</v>
      </c>
      <c r="J29" s="145">
        <f t="shared" si="1"/>
        <v>0</v>
      </c>
      <c r="K29" s="2" t="s">
        <v>5272</v>
      </c>
      <c r="L29" s="2"/>
    </row>
    <row r="30" spans="1:12" s="3" customFormat="1" ht="15" customHeight="1" x14ac:dyDescent="0.2">
      <c r="B30" s="2"/>
      <c r="C30" s="9"/>
      <c r="D30" s="2"/>
      <c r="E30" s="2"/>
      <c r="F30" s="8"/>
      <c r="G30" s="9"/>
      <c r="H30" s="995" t="s">
        <v>6505</v>
      </c>
      <c r="I30" s="996"/>
      <c r="J30" s="658"/>
      <c r="K30" s="2"/>
      <c r="L30" s="2"/>
    </row>
    <row r="31" spans="1:12" s="3" customFormat="1" ht="15" customHeight="1" thickBot="1" x14ac:dyDescent="0.25">
      <c r="B31" s="2"/>
      <c r="C31" s="2"/>
      <c r="D31" s="2"/>
      <c r="E31" s="2"/>
      <c r="F31" s="8"/>
      <c r="G31" s="2"/>
      <c r="H31" s="997" t="s">
        <v>5259</v>
      </c>
      <c r="I31" s="998"/>
      <c r="J31" s="7">
        <f>SUM(J22:J29)</f>
        <v>0</v>
      </c>
      <c r="K31" s="2" t="s">
        <v>5275</v>
      </c>
      <c r="L31" s="2" t="s">
        <v>5201</v>
      </c>
    </row>
    <row r="32" spans="1:12" s="3" customFormat="1" ht="15" customHeight="1" x14ac:dyDescent="0.2">
      <c r="B32" s="2"/>
      <c r="C32" s="2"/>
      <c r="D32" s="2"/>
      <c r="E32" s="2"/>
      <c r="F32" s="8"/>
      <c r="G32" s="2"/>
      <c r="H32" s="434"/>
      <c r="I32" s="9"/>
      <c r="J32" s="8"/>
      <c r="K32" s="2"/>
    </row>
    <row r="33" spans="1:12" s="3" customFormat="1" ht="15" customHeight="1" x14ac:dyDescent="0.2">
      <c r="A33" s="10" t="s">
        <v>26</v>
      </c>
      <c r="B33" s="3" t="s">
        <v>5276</v>
      </c>
      <c r="C33" s="1"/>
      <c r="D33" s="1"/>
      <c r="E33" s="1"/>
      <c r="F33" s="6"/>
      <c r="G33" s="1"/>
      <c r="H33" s="430"/>
      <c r="I33" s="1"/>
      <c r="J33" s="6"/>
      <c r="K33" s="1"/>
      <c r="L33" s="1"/>
    </row>
    <row r="34" spans="1:12" s="3" customFormat="1" ht="15" customHeight="1" x14ac:dyDescent="0.2">
      <c r="A34" s="11"/>
      <c r="B34" s="1"/>
      <c r="C34" s="1"/>
      <c r="D34" s="1"/>
      <c r="E34" s="1"/>
      <c r="F34" s="6"/>
      <c r="G34" s="1"/>
      <c r="H34" s="430"/>
      <c r="I34" s="1"/>
      <c r="J34" s="6"/>
      <c r="K34" s="1"/>
      <c r="L34" s="1"/>
    </row>
    <row r="35" spans="1:12" s="3" customFormat="1" ht="15" customHeight="1" x14ac:dyDescent="0.2">
      <c r="A35" s="11"/>
      <c r="B35" s="999" t="s">
        <v>5193</v>
      </c>
      <c r="C35" s="1000"/>
      <c r="D35" s="999" t="s">
        <v>5194</v>
      </c>
      <c r="E35" s="1000"/>
      <c r="F35" s="569" t="s">
        <v>5195</v>
      </c>
      <c r="G35" s="70"/>
      <c r="H35" s="570" t="s">
        <v>5196</v>
      </c>
      <c r="I35" s="70"/>
      <c r="J35" s="569" t="s">
        <v>17</v>
      </c>
      <c r="K35" s="2"/>
      <c r="L35" s="1"/>
    </row>
    <row r="36" spans="1:12" s="3" customFormat="1" ht="15" customHeight="1" x14ac:dyDescent="0.2">
      <c r="A36" s="11"/>
      <c r="B36" s="270"/>
      <c r="C36" s="14"/>
      <c r="D36" s="23"/>
      <c r="E36" s="24"/>
      <c r="F36" s="26"/>
      <c r="G36" s="25"/>
      <c r="H36" s="431"/>
      <c r="I36" s="25"/>
      <c r="J36" s="13" t="s">
        <v>5197</v>
      </c>
      <c r="K36" s="2"/>
      <c r="L36" s="1"/>
    </row>
    <row r="37" spans="1:12" s="3" customFormat="1" ht="15" customHeight="1" x14ac:dyDescent="0.2">
      <c r="B37" s="272">
        <v>1</v>
      </c>
      <c r="C37" s="273" t="s">
        <v>5265</v>
      </c>
      <c r="D37" s="572" t="s">
        <v>5199</v>
      </c>
      <c r="E37" s="573" t="s">
        <v>5200</v>
      </c>
      <c r="F37" s="150">
        <f>IF(総括表!$B$4=総括表!$Q$4,基礎データ貼付用シート!E52)</f>
        <v>0</v>
      </c>
      <c r="G37" s="147" t="s">
        <v>5201</v>
      </c>
      <c r="H37" s="571">
        <v>0.20399999999999999</v>
      </c>
      <c r="I37" s="147" t="s">
        <v>5202</v>
      </c>
      <c r="J37" s="148">
        <f t="shared" ref="J37:J44" si="2">ROUND(F37*H37,0)</f>
        <v>0</v>
      </c>
      <c r="K37" s="2" t="s">
        <v>5264</v>
      </c>
      <c r="L37" s="2"/>
    </row>
    <row r="38" spans="1:12" s="3" customFormat="1" ht="15" customHeight="1" x14ac:dyDescent="0.2">
      <c r="B38" s="432"/>
      <c r="C38" s="24"/>
      <c r="D38" s="572" t="s">
        <v>5204</v>
      </c>
      <c r="E38" s="573" t="s">
        <v>5205</v>
      </c>
      <c r="F38" s="150" t="b">
        <f>IF(総括表!$B$4=総括表!$Q$5,基礎データ貼付用シート!E52)</f>
        <v>0</v>
      </c>
      <c r="G38" s="147" t="s">
        <v>5201</v>
      </c>
      <c r="H38" s="571">
        <v>0</v>
      </c>
      <c r="I38" s="147" t="s">
        <v>5202</v>
      </c>
      <c r="J38" s="148">
        <f t="shared" si="2"/>
        <v>0</v>
      </c>
      <c r="K38" s="2" t="s">
        <v>5266</v>
      </c>
      <c r="L38" s="2"/>
    </row>
    <row r="39" spans="1:12" s="3" customFormat="1" ht="15" customHeight="1" x14ac:dyDescent="0.2">
      <c r="B39" s="272">
        <f>B37+1</f>
        <v>2</v>
      </c>
      <c r="C39" s="273" t="s">
        <v>5198</v>
      </c>
      <c r="D39" s="572" t="s">
        <v>5199</v>
      </c>
      <c r="E39" s="573" t="s">
        <v>5200</v>
      </c>
      <c r="F39" s="150">
        <f>IF(総括表!$B$4=総括表!$Q$4,基礎データ貼付用シート!E53)</f>
        <v>0</v>
      </c>
      <c r="G39" s="147" t="s">
        <v>5201</v>
      </c>
      <c r="H39" s="571">
        <v>0.223</v>
      </c>
      <c r="I39" s="147" t="s">
        <v>5202</v>
      </c>
      <c r="J39" s="148">
        <f t="shared" si="2"/>
        <v>0</v>
      </c>
      <c r="K39" s="2" t="s">
        <v>5267</v>
      </c>
      <c r="L39" s="2"/>
    </row>
    <row r="40" spans="1:12" s="3" customFormat="1" ht="15" customHeight="1" x14ac:dyDescent="0.2">
      <c r="B40" s="432"/>
      <c r="C40" s="24"/>
      <c r="D40" s="572" t="s">
        <v>5204</v>
      </c>
      <c r="E40" s="573" t="s">
        <v>5205</v>
      </c>
      <c r="F40" s="150" t="b">
        <f>IF(総括表!$B$4=総括表!$Q$5,基礎データ貼付用シート!E53)</f>
        <v>0</v>
      </c>
      <c r="G40" s="147" t="s">
        <v>5201</v>
      </c>
      <c r="H40" s="571">
        <v>0</v>
      </c>
      <c r="I40" s="147" t="s">
        <v>5202</v>
      </c>
      <c r="J40" s="148">
        <f t="shared" si="2"/>
        <v>0</v>
      </c>
      <c r="K40" s="2" t="s">
        <v>5268</v>
      </c>
      <c r="L40" s="2"/>
    </row>
    <row r="41" spans="1:12" s="3" customFormat="1" ht="15" customHeight="1" x14ac:dyDescent="0.2">
      <c r="B41" s="272">
        <f>B39+1</f>
        <v>3</v>
      </c>
      <c r="C41" s="273" t="s">
        <v>5207</v>
      </c>
      <c r="D41" s="572" t="s">
        <v>5199</v>
      </c>
      <c r="E41" s="573" t="s">
        <v>5200</v>
      </c>
      <c r="F41" s="150">
        <f>IF(総括表!$B$4=総括表!$Q$4,基礎データ貼付用シート!E54)</f>
        <v>0</v>
      </c>
      <c r="G41" s="147" t="s">
        <v>5201</v>
      </c>
      <c r="H41" s="571">
        <v>0.24099999999999999</v>
      </c>
      <c r="I41" s="147" t="s">
        <v>5202</v>
      </c>
      <c r="J41" s="148">
        <f t="shared" si="2"/>
        <v>0</v>
      </c>
      <c r="K41" s="2" t="s">
        <v>5269</v>
      </c>
      <c r="L41" s="2"/>
    </row>
    <row r="42" spans="1:12" s="3" customFormat="1" ht="15" customHeight="1" x14ac:dyDescent="0.2">
      <c r="B42" s="432"/>
      <c r="C42" s="24"/>
      <c r="D42" s="572" t="s">
        <v>5204</v>
      </c>
      <c r="E42" s="573" t="s">
        <v>5205</v>
      </c>
      <c r="F42" s="150" t="b">
        <f>IF(総括表!$B$4=総括表!$Q$5,基礎データ貼付用シート!E54)</f>
        <v>0</v>
      </c>
      <c r="G42" s="147" t="s">
        <v>5201</v>
      </c>
      <c r="H42" s="571">
        <v>0</v>
      </c>
      <c r="I42" s="147" t="s">
        <v>5202</v>
      </c>
      <c r="J42" s="148">
        <f t="shared" si="2"/>
        <v>0</v>
      </c>
      <c r="K42" s="2" t="s">
        <v>5270</v>
      </c>
      <c r="L42" s="2"/>
    </row>
    <row r="43" spans="1:12" s="3" customFormat="1" ht="15" customHeight="1" x14ac:dyDescent="0.2">
      <c r="B43" s="272">
        <f>B41+1</f>
        <v>4</v>
      </c>
      <c r="C43" s="273" t="s">
        <v>5210</v>
      </c>
      <c r="D43" s="572" t="s">
        <v>5199</v>
      </c>
      <c r="E43" s="573" t="s">
        <v>5200</v>
      </c>
      <c r="F43" s="150">
        <f>IF(総括表!$B$4=総括表!$Q$4,基礎データ貼付用シート!E55)</f>
        <v>0</v>
      </c>
      <c r="G43" s="147" t="s">
        <v>5201</v>
      </c>
      <c r="H43" s="571">
        <v>0.23100000000000001</v>
      </c>
      <c r="I43" s="147" t="s">
        <v>5202</v>
      </c>
      <c r="J43" s="148">
        <f t="shared" si="2"/>
        <v>0</v>
      </c>
      <c r="K43" s="2" t="s">
        <v>5271</v>
      </c>
      <c r="L43" s="2"/>
    </row>
    <row r="44" spans="1:12" s="3" customFormat="1" ht="15" customHeight="1" thickBot="1" x14ac:dyDescent="0.25">
      <c r="B44" s="432"/>
      <c r="C44" s="24"/>
      <c r="D44" s="572" t="s">
        <v>5204</v>
      </c>
      <c r="E44" s="573" t="s">
        <v>5205</v>
      </c>
      <c r="F44" s="150" t="b">
        <f>IF(総括表!$B$4=総括表!$Q$5,基礎データ貼付用シート!E55)</f>
        <v>0</v>
      </c>
      <c r="G44" s="147" t="s">
        <v>5201</v>
      </c>
      <c r="H44" s="571">
        <v>0.11799999999999999</v>
      </c>
      <c r="I44" s="147" t="s">
        <v>5202</v>
      </c>
      <c r="J44" s="148">
        <f t="shared" si="2"/>
        <v>0</v>
      </c>
      <c r="K44" s="2" t="s">
        <v>5272</v>
      </c>
      <c r="L44" s="2"/>
    </row>
    <row r="45" spans="1:12" s="3" customFormat="1" ht="15" customHeight="1" x14ac:dyDescent="0.2">
      <c r="B45" s="2"/>
      <c r="C45" s="9"/>
      <c r="D45" s="2"/>
      <c r="E45" s="2"/>
      <c r="F45" s="8"/>
      <c r="G45" s="9"/>
      <c r="H45" s="995" t="s">
        <v>6505</v>
      </c>
      <c r="I45" s="996"/>
      <c r="J45" s="658"/>
      <c r="K45" s="2"/>
      <c r="L45" s="2"/>
    </row>
    <row r="46" spans="1:12" s="3" customFormat="1" ht="15" customHeight="1" thickBot="1" x14ac:dyDescent="0.25">
      <c r="B46" s="2"/>
      <c r="C46" s="2"/>
      <c r="D46" s="2"/>
      <c r="E46" s="2"/>
      <c r="F46" s="8"/>
      <c r="G46" s="2"/>
      <c r="H46" s="997" t="s">
        <v>5259</v>
      </c>
      <c r="I46" s="998"/>
      <c r="J46" s="7">
        <f>SUM(J37:J44)</f>
        <v>0</v>
      </c>
      <c r="K46" s="2" t="s">
        <v>5277</v>
      </c>
      <c r="L46" s="2" t="s">
        <v>5201</v>
      </c>
    </row>
    <row r="47" spans="1:12" s="3" customFormat="1" ht="15" customHeight="1" x14ac:dyDescent="0.2">
      <c r="B47" s="2"/>
      <c r="C47" s="2"/>
      <c r="D47" s="2"/>
      <c r="E47" s="2"/>
      <c r="F47" s="8"/>
      <c r="G47" s="2"/>
      <c r="H47" s="434"/>
      <c r="I47" s="9"/>
      <c r="J47" s="8"/>
      <c r="K47" s="2"/>
      <c r="L47" s="2"/>
    </row>
    <row r="48" spans="1:12" s="3" customFormat="1" ht="15" customHeight="1" x14ac:dyDescent="0.2">
      <c r="A48" s="10" t="s">
        <v>32</v>
      </c>
      <c r="B48" s="3" t="s">
        <v>5278</v>
      </c>
      <c r="C48" s="1"/>
      <c r="D48" s="1"/>
      <c r="E48" s="1"/>
      <c r="F48" s="6"/>
      <c r="G48" s="1"/>
      <c r="H48" s="430"/>
      <c r="I48" s="1"/>
      <c r="J48" s="6"/>
      <c r="K48" s="1"/>
      <c r="L48" s="1"/>
    </row>
    <row r="49" spans="1:12" s="3" customFormat="1" ht="15" customHeight="1" x14ac:dyDescent="0.2">
      <c r="A49" s="11"/>
      <c r="B49" s="1"/>
      <c r="C49" s="1"/>
      <c r="D49" s="1"/>
      <c r="E49" s="1"/>
      <c r="F49" s="6"/>
      <c r="G49" s="1"/>
      <c r="H49" s="430"/>
      <c r="I49" s="1"/>
      <c r="J49" s="6"/>
      <c r="K49" s="1"/>
      <c r="L49" s="1"/>
    </row>
    <row r="50" spans="1:12" s="3" customFormat="1" ht="15" customHeight="1" x14ac:dyDescent="0.2">
      <c r="A50" s="11"/>
      <c r="B50" s="999" t="s">
        <v>5193</v>
      </c>
      <c r="C50" s="1000"/>
      <c r="D50" s="999" t="s">
        <v>5194</v>
      </c>
      <c r="E50" s="1000"/>
      <c r="F50" s="569" t="s">
        <v>5195</v>
      </c>
      <c r="G50" s="70"/>
      <c r="H50" s="570" t="s">
        <v>5196</v>
      </c>
      <c r="I50" s="70"/>
      <c r="J50" s="569" t="s">
        <v>17</v>
      </c>
      <c r="K50" s="2"/>
      <c r="L50" s="1"/>
    </row>
    <row r="51" spans="1:12" s="3" customFormat="1" ht="15" customHeight="1" x14ac:dyDescent="0.2">
      <c r="A51" s="11"/>
      <c r="B51" s="270"/>
      <c r="C51" s="14"/>
      <c r="D51" s="23"/>
      <c r="E51" s="24"/>
      <c r="F51" s="26"/>
      <c r="G51" s="25"/>
      <c r="H51" s="431"/>
      <c r="I51" s="25"/>
      <c r="J51" s="13" t="s">
        <v>5197</v>
      </c>
      <c r="K51" s="2"/>
      <c r="L51" s="1"/>
    </row>
    <row r="52" spans="1:12" s="3" customFormat="1" ht="15" customHeight="1" thickBot="1" x14ac:dyDescent="0.25">
      <c r="B52" s="645">
        <v>1</v>
      </c>
      <c r="C52" s="646" t="s">
        <v>5210</v>
      </c>
      <c r="D52" s="993"/>
      <c r="E52" s="994"/>
      <c r="F52" s="150">
        <f>+基礎データ貼付用シート!E60</f>
        <v>0</v>
      </c>
      <c r="G52" s="147" t="s">
        <v>5201</v>
      </c>
      <c r="H52" s="574">
        <v>0.189</v>
      </c>
      <c r="I52" s="147" t="s">
        <v>5202</v>
      </c>
      <c r="J52" s="148">
        <f>ROUND(F52*H52,0)</f>
        <v>0</v>
      </c>
      <c r="K52" s="2" t="s">
        <v>5264</v>
      </c>
    </row>
    <row r="53" spans="1:12" s="3" customFormat="1" ht="15" customHeight="1" x14ac:dyDescent="0.2">
      <c r="B53" s="2"/>
      <c r="C53" s="9"/>
      <c r="D53" s="2"/>
      <c r="E53" s="2"/>
      <c r="F53" s="8"/>
      <c r="G53" s="9"/>
      <c r="H53" s="995" t="s">
        <v>6015</v>
      </c>
      <c r="I53" s="996"/>
      <c r="J53" s="658"/>
      <c r="K53" s="2"/>
    </row>
    <row r="54" spans="1:12" s="3" customFormat="1" ht="15" customHeight="1" thickBot="1" x14ac:dyDescent="0.25">
      <c r="B54" s="2"/>
      <c r="C54" s="2"/>
      <c r="D54" s="2"/>
      <c r="E54" s="2"/>
      <c r="F54" s="8"/>
      <c r="G54" s="2"/>
      <c r="H54" s="997" t="s">
        <v>5259</v>
      </c>
      <c r="I54" s="998"/>
      <c r="J54" s="7">
        <f>SUM(J52:J52)</f>
        <v>0</v>
      </c>
      <c r="K54" s="2" t="s">
        <v>5279</v>
      </c>
      <c r="L54" s="2" t="s">
        <v>5201</v>
      </c>
    </row>
    <row r="55" spans="1:12" s="3" customFormat="1" ht="15" customHeight="1" x14ac:dyDescent="0.2">
      <c r="B55" s="2"/>
      <c r="C55" s="2"/>
      <c r="D55" s="2"/>
      <c r="E55" s="2"/>
      <c r="F55" s="8"/>
      <c r="G55" s="2"/>
      <c r="H55" s="434"/>
      <c r="I55" s="9"/>
      <c r="J55" s="8"/>
      <c r="K55" s="2"/>
    </row>
    <row r="56" spans="1:12" s="3" customFormat="1" ht="15" customHeight="1" x14ac:dyDescent="0.2">
      <c r="A56" s="10" t="s">
        <v>36</v>
      </c>
      <c r="B56" s="3" t="s">
        <v>5280</v>
      </c>
      <c r="C56" s="1"/>
      <c r="D56" s="1"/>
      <c r="E56" s="1"/>
      <c r="F56" s="6"/>
      <c r="G56" s="1"/>
      <c r="H56" s="430"/>
      <c r="I56" s="1"/>
      <c r="J56" s="6"/>
      <c r="K56" s="1"/>
      <c r="L56" s="1"/>
    </row>
    <row r="57" spans="1:12" s="3" customFormat="1" ht="15" customHeight="1" x14ac:dyDescent="0.2">
      <c r="A57" s="11"/>
      <c r="B57" s="435"/>
      <c r="C57" s="435"/>
      <c r="D57" s="435"/>
      <c r="E57" s="435"/>
      <c r="F57" s="6"/>
      <c r="G57" s="1"/>
      <c r="H57" s="430"/>
      <c r="I57" s="1"/>
      <c r="J57" s="6"/>
      <c r="K57" s="1"/>
      <c r="L57" s="1"/>
    </row>
    <row r="58" spans="1:12" s="3" customFormat="1" ht="15" customHeight="1" x14ac:dyDescent="0.2">
      <c r="A58" s="11"/>
      <c r="B58" s="576" t="s">
        <v>5281</v>
      </c>
      <c r="C58" s="273"/>
      <c r="D58" s="577" t="s">
        <v>5282</v>
      </c>
      <c r="E58" s="2"/>
      <c r="F58" s="569" t="s">
        <v>5195</v>
      </c>
      <c r="G58" s="70"/>
      <c r="H58" s="570" t="s">
        <v>5196</v>
      </c>
      <c r="I58" s="70"/>
      <c r="J58" s="569" t="s">
        <v>17</v>
      </c>
      <c r="K58" s="2"/>
      <c r="L58" s="1"/>
    </row>
    <row r="59" spans="1:12" s="3" customFormat="1" ht="15" customHeight="1" x14ac:dyDescent="0.2">
      <c r="A59" s="11"/>
      <c r="B59" s="270"/>
      <c r="C59" s="14"/>
      <c r="D59" s="23"/>
      <c r="E59" s="24"/>
      <c r="F59" s="26"/>
      <c r="G59" s="25"/>
      <c r="H59" s="431"/>
      <c r="I59" s="25"/>
      <c r="J59" s="13" t="s">
        <v>5197</v>
      </c>
      <c r="K59" s="2"/>
      <c r="L59" s="1"/>
    </row>
    <row r="60" spans="1:12" s="3" customFormat="1" ht="15" customHeight="1" x14ac:dyDescent="0.2">
      <c r="B60" s="575">
        <v>1</v>
      </c>
      <c r="C60" s="573" t="s">
        <v>5213</v>
      </c>
      <c r="D60" s="993"/>
      <c r="E60" s="994"/>
      <c r="F60" s="150">
        <f>+基礎データ貼付用シート!E77</f>
        <v>0</v>
      </c>
      <c r="G60" s="147" t="s">
        <v>5201</v>
      </c>
      <c r="H60" s="571">
        <v>0.21099999999999999</v>
      </c>
      <c r="I60" s="147" t="s">
        <v>5202</v>
      </c>
      <c r="J60" s="148">
        <f>ROUND(F60*H60,0)</f>
        <v>0</v>
      </c>
      <c r="K60" s="2" t="s">
        <v>5203</v>
      </c>
    </row>
    <row r="61" spans="1:12" s="3" customFormat="1" ht="15" customHeight="1" thickBot="1" x14ac:dyDescent="0.25">
      <c r="B61" s="575">
        <v>2</v>
      </c>
      <c r="C61" s="573" t="s">
        <v>5216</v>
      </c>
      <c r="D61" s="993"/>
      <c r="E61" s="994"/>
      <c r="F61" s="150">
        <f>+基礎データ貼付用シート!E78</f>
        <v>0</v>
      </c>
      <c r="G61" s="147" t="s">
        <v>5201</v>
      </c>
      <c r="H61" s="571">
        <v>0.23400000000000001</v>
      </c>
      <c r="I61" s="147" t="s">
        <v>5202</v>
      </c>
      <c r="J61" s="148">
        <f>ROUND(F61*H61,0)</f>
        <v>0</v>
      </c>
      <c r="K61" s="2" t="s">
        <v>5283</v>
      </c>
    </row>
    <row r="62" spans="1:12" s="3" customFormat="1" ht="15" customHeight="1" x14ac:dyDescent="0.2">
      <c r="B62" s="2"/>
      <c r="C62" s="9"/>
      <c r="D62" s="2"/>
      <c r="E62" s="2"/>
      <c r="F62" s="8"/>
      <c r="G62" s="9"/>
      <c r="H62" s="995" t="s">
        <v>5284</v>
      </c>
      <c r="I62" s="996"/>
      <c r="J62" s="659"/>
      <c r="K62" s="2"/>
      <c r="L62" s="2"/>
    </row>
    <row r="63" spans="1:12" ht="15" customHeight="1" thickBot="1" x14ac:dyDescent="0.25">
      <c r="A63" s="3"/>
      <c r="B63" s="2"/>
      <c r="C63" s="2"/>
      <c r="D63" s="2"/>
      <c r="E63" s="2"/>
      <c r="F63" s="8"/>
      <c r="G63" s="2"/>
      <c r="H63" s="997" t="s">
        <v>5259</v>
      </c>
      <c r="I63" s="998"/>
      <c r="J63" s="7">
        <f>SUM(J60:J61)</f>
        <v>0</v>
      </c>
      <c r="K63" s="2" t="s">
        <v>5285</v>
      </c>
      <c r="L63" s="2" t="s">
        <v>5201</v>
      </c>
    </row>
    <row r="64" spans="1:12" ht="15" customHeight="1" x14ac:dyDescent="0.2">
      <c r="A64" s="3"/>
      <c r="B64" s="2"/>
      <c r="C64" s="2"/>
      <c r="D64" s="2"/>
      <c r="E64" s="2"/>
      <c r="F64" s="8"/>
      <c r="G64" s="2"/>
      <c r="H64" s="434"/>
      <c r="I64" s="9"/>
      <c r="J64" s="8"/>
      <c r="K64" s="2"/>
      <c r="L64" s="2"/>
    </row>
    <row r="65" spans="1:12" ht="15" customHeight="1" x14ac:dyDescent="0.2">
      <c r="A65" s="10" t="s">
        <v>39</v>
      </c>
      <c r="B65" s="3" t="s">
        <v>5286</v>
      </c>
    </row>
    <row r="66" spans="1:12" ht="15" customHeight="1" x14ac:dyDescent="0.2">
      <c r="A66" s="11"/>
      <c r="B66" s="435"/>
      <c r="C66" s="435"/>
      <c r="D66" s="435"/>
      <c r="E66" s="435"/>
    </row>
    <row r="67" spans="1:12" s="3" customFormat="1" ht="15" customHeight="1" x14ac:dyDescent="0.2">
      <c r="A67" s="11"/>
      <c r="B67" s="576" t="s">
        <v>5281</v>
      </c>
      <c r="C67" s="273"/>
      <c r="D67" s="577" t="s">
        <v>5282</v>
      </c>
      <c r="E67" s="2"/>
      <c r="F67" s="569" t="s">
        <v>5195</v>
      </c>
      <c r="G67" s="70"/>
      <c r="H67" s="570" t="s">
        <v>5196</v>
      </c>
      <c r="I67" s="70"/>
      <c r="J67" s="569" t="s">
        <v>17</v>
      </c>
      <c r="K67" s="2"/>
      <c r="L67" s="1"/>
    </row>
    <row r="68" spans="1:12" s="3" customFormat="1" ht="15" customHeight="1" x14ac:dyDescent="0.2">
      <c r="A68" s="11"/>
      <c r="B68" s="270"/>
      <c r="C68" s="14"/>
      <c r="D68" s="23"/>
      <c r="E68" s="24"/>
      <c r="F68" s="26"/>
      <c r="G68" s="25"/>
      <c r="H68" s="431"/>
      <c r="I68" s="25"/>
      <c r="J68" s="13" t="s">
        <v>5197</v>
      </c>
      <c r="K68" s="2"/>
      <c r="L68" s="1"/>
    </row>
    <row r="69" spans="1:12" s="3" customFormat="1" ht="15" customHeight="1" x14ac:dyDescent="0.2">
      <c r="B69" s="272">
        <v>1</v>
      </c>
      <c r="C69" s="273" t="s">
        <v>5213</v>
      </c>
      <c r="D69" s="572" t="s">
        <v>5199</v>
      </c>
      <c r="E69" s="573" t="s">
        <v>5200</v>
      </c>
      <c r="F69" s="150">
        <f>IF(総括表!$B$4=総括表!$Q$4,基礎データ貼付用シート!E28)</f>
        <v>0</v>
      </c>
      <c r="G69" s="147" t="s">
        <v>5201</v>
      </c>
      <c r="H69" s="571">
        <v>0.14399999999999999</v>
      </c>
      <c r="I69" s="147" t="s">
        <v>5202</v>
      </c>
      <c r="J69" s="148">
        <f>ROUND(F69*H69,0)</f>
        <v>0</v>
      </c>
      <c r="K69" s="2" t="s">
        <v>5203</v>
      </c>
    </row>
    <row r="70" spans="1:12" s="3" customFormat="1" ht="15" customHeight="1" x14ac:dyDescent="0.2">
      <c r="B70" s="432"/>
      <c r="C70" s="24"/>
      <c r="D70" s="572" t="s">
        <v>5204</v>
      </c>
      <c r="E70" s="573" t="s">
        <v>5205</v>
      </c>
      <c r="F70" s="150" t="b">
        <f>IF(総括表!$B$4=総括表!$Q$5,基礎データ貼付用シート!E28)</f>
        <v>0</v>
      </c>
      <c r="G70" s="147" t="s">
        <v>5201</v>
      </c>
      <c r="H70" s="574">
        <v>9.1999999999999998E-2</v>
      </c>
      <c r="I70" s="70" t="s">
        <v>5202</v>
      </c>
      <c r="J70" s="145">
        <f>ROUND(F70*H70,0)</f>
        <v>0</v>
      </c>
      <c r="K70" s="2" t="s">
        <v>5206</v>
      </c>
    </row>
    <row r="71" spans="1:12" s="3" customFormat="1" ht="15" customHeight="1" x14ac:dyDescent="0.2">
      <c r="B71" s="272">
        <v>2</v>
      </c>
      <c r="C71" s="273" t="s">
        <v>5216</v>
      </c>
      <c r="D71" s="572" t="s">
        <v>5199</v>
      </c>
      <c r="E71" s="573" t="s">
        <v>5200</v>
      </c>
      <c r="F71" s="150">
        <f>IF(総括表!$B$4=総括表!$Q$4,基礎データ貼付用シート!E29)</f>
        <v>0</v>
      </c>
      <c r="G71" s="147" t="s">
        <v>5201</v>
      </c>
      <c r="H71" s="571">
        <v>0.157</v>
      </c>
      <c r="I71" s="147" t="s">
        <v>5202</v>
      </c>
      <c r="J71" s="148">
        <f>ROUND(F71*H71,0)</f>
        <v>0</v>
      </c>
      <c r="K71" s="2" t="s">
        <v>5208</v>
      </c>
    </row>
    <row r="72" spans="1:12" ht="15" customHeight="1" thickBot="1" x14ac:dyDescent="0.25">
      <c r="A72" s="3"/>
      <c r="B72" s="432"/>
      <c r="C72" s="24"/>
      <c r="D72" s="572" t="s">
        <v>5204</v>
      </c>
      <c r="E72" s="573" t="s">
        <v>5205</v>
      </c>
      <c r="F72" s="150" t="b">
        <f>IF(総括表!$B$4=総括表!$Q$5,基礎データ貼付用シート!E29)</f>
        <v>0</v>
      </c>
      <c r="G72" s="147" t="s">
        <v>5201</v>
      </c>
      <c r="H72" s="574">
        <v>0.11</v>
      </c>
      <c r="I72" s="70" t="s">
        <v>5202</v>
      </c>
      <c r="J72" s="145">
        <f>ROUND(F72*H72,0)</f>
        <v>0</v>
      </c>
      <c r="K72" s="2" t="s">
        <v>5209</v>
      </c>
      <c r="L72" s="3"/>
    </row>
    <row r="73" spans="1:12" ht="15" customHeight="1" x14ac:dyDescent="0.2">
      <c r="A73" s="3"/>
      <c r="B73" s="2"/>
      <c r="C73" s="9"/>
      <c r="D73" s="2"/>
      <c r="E73" s="2"/>
      <c r="F73" s="8"/>
      <c r="G73" s="9"/>
      <c r="H73" s="995" t="s">
        <v>5287</v>
      </c>
      <c r="I73" s="996"/>
      <c r="J73" s="659"/>
      <c r="K73" s="2"/>
      <c r="L73" s="2"/>
    </row>
    <row r="74" spans="1:12" ht="15" customHeight="1" thickBot="1" x14ac:dyDescent="0.25">
      <c r="A74" s="3"/>
      <c r="B74" s="2"/>
      <c r="C74" s="2"/>
      <c r="D74" s="2"/>
      <c r="E74" s="2"/>
      <c r="F74" s="8"/>
      <c r="G74" s="2"/>
      <c r="H74" s="997" t="s">
        <v>5259</v>
      </c>
      <c r="I74" s="998"/>
      <c r="J74" s="7">
        <f>SUM(J69:J72)</f>
        <v>0</v>
      </c>
      <c r="K74" s="2" t="s">
        <v>5288</v>
      </c>
      <c r="L74" s="2" t="s">
        <v>5201</v>
      </c>
    </row>
    <row r="75" spans="1:12" ht="15" customHeight="1" x14ac:dyDescent="0.2">
      <c r="A75" s="3"/>
      <c r="B75" s="2"/>
      <c r="C75" s="2"/>
      <c r="D75" s="2"/>
      <c r="E75" s="2"/>
      <c r="F75" s="8"/>
      <c r="G75" s="2"/>
      <c r="H75" s="434"/>
      <c r="I75" s="9"/>
      <c r="J75" s="8"/>
      <c r="K75" s="2"/>
      <c r="L75" s="2"/>
    </row>
    <row r="76" spans="1:12" s="3" customFormat="1" ht="15" customHeight="1" x14ac:dyDescent="0.2">
      <c r="A76" s="10" t="s">
        <v>42</v>
      </c>
      <c r="B76" s="3" t="s">
        <v>5289</v>
      </c>
      <c r="C76" s="1"/>
      <c r="D76" s="1"/>
      <c r="E76" s="1"/>
      <c r="F76" s="6"/>
      <c r="G76" s="1"/>
      <c r="H76" s="430"/>
      <c r="I76" s="1"/>
      <c r="J76" s="6"/>
      <c r="K76" s="1"/>
      <c r="L76" s="1"/>
    </row>
    <row r="77" spans="1:12" s="3" customFormat="1" ht="15" customHeight="1" x14ac:dyDescent="0.2">
      <c r="A77" s="11"/>
      <c r="B77" s="435"/>
      <c r="C77" s="435"/>
      <c r="D77" s="435"/>
      <c r="E77" s="435"/>
      <c r="F77" s="6"/>
      <c r="G77" s="1"/>
      <c r="H77" s="430"/>
      <c r="I77" s="1"/>
      <c r="J77" s="6"/>
      <c r="K77" s="1"/>
      <c r="L77" s="1"/>
    </row>
    <row r="78" spans="1:12" s="3" customFormat="1" ht="15" customHeight="1" x14ac:dyDescent="0.2">
      <c r="A78" s="11"/>
      <c r="B78" s="576" t="s">
        <v>5281</v>
      </c>
      <c r="C78" s="273"/>
      <c r="D78" s="577" t="s">
        <v>5282</v>
      </c>
      <c r="E78" s="2"/>
      <c r="F78" s="569" t="s">
        <v>5195</v>
      </c>
      <c r="G78" s="70"/>
      <c r="H78" s="570" t="s">
        <v>5196</v>
      </c>
      <c r="I78" s="70"/>
      <c r="J78" s="569" t="s">
        <v>17</v>
      </c>
      <c r="K78" s="2"/>
      <c r="L78" s="1"/>
    </row>
    <row r="79" spans="1:12" s="3" customFormat="1" ht="15" customHeight="1" x14ac:dyDescent="0.2">
      <c r="A79" s="11"/>
      <c r="B79" s="270"/>
      <c r="C79" s="14"/>
      <c r="D79" s="23"/>
      <c r="E79" s="24"/>
      <c r="F79" s="26"/>
      <c r="G79" s="25"/>
      <c r="H79" s="431"/>
      <c r="I79" s="25"/>
      <c r="J79" s="13" t="s">
        <v>5197</v>
      </c>
      <c r="K79" s="2"/>
      <c r="L79" s="1"/>
    </row>
    <row r="80" spans="1:12" s="3" customFormat="1" ht="15" customHeight="1" x14ac:dyDescent="0.2">
      <c r="B80" s="272">
        <v>1</v>
      </c>
      <c r="C80" s="273" t="s">
        <v>5213</v>
      </c>
      <c r="D80" s="572" t="s">
        <v>5199</v>
      </c>
      <c r="E80" s="573" t="s">
        <v>5200</v>
      </c>
      <c r="F80" s="150">
        <f>IF(総括表!$B$4=総括表!$Q$4,基礎データ貼付用シート!E38)</f>
        <v>0</v>
      </c>
      <c r="G80" s="147" t="s">
        <v>5201</v>
      </c>
      <c r="H80" s="571">
        <v>0.14399999999999999</v>
      </c>
      <c r="I80" s="147" t="s">
        <v>5202</v>
      </c>
      <c r="J80" s="148">
        <f>ROUND(F80*H80,0)</f>
        <v>0</v>
      </c>
      <c r="K80" s="2" t="s">
        <v>5203</v>
      </c>
    </row>
    <row r="81" spans="1:12" s="3" customFormat="1" ht="15" customHeight="1" x14ac:dyDescent="0.2">
      <c r="B81" s="432"/>
      <c r="C81" s="24"/>
      <c r="D81" s="572" t="s">
        <v>5204</v>
      </c>
      <c r="E81" s="573" t="s">
        <v>5205</v>
      </c>
      <c r="F81" s="150" t="b">
        <f>IF(総括表!$B$4=総括表!$Q$5,基礎データ貼付用シート!E38)</f>
        <v>0</v>
      </c>
      <c r="G81" s="147" t="s">
        <v>5201</v>
      </c>
      <c r="H81" s="574">
        <v>9.1999999999999998E-2</v>
      </c>
      <c r="I81" s="70" t="s">
        <v>5202</v>
      </c>
      <c r="J81" s="145">
        <f>ROUND(F81*H81,0)</f>
        <v>0</v>
      </c>
      <c r="K81" s="2" t="s">
        <v>5206</v>
      </c>
    </row>
    <row r="82" spans="1:12" s="3" customFormat="1" ht="15" customHeight="1" x14ac:dyDescent="0.2">
      <c r="B82" s="272">
        <v>2</v>
      </c>
      <c r="C82" s="273" t="s">
        <v>5290</v>
      </c>
      <c r="D82" s="572" t="s">
        <v>5199</v>
      </c>
      <c r="E82" s="573" t="s">
        <v>5200</v>
      </c>
      <c r="F82" s="150">
        <f>IF(総括表!$B$4=総括表!$Q$4,基礎データ貼付用シート!E39)</f>
        <v>0</v>
      </c>
      <c r="G82" s="147" t="s">
        <v>5201</v>
      </c>
      <c r="H82" s="571">
        <v>0.157</v>
      </c>
      <c r="I82" s="147" t="s">
        <v>5202</v>
      </c>
      <c r="J82" s="148">
        <f>ROUND(F82*H82,0)</f>
        <v>0</v>
      </c>
      <c r="K82" s="2" t="s">
        <v>5208</v>
      </c>
    </row>
    <row r="83" spans="1:12" ht="15" customHeight="1" thickBot="1" x14ac:dyDescent="0.25">
      <c r="A83" s="3"/>
      <c r="B83" s="432"/>
      <c r="C83" s="24"/>
      <c r="D83" s="572" t="s">
        <v>5204</v>
      </c>
      <c r="E83" s="573" t="s">
        <v>5205</v>
      </c>
      <c r="F83" s="150" t="b">
        <f>IF(総括表!$B$4=総括表!$Q$5,基礎データ貼付用シート!E39)</f>
        <v>0</v>
      </c>
      <c r="G83" s="147" t="s">
        <v>5201</v>
      </c>
      <c r="H83" s="574">
        <v>0.11</v>
      </c>
      <c r="I83" s="70" t="s">
        <v>5202</v>
      </c>
      <c r="J83" s="145">
        <f>ROUND(F83*H83,0)</f>
        <v>0</v>
      </c>
      <c r="K83" s="2" t="s">
        <v>5209</v>
      </c>
      <c r="L83" s="3"/>
    </row>
    <row r="84" spans="1:12" ht="15" customHeight="1" x14ac:dyDescent="0.2">
      <c r="A84" s="3"/>
      <c r="B84" s="2"/>
      <c r="C84" s="9"/>
      <c r="D84" s="2"/>
      <c r="E84" s="2"/>
      <c r="F84" s="8"/>
      <c r="G84" s="9"/>
      <c r="H84" s="995" t="s">
        <v>5287</v>
      </c>
      <c r="I84" s="996"/>
      <c r="J84" s="659"/>
      <c r="K84" s="2"/>
      <c r="L84" s="2"/>
    </row>
    <row r="85" spans="1:12" ht="15" customHeight="1" thickBot="1" x14ac:dyDescent="0.25">
      <c r="A85" s="3"/>
      <c r="B85" s="2"/>
      <c r="C85" s="2"/>
      <c r="D85" s="2"/>
      <c r="E85" s="2"/>
      <c r="F85" s="8"/>
      <c r="G85" s="2"/>
      <c r="H85" s="997" t="s">
        <v>5259</v>
      </c>
      <c r="I85" s="998"/>
      <c r="J85" s="7">
        <f>SUM(J80:J83)</f>
        <v>0</v>
      </c>
      <c r="K85" s="2" t="s">
        <v>5291</v>
      </c>
      <c r="L85" s="2" t="s">
        <v>5201</v>
      </c>
    </row>
    <row r="86" spans="1:12" ht="15" customHeight="1" x14ac:dyDescent="0.2">
      <c r="A86" s="3"/>
      <c r="B86" s="2"/>
      <c r="C86" s="2"/>
      <c r="D86" s="2"/>
      <c r="E86" s="2"/>
      <c r="F86" s="8"/>
      <c r="G86" s="2"/>
      <c r="H86" s="434"/>
      <c r="I86" s="9"/>
      <c r="J86" s="8"/>
      <c r="K86" s="2"/>
      <c r="L86" s="2"/>
    </row>
    <row r="87" spans="1:12" s="3" customFormat="1" ht="15" customHeight="1" x14ac:dyDescent="0.2">
      <c r="A87" s="10" t="s">
        <v>45</v>
      </c>
      <c r="B87" s="3" t="s">
        <v>5292</v>
      </c>
      <c r="C87" s="1"/>
      <c r="D87" s="1"/>
      <c r="E87" s="1"/>
      <c r="F87" s="6"/>
      <c r="G87" s="1"/>
      <c r="H87" s="430"/>
      <c r="I87" s="1"/>
      <c r="J87" s="6"/>
      <c r="K87" s="1"/>
      <c r="L87" s="1"/>
    </row>
    <row r="88" spans="1:12" s="3" customFormat="1" ht="15" customHeight="1" x14ac:dyDescent="0.2">
      <c r="A88" s="11"/>
      <c r="B88" s="435"/>
      <c r="C88" s="435"/>
      <c r="D88" s="435"/>
      <c r="E88" s="435"/>
      <c r="F88" s="6"/>
      <c r="G88" s="1"/>
      <c r="H88" s="430"/>
      <c r="I88" s="1"/>
      <c r="J88" s="6"/>
      <c r="K88" s="1"/>
      <c r="L88" s="1"/>
    </row>
    <row r="89" spans="1:12" s="3" customFormat="1" ht="15" customHeight="1" x14ac:dyDescent="0.2">
      <c r="A89" s="11"/>
      <c r="B89" s="576" t="s">
        <v>5281</v>
      </c>
      <c r="C89" s="273"/>
      <c r="D89" s="577" t="s">
        <v>5282</v>
      </c>
      <c r="E89" s="2"/>
      <c r="F89" s="569" t="s">
        <v>5195</v>
      </c>
      <c r="G89" s="70"/>
      <c r="H89" s="570" t="s">
        <v>5196</v>
      </c>
      <c r="I89" s="70"/>
      <c r="J89" s="569" t="s">
        <v>17</v>
      </c>
      <c r="K89" s="2"/>
      <c r="L89" s="1"/>
    </row>
    <row r="90" spans="1:12" s="3" customFormat="1" ht="15" customHeight="1" x14ac:dyDescent="0.2">
      <c r="A90" s="11"/>
      <c r="B90" s="270"/>
      <c r="C90" s="14"/>
      <c r="D90" s="23"/>
      <c r="E90" s="24"/>
      <c r="F90" s="26"/>
      <c r="G90" s="25"/>
      <c r="H90" s="431"/>
      <c r="I90" s="25"/>
      <c r="J90" s="13" t="s">
        <v>5197</v>
      </c>
      <c r="K90" s="2"/>
      <c r="L90" s="1"/>
    </row>
    <row r="91" spans="1:12" s="3" customFormat="1" ht="15" customHeight="1" x14ac:dyDescent="0.2">
      <c r="B91" s="272">
        <v>1</v>
      </c>
      <c r="C91" s="273" t="s">
        <v>5213</v>
      </c>
      <c r="D91" s="572" t="s">
        <v>5199</v>
      </c>
      <c r="E91" s="573" t="s">
        <v>5200</v>
      </c>
      <c r="F91" s="150">
        <f>IF(総括表!$B$4=総括表!$Q$4,基礎データ貼付用シート!E48)</f>
        <v>0</v>
      </c>
      <c r="G91" s="147" t="s">
        <v>5201</v>
      </c>
      <c r="H91" s="571">
        <v>0.14399999999999999</v>
      </c>
      <c r="I91" s="147" t="s">
        <v>5202</v>
      </c>
      <c r="J91" s="148">
        <f t="shared" ref="J91:J98" si="3">ROUND(F91*H91,0)</f>
        <v>0</v>
      </c>
      <c r="K91" s="2" t="s">
        <v>5203</v>
      </c>
    </row>
    <row r="92" spans="1:12" s="3" customFormat="1" ht="15" customHeight="1" x14ac:dyDescent="0.2">
      <c r="B92" s="432"/>
      <c r="C92" s="24"/>
      <c r="D92" s="572" t="s">
        <v>5204</v>
      </c>
      <c r="E92" s="573" t="s">
        <v>5205</v>
      </c>
      <c r="F92" s="150" t="b">
        <f>IF(総括表!$B$4=総括表!$Q$5,基礎データ貼付用シート!E48)</f>
        <v>0</v>
      </c>
      <c r="G92" s="147" t="s">
        <v>5201</v>
      </c>
      <c r="H92" s="574">
        <v>9.1999999999999998E-2</v>
      </c>
      <c r="I92" s="70" t="s">
        <v>5202</v>
      </c>
      <c r="J92" s="145">
        <f t="shared" si="3"/>
        <v>0</v>
      </c>
      <c r="K92" s="2" t="s">
        <v>5206</v>
      </c>
    </row>
    <row r="93" spans="1:12" s="3" customFormat="1" ht="15" customHeight="1" x14ac:dyDescent="0.2">
      <c r="B93" s="272">
        <v>2</v>
      </c>
      <c r="C93" s="273" t="s">
        <v>5216</v>
      </c>
      <c r="D93" s="572" t="s">
        <v>5199</v>
      </c>
      <c r="E93" s="573" t="s">
        <v>5200</v>
      </c>
      <c r="F93" s="150">
        <f>IF(総括表!$B$4=総括表!$Q$4,基礎データ貼付用シート!E49)</f>
        <v>0</v>
      </c>
      <c r="G93" s="147" t="s">
        <v>5201</v>
      </c>
      <c r="H93" s="571">
        <v>0.157</v>
      </c>
      <c r="I93" s="147" t="s">
        <v>5202</v>
      </c>
      <c r="J93" s="148">
        <f t="shared" si="3"/>
        <v>0</v>
      </c>
      <c r="K93" s="2" t="s">
        <v>5208</v>
      </c>
    </row>
    <row r="94" spans="1:12" ht="15" customHeight="1" x14ac:dyDescent="0.2">
      <c r="A94" s="3"/>
      <c r="B94" s="432"/>
      <c r="C94" s="24"/>
      <c r="D94" s="572" t="s">
        <v>5204</v>
      </c>
      <c r="E94" s="573" t="s">
        <v>5205</v>
      </c>
      <c r="F94" s="150" t="b">
        <f>IF(総括表!$B$4=総括表!$Q$5,基礎データ貼付用シート!E49)</f>
        <v>0</v>
      </c>
      <c r="G94" s="147" t="s">
        <v>5201</v>
      </c>
      <c r="H94" s="574">
        <v>0.11</v>
      </c>
      <c r="I94" s="70" t="s">
        <v>5202</v>
      </c>
      <c r="J94" s="145">
        <f t="shared" si="3"/>
        <v>0</v>
      </c>
      <c r="K94" s="2" t="s">
        <v>5209</v>
      </c>
      <c r="L94" s="3"/>
    </row>
    <row r="95" spans="1:12" ht="15" customHeight="1" x14ac:dyDescent="0.2">
      <c r="A95" s="3"/>
      <c r="B95" s="272">
        <v>3</v>
      </c>
      <c r="C95" s="273" t="s">
        <v>5219</v>
      </c>
      <c r="D95" s="572" t="s">
        <v>5199</v>
      </c>
      <c r="E95" s="573" t="s">
        <v>5200</v>
      </c>
      <c r="F95" s="150">
        <f>IF(総括表!$B$4=総括表!$Q$4,基礎データ貼付用シート!E50)</f>
        <v>0</v>
      </c>
      <c r="G95" s="147" t="s">
        <v>5201</v>
      </c>
      <c r="H95" s="571">
        <v>0.17100000000000001</v>
      </c>
      <c r="I95" s="147" t="s">
        <v>5202</v>
      </c>
      <c r="J95" s="148">
        <f t="shared" si="3"/>
        <v>0</v>
      </c>
      <c r="K95" s="2" t="s">
        <v>5211</v>
      </c>
      <c r="L95" s="3"/>
    </row>
    <row r="96" spans="1:12" ht="15" customHeight="1" x14ac:dyDescent="0.2">
      <c r="A96" s="3"/>
      <c r="B96" s="432"/>
      <c r="C96" s="24"/>
      <c r="D96" s="572" t="s">
        <v>5204</v>
      </c>
      <c r="E96" s="573" t="s">
        <v>5205</v>
      </c>
      <c r="F96" s="150" t="b">
        <f>IF(総括表!$B$4=総括表!$Q$5,基礎データ貼付用シート!E50)</f>
        <v>0</v>
      </c>
      <c r="G96" s="147" t="s">
        <v>5201</v>
      </c>
      <c r="H96" s="574">
        <v>0.128</v>
      </c>
      <c r="I96" s="70" t="s">
        <v>5202</v>
      </c>
      <c r="J96" s="145">
        <f t="shared" si="3"/>
        <v>0</v>
      </c>
      <c r="K96" s="2" t="s">
        <v>5270</v>
      </c>
      <c r="L96" s="3"/>
    </row>
    <row r="97" spans="1:12" ht="15" customHeight="1" x14ac:dyDescent="0.2">
      <c r="A97" s="3"/>
      <c r="B97" s="272">
        <v>4</v>
      </c>
      <c r="C97" s="273" t="s">
        <v>5222</v>
      </c>
      <c r="D97" s="572" t="s">
        <v>5199</v>
      </c>
      <c r="E97" s="573" t="s">
        <v>5200</v>
      </c>
      <c r="F97" s="150">
        <f>IF(総括表!$B$4=総括表!$Q$4,基礎データ貼付用シート!E51)</f>
        <v>0</v>
      </c>
      <c r="G97" s="147" t="s">
        <v>5201</v>
      </c>
      <c r="H97" s="571">
        <v>0.184</v>
      </c>
      <c r="I97" s="147" t="s">
        <v>5202</v>
      </c>
      <c r="J97" s="148">
        <f t="shared" si="3"/>
        <v>0</v>
      </c>
      <c r="K97" s="2" t="s">
        <v>5271</v>
      </c>
      <c r="L97" s="3"/>
    </row>
    <row r="98" spans="1:12" s="3" customFormat="1" ht="15" customHeight="1" thickBot="1" x14ac:dyDescent="0.25">
      <c r="B98" s="432"/>
      <c r="C98" s="24"/>
      <c r="D98" s="572" t="s">
        <v>5204</v>
      </c>
      <c r="E98" s="573" t="s">
        <v>5205</v>
      </c>
      <c r="F98" s="150" t="b">
        <f>IF(総括表!$B$4=総括表!$Q$5,基礎データ貼付用シート!E51)</f>
        <v>0</v>
      </c>
      <c r="G98" s="147" t="s">
        <v>5201</v>
      </c>
      <c r="H98" s="574">
        <v>0.14499999999999999</v>
      </c>
      <c r="I98" s="70" t="s">
        <v>5202</v>
      </c>
      <c r="J98" s="145">
        <f t="shared" si="3"/>
        <v>0</v>
      </c>
      <c r="K98" s="2" t="s">
        <v>5293</v>
      </c>
    </row>
    <row r="99" spans="1:12" s="3" customFormat="1" ht="15" customHeight="1" x14ac:dyDescent="0.2">
      <c r="B99" s="2"/>
      <c r="C99" s="9"/>
      <c r="D99" s="2"/>
      <c r="E99" s="2"/>
      <c r="F99" s="8"/>
      <c r="G99" s="9"/>
      <c r="H99" s="995" t="s">
        <v>5294</v>
      </c>
      <c r="I99" s="996"/>
      <c r="J99" s="659"/>
      <c r="K99" s="2"/>
      <c r="L99" s="2"/>
    </row>
    <row r="100" spans="1:12" s="3" customFormat="1" ht="15" customHeight="1" thickBot="1" x14ac:dyDescent="0.25">
      <c r="B100" s="2"/>
      <c r="C100" s="2"/>
      <c r="D100" s="2"/>
      <c r="E100" s="2"/>
      <c r="F100" s="8"/>
      <c r="G100" s="2"/>
      <c r="H100" s="997" t="s">
        <v>5259</v>
      </c>
      <c r="I100" s="998"/>
      <c r="J100" s="7">
        <f>SUM(J91:J98)</f>
        <v>0</v>
      </c>
      <c r="K100" s="2" t="s">
        <v>5295</v>
      </c>
      <c r="L100" s="2" t="s">
        <v>5201</v>
      </c>
    </row>
    <row r="101" spans="1:12" s="3" customFormat="1" ht="15" customHeight="1" x14ac:dyDescent="0.2">
      <c r="B101" s="2"/>
      <c r="C101" s="2"/>
      <c r="D101" s="2"/>
      <c r="E101" s="2"/>
      <c r="F101" s="8"/>
      <c r="G101" s="2"/>
      <c r="H101" s="434"/>
      <c r="I101" s="9"/>
      <c r="J101" s="8"/>
      <c r="K101" s="2"/>
      <c r="L101" s="2"/>
    </row>
    <row r="102" spans="1:12" s="3" customFormat="1" ht="15" customHeight="1" x14ac:dyDescent="0.2">
      <c r="A102" s="10" t="s">
        <v>49</v>
      </c>
      <c r="B102" s="3" t="s">
        <v>5296</v>
      </c>
      <c r="C102" s="1"/>
      <c r="D102" s="1"/>
      <c r="E102" s="1"/>
      <c r="F102" s="6"/>
      <c r="G102" s="1"/>
      <c r="H102" s="430"/>
      <c r="I102" s="1"/>
      <c r="J102" s="6"/>
      <c r="K102" s="1"/>
      <c r="L102" s="1"/>
    </row>
    <row r="103" spans="1:12" s="3" customFormat="1" ht="15" customHeight="1" x14ac:dyDescent="0.2">
      <c r="A103" s="11"/>
      <c r="B103" s="435"/>
      <c r="C103" s="435"/>
      <c r="D103" s="435"/>
      <c r="E103" s="435"/>
      <c r="F103" s="6"/>
      <c r="G103" s="1"/>
      <c r="H103" s="430"/>
      <c r="I103" s="1"/>
      <c r="J103" s="6"/>
      <c r="K103" s="1"/>
      <c r="L103" s="1"/>
    </row>
    <row r="104" spans="1:12" s="3" customFormat="1" ht="15" customHeight="1" x14ac:dyDescent="0.2">
      <c r="A104" s="11"/>
      <c r="B104" s="576" t="s">
        <v>5281</v>
      </c>
      <c r="C104" s="273"/>
      <c r="D104" s="577" t="s">
        <v>5282</v>
      </c>
      <c r="E104" s="2"/>
      <c r="F104" s="569" t="s">
        <v>5195</v>
      </c>
      <c r="G104" s="70"/>
      <c r="H104" s="570" t="s">
        <v>5196</v>
      </c>
      <c r="I104" s="70"/>
      <c r="J104" s="569" t="s">
        <v>17</v>
      </c>
      <c r="K104" s="2"/>
      <c r="L104" s="1"/>
    </row>
    <row r="105" spans="1:12" s="3" customFormat="1" ht="15" customHeight="1" x14ac:dyDescent="0.2">
      <c r="A105" s="11"/>
      <c r="B105" s="270"/>
      <c r="C105" s="14"/>
      <c r="D105" s="23"/>
      <c r="E105" s="24"/>
      <c r="F105" s="26"/>
      <c r="G105" s="25"/>
      <c r="H105" s="431"/>
      <c r="I105" s="25"/>
      <c r="J105" s="13" t="s">
        <v>5197</v>
      </c>
      <c r="K105" s="2"/>
      <c r="L105" s="1"/>
    </row>
    <row r="106" spans="1:12" s="3" customFormat="1" ht="15" customHeight="1" x14ac:dyDescent="0.2">
      <c r="B106" s="272">
        <v>1</v>
      </c>
      <c r="C106" s="273" t="s">
        <v>5213</v>
      </c>
      <c r="D106" s="572" t="s">
        <v>5199</v>
      </c>
      <c r="E106" s="573" t="s">
        <v>5200</v>
      </c>
      <c r="F106" s="150">
        <f>IF(総括表!$B$4=総括表!$Q$4,基礎データ貼付用シート!E56)</f>
        <v>0</v>
      </c>
      <c r="G106" s="147" t="s">
        <v>5201</v>
      </c>
      <c r="H106" s="571">
        <v>0.24</v>
      </c>
      <c r="I106" s="147" t="s">
        <v>5202</v>
      </c>
      <c r="J106" s="148">
        <f t="shared" ref="J106:J113" si="4">ROUND(F106*H106,0)</f>
        <v>0</v>
      </c>
      <c r="K106" s="2" t="s">
        <v>5203</v>
      </c>
    </row>
    <row r="107" spans="1:12" s="3" customFormat="1" ht="15" customHeight="1" x14ac:dyDescent="0.2">
      <c r="B107" s="432"/>
      <c r="C107" s="24"/>
      <c r="D107" s="572" t="s">
        <v>5204</v>
      </c>
      <c r="E107" s="573" t="s">
        <v>5205</v>
      </c>
      <c r="F107" s="150" t="b">
        <f>IF(総括表!$B$4=総括表!$Q$5,基礎データ貼付用シート!E56)</f>
        <v>0</v>
      </c>
      <c r="G107" s="147" t="s">
        <v>5201</v>
      </c>
      <c r="H107" s="574">
        <v>0.153</v>
      </c>
      <c r="I107" s="70" t="s">
        <v>5202</v>
      </c>
      <c r="J107" s="145">
        <f t="shared" si="4"/>
        <v>0</v>
      </c>
      <c r="K107" s="2" t="s">
        <v>5206</v>
      </c>
    </row>
    <row r="108" spans="1:12" s="3" customFormat="1" ht="15" customHeight="1" x14ac:dyDescent="0.2">
      <c r="B108" s="272">
        <v>2</v>
      </c>
      <c r="C108" s="273" t="s">
        <v>5216</v>
      </c>
      <c r="D108" s="572" t="s">
        <v>5199</v>
      </c>
      <c r="E108" s="573" t="s">
        <v>5200</v>
      </c>
      <c r="F108" s="150">
        <f>IF(総括表!$B$4=総括表!$Q$4,基礎データ貼付用シート!E57)</f>
        <v>0</v>
      </c>
      <c r="G108" s="147" t="s">
        <v>5201</v>
      </c>
      <c r="H108" s="571">
        <v>0.26100000000000001</v>
      </c>
      <c r="I108" s="147" t="s">
        <v>5202</v>
      </c>
      <c r="J108" s="148">
        <f t="shared" si="4"/>
        <v>0</v>
      </c>
      <c r="K108" s="2" t="s">
        <v>5208</v>
      </c>
    </row>
    <row r="109" spans="1:12" ht="15" customHeight="1" x14ac:dyDescent="0.2">
      <c r="A109" s="3"/>
      <c r="B109" s="432"/>
      <c r="C109" s="24"/>
      <c r="D109" s="572" t="s">
        <v>5204</v>
      </c>
      <c r="E109" s="573" t="s">
        <v>5205</v>
      </c>
      <c r="F109" s="150" t="b">
        <f>IF(総括表!$B$4=総括表!$Q$5,基礎データ貼付用シート!E57)</f>
        <v>0</v>
      </c>
      <c r="G109" s="147" t="s">
        <v>5201</v>
      </c>
      <c r="H109" s="574">
        <v>0.184</v>
      </c>
      <c r="I109" s="70" t="s">
        <v>5202</v>
      </c>
      <c r="J109" s="145">
        <f t="shared" si="4"/>
        <v>0</v>
      </c>
      <c r="K109" s="2" t="s">
        <v>5209</v>
      </c>
      <c r="L109" s="3"/>
    </row>
    <row r="110" spans="1:12" ht="15" customHeight="1" x14ac:dyDescent="0.2">
      <c r="A110" s="3"/>
      <c r="B110" s="272">
        <v>3</v>
      </c>
      <c r="C110" s="273" t="s">
        <v>5219</v>
      </c>
      <c r="D110" s="572" t="s">
        <v>5199</v>
      </c>
      <c r="E110" s="573" t="s">
        <v>5200</v>
      </c>
      <c r="F110" s="150">
        <f>IF(総括表!$B$4=総括表!$Q$4,基礎データ貼付用シート!E58)</f>
        <v>0</v>
      </c>
      <c r="G110" s="147" t="s">
        <v>5201</v>
      </c>
      <c r="H110" s="571">
        <v>0.28399999999999997</v>
      </c>
      <c r="I110" s="147" t="s">
        <v>5202</v>
      </c>
      <c r="J110" s="148">
        <f t="shared" si="4"/>
        <v>0</v>
      </c>
      <c r="K110" s="2" t="s">
        <v>5211</v>
      </c>
      <c r="L110" s="3"/>
    </row>
    <row r="111" spans="1:12" ht="15" customHeight="1" x14ac:dyDescent="0.2">
      <c r="A111" s="3"/>
      <c r="B111" s="432"/>
      <c r="C111" s="24"/>
      <c r="D111" s="572" t="s">
        <v>5204</v>
      </c>
      <c r="E111" s="573" t="s">
        <v>5205</v>
      </c>
      <c r="F111" s="150" t="b">
        <f>IF(総括表!$B$4=総括表!$Q$5,基礎データ貼付用シート!E58)</f>
        <v>0</v>
      </c>
      <c r="G111" s="147" t="s">
        <v>5201</v>
      </c>
      <c r="H111" s="574">
        <v>0.21299999999999999</v>
      </c>
      <c r="I111" s="70" t="s">
        <v>5202</v>
      </c>
      <c r="J111" s="145">
        <f t="shared" si="4"/>
        <v>0</v>
      </c>
      <c r="K111" s="2" t="s">
        <v>5270</v>
      </c>
      <c r="L111" s="3"/>
    </row>
    <row r="112" spans="1:12" ht="15" customHeight="1" x14ac:dyDescent="0.2">
      <c r="A112" s="3"/>
      <c r="B112" s="272">
        <v>4</v>
      </c>
      <c r="C112" s="273" t="s">
        <v>5222</v>
      </c>
      <c r="D112" s="572" t="s">
        <v>5199</v>
      </c>
      <c r="E112" s="573" t="s">
        <v>5200</v>
      </c>
      <c r="F112" s="150">
        <f>IF(総括表!$B$4=総括表!$Q$4,基礎データ貼付用シート!E59)</f>
        <v>0</v>
      </c>
      <c r="G112" s="147" t="s">
        <v>5201</v>
      </c>
      <c r="H112" s="571">
        <v>0.307</v>
      </c>
      <c r="I112" s="147" t="s">
        <v>5202</v>
      </c>
      <c r="J112" s="148">
        <f t="shared" si="4"/>
        <v>0</v>
      </c>
      <c r="K112" s="2" t="s">
        <v>5271</v>
      </c>
      <c r="L112" s="3"/>
    </row>
    <row r="113" spans="1:12" s="3" customFormat="1" ht="15" customHeight="1" thickBot="1" x14ac:dyDescent="0.25">
      <c r="B113" s="432"/>
      <c r="C113" s="24"/>
      <c r="D113" s="572" t="s">
        <v>5204</v>
      </c>
      <c r="E113" s="573" t="s">
        <v>5205</v>
      </c>
      <c r="F113" s="150" t="b">
        <f>IF(総括表!$B$4=総括表!$Q$5,基礎データ貼付用シート!E59)</f>
        <v>0</v>
      </c>
      <c r="G113" s="147" t="s">
        <v>5201</v>
      </c>
      <c r="H113" s="574">
        <v>0.24199999999999999</v>
      </c>
      <c r="I113" s="70" t="s">
        <v>5202</v>
      </c>
      <c r="J113" s="145">
        <f t="shared" si="4"/>
        <v>0</v>
      </c>
      <c r="K113" s="2" t="s">
        <v>5293</v>
      </c>
    </row>
    <row r="114" spans="1:12" s="3" customFormat="1" ht="15" customHeight="1" x14ac:dyDescent="0.2">
      <c r="B114" s="2"/>
      <c r="C114" s="9"/>
      <c r="D114" s="2"/>
      <c r="E114" s="2"/>
      <c r="F114" s="8"/>
      <c r="G114" s="9"/>
      <c r="H114" s="995" t="s">
        <v>5294</v>
      </c>
      <c r="I114" s="996"/>
      <c r="J114" s="659"/>
      <c r="K114" s="2"/>
      <c r="L114" s="2"/>
    </row>
    <row r="115" spans="1:12" s="3" customFormat="1" ht="15" customHeight="1" thickBot="1" x14ac:dyDescent="0.25">
      <c r="B115" s="2"/>
      <c r="C115" s="2"/>
      <c r="D115" s="2"/>
      <c r="E115" s="2"/>
      <c r="F115" s="8"/>
      <c r="G115" s="2"/>
      <c r="H115" s="997" t="s">
        <v>5259</v>
      </c>
      <c r="I115" s="998"/>
      <c r="J115" s="7">
        <f>SUM(J106:J113)</f>
        <v>0</v>
      </c>
      <c r="K115" s="2" t="s">
        <v>5297</v>
      </c>
      <c r="L115" s="2" t="s">
        <v>5201</v>
      </c>
    </row>
    <row r="116" spans="1:12" s="3" customFormat="1" ht="15" customHeight="1" x14ac:dyDescent="0.2">
      <c r="B116" s="2"/>
      <c r="C116" s="2"/>
      <c r="D116" s="2"/>
      <c r="E116" s="2"/>
      <c r="F116" s="8"/>
      <c r="G116" s="2"/>
      <c r="H116" s="434"/>
      <c r="I116" s="9"/>
      <c r="J116" s="8"/>
      <c r="K116" s="2"/>
      <c r="L116" s="2"/>
    </row>
    <row r="117" spans="1:12" s="3" customFormat="1" ht="15" customHeight="1" x14ac:dyDescent="0.2">
      <c r="A117" s="10" t="s">
        <v>5298</v>
      </c>
      <c r="B117" s="3" t="s">
        <v>5299</v>
      </c>
      <c r="C117" s="1"/>
      <c r="D117" s="1"/>
      <c r="E117" s="1"/>
      <c r="F117" s="6"/>
      <c r="G117" s="1"/>
      <c r="H117" s="430"/>
      <c r="I117" s="1"/>
      <c r="J117" s="6"/>
      <c r="K117" s="1"/>
      <c r="L117" s="1"/>
    </row>
    <row r="118" spans="1:12" s="3" customFormat="1" ht="15" customHeight="1" x14ac:dyDescent="0.2">
      <c r="A118" s="11"/>
      <c r="B118" s="435"/>
      <c r="C118" s="435"/>
      <c r="D118" s="435"/>
      <c r="E118" s="435"/>
      <c r="F118" s="6"/>
      <c r="G118" s="1"/>
      <c r="H118" s="430"/>
      <c r="I118" s="1"/>
      <c r="J118" s="6"/>
      <c r="K118" s="1"/>
      <c r="L118" s="1"/>
    </row>
    <row r="119" spans="1:12" s="3" customFormat="1" ht="15" customHeight="1" x14ac:dyDescent="0.2">
      <c r="A119" s="11"/>
      <c r="B119" s="576" t="s">
        <v>5281</v>
      </c>
      <c r="C119" s="273"/>
      <c r="D119" s="577" t="s">
        <v>5282</v>
      </c>
      <c r="E119" s="2"/>
      <c r="F119" s="569" t="s">
        <v>5195</v>
      </c>
      <c r="G119" s="70"/>
      <c r="H119" s="570" t="s">
        <v>5196</v>
      </c>
      <c r="I119" s="70"/>
      <c r="J119" s="569" t="s">
        <v>17</v>
      </c>
      <c r="K119" s="2"/>
      <c r="L119" s="1"/>
    </row>
    <row r="120" spans="1:12" s="3" customFormat="1" ht="15" customHeight="1" x14ac:dyDescent="0.2">
      <c r="A120" s="11"/>
      <c r="B120" s="270"/>
      <c r="C120" s="14"/>
      <c r="D120" s="23"/>
      <c r="E120" s="24"/>
      <c r="F120" s="26"/>
      <c r="G120" s="25"/>
      <c r="H120" s="431"/>
      <c r="I120" s="25"/>
      <c r="J120" s="13" t="s">
        <v>5197</v>
      </c>
      <c r="K120" s="2"/>
      <c r="L120" s="1"/>
    </row>
    <row r="121" spans="1:12" s="3" customFormat="1" ht="15" customHeight="1" thickBot="1" x14ac:dyDescent="0.25">
      <c r="B121" s="575">
        <v>1</v>
      </c>
      <c r="C121" s="573" t="s">
        <v>5213</v>
      </c>
      <c r="D121" s="993"/>
      <c r="E121" s="994"/>
      <c r="F121" s="150">
        <f>+基礎データ貼付用シート!E61</f>
        <v>0</v>
      </c>
      <c r="G121" s="147" t="s">
        <v>5201</v>
      </c>
      <c r="H121" s="571">
        <v>0.245</v>
      </c>
      <c r="I121" s="147" t="s">
        <v>5202</v>
      </c>
      <c r="J121" s="148">
        <f>ROUND(F121*H121,0)</f>
        <v>0</v>
      </c>
      <c r="K121" s="2" t="s">
        <v>5203</v>
      </c>
    </row>
    <row r="122" spans="1:12" s="3" customFormat="1" ht="15" customHeight="1" x14ac:dyDescent="0.2">
      <c r="B122" s="2"/>
      <c r="C122" s="9"/>
      <c r="D122" s="2"/>
      <c r="E122" s="2"/>
      <c r="F122" s="8"/>
      <c r="G122" s="9"/>
      <c r="H122" s="995" t="s">
        <v>5203</v>
      </c>
      <c r="I122" s="996"/>
      <c r="J122" s="659"/>
      <c r="K122" s="2"/>
      <c r="L122" s="2"/>
    </row>
    <row r="123" spans="1:12" s="3" customFormat="1" ht="15" customHeight="1" thickBot="1" x14ac:dyDescent="0.25">
      <c r="B123" s="2"/>
      <c r="C123" s="2"/>
      <c r="D123" s="2"/>
      <c r="E123" s="2"/>
      <c r="F123" s="8"/>
      <c r="G123" s="2"/>
      <c r="H123" s="997" t="s">
        <v>5259</v>
      </c>
      <c r="I123" s="998"/>
      <c r="J123" s="7">
        <f>SUM(J121:J121)</f>
        <v>0</v>
      </c>
      <c r="K123" s="2" t="s">
        <v>5300</v>
      </c>
      <c r="L123" s="2" t="s">
        <v>5201</v>
      </c>
    </row>
    <row r="124" spans="1:12" ht="15" customHeight="1" x14ac:dyDescent="0.2">
      <c r="A124" s="3"/>
      <c r="B124" s="2"/>
      <c r="C124" s="2"/>
      <c r="D124" s="2"/>
      <c r="E124" s="2"/>
      <c r="F124" s="8"/>
      <c r="G124" s="2"/>
      <c r="H124" s="9"/>
      <c r="I124" s="9"/>
      <c r="J124" s="8"/>
      <c r="K124" s="2"/>
      <c r="L124" s="2"/>
    </row>
    <row r="125" spans="1:12" ht="15" customHeight="1" x14ac:dyDescent="0.2">
      <c r="A125" s="10" t="s">
        <v>5301</v>
      </c>
      <c r="B125" s="3" t="s">
        <v>5302</v>
      </c>
    </row>
    <row r="126" spans="1:12" ht="15" customHeight="1" x14ac:dyDescent="0.2">
      <c r="A126" s="11"/>
      <c r="B126" s="435"/>
      <c r="C126" s="435"/>
      <c r="D126" s="435"/>
      <c r="E126" s="435"/>
    </row>
    <row r="127" spans="1:12" ht="15" customHeight="1" x14ac:dyDescent="0.2">
      <c r="A127" s="11"/>
      <c r="B127" s="576" t="s">
        <v>5281</v>
      </c>
      <c r="C127" s="273"/>
      <c r="D127" s="577" t="s">
        <v>5282</v>
      </c>
      <c r="E127" s="2"/>
      <c r="F127" s="569" t="s">
        <v>5195</v>
      </c>
      <c r="G127" s="70"/>
      <c r="H127" s="570" t="s">
        <v>5196</v>
      </c>
      <c r="I127" s="70"/>
      <c r="J127" s="569" t="s">
        <v>17</v>
      </c>
      <c r="K127" s="2"/>
    </row>
    <row r="128" spans="1:12" s="3" customFormat="1" ht="15" customHeight="1" x14ac:dyDescent="0.2">
      <c r="A128" s="11"/>
      <c r="B128" s="270"/>
      <c r="C128" s="14"/>
      <c r="D128" s="23"/>
      <c r="E128" s="24"/>
      <c r="F128" s="26"/>
      <c r="G128" s="25"/>
      <c r="H128" s="431"/>
      <c r="I128" s="25"/>
      <c r="J128" s="13" t="s">
        <v>5197</v>
      </c>
      <c r="K128" s="2"/>
      <c r="L128" s="1"/>
    </row>
    <row r="129" spans="1:12" s="3" customFormat="1" ht="15" customHeight="1" thickBot="1" x14ac:dyDescent="0.25">
      <c r="B129" s="575">
        <v>1</v>
      </c>
      <c r="C129" s="573" t="s">
        <v>5216</v>
      </c>
      <c r="D129" s="993"/>
      <c r="E129" s="994"/>
      <c r="F129" s="150">
        <f>+基礎データ貼付用シート!E62</f>
        <v>0</v>
      </c>
      <c r="G129" s="147" t="s">
        <v>5201</v>
      </c>
      <c r="H129" s="571">
        <v>0.29399999999999998</v>
      </c>
      <c r="I129" s="147" t="s">
        <v>5202</v>
      </c>
      <c r="J129" s="148">
        <f>ROUND(F129*H129,0)</f>
        <v>0</v>
      </c>
      <c r="K129" s="2" t="s">
        <v>5203</v>
      </c>
    </row>
    <row r="130" spans="1:12" s="3" customFormat="1" ht="15" customHeight="1" x14ac:dyDescent="0.2">
      <c r="B130" s="2"/>
      <c r="C130" s="9"/>
      <c r="D130" s="2"/>
      <c r="E130" s="2"/>
      <c r="F130" s="8"/>
      <c r="G130" s="9"/>
      <c r="H130" s="995" t="s">
        <v>5203</v>
      </c>
      <c r="I130" s="996"/>
      <c r="J130" s="659"/>
      <c r="K130" s="2"/>
      <c r="L130" s="2"/>
    </row>
    <row r="131" spans="1:12" s="3" customFormat="1" ht="15" customHeight="1" thickBot="1" x14ac:dyDescent="0.25">
      <c r="B131" s="2"/>
      <c r="C131" s="2"/>
      <c r="D131" s="2"/>
      <c r="E131" s="2"/>
      <c r="F131" s="8"/>
      <c r="G131" s="2"/>
      <c r="H131" s="997" t="s">
        <v>5259</v>
      </c>
      <c r="I131" s="998"/>
      <c r="J131" s="7">
        <f>SUM(J129:J129)</f>
        <v>0</v>
      </c>
      <c r="K131" s="2" t="s">
        <v>5303</v>
      </c>
      <c r="L131" s="2" t="s">
        <v>5201</v>
      </c>
    </row>
    <row r="132" spans="1:12" ht="15" customHeight="1" x14ac:dyDescent="0.2">
      <c r="A132" s="3"/>
      <c r="B132" s="2"/>
      <c r="C132" s="2"/>
      <c r="D132" s="2"/>
      <c r="E132" s="2"/>
      <c r="F132" s="8"/>
      <c r="G132" s="2"/>
      <c r="H132" s="9"/>
      <c r="I132" s="9"/>
      <c r="J132" s="8"/>
      <c r="K132" s="2"/>
      <c r="L132" s="2"/>
    </row>
    <row r="133" spans="1:12" ht="15" customHeight="1" x14ac:dyDescent="0.2">
      <c r="A133" s="10" t="s">
        <v>5304</v>
      </c>
      <c r="B133" s="3" t="s">
        <v>5305</v>
      </c>
    </row>
    <row r="134" spans="1:12" ht="15" customHeight="1" x14ac:dyDescent="0.2">
      <c r="A134" s="11"/>
      <c r="B134" s="435"/>
      <c r="C134" s="435"/>
      <c r="D134" s="435"/>
      <c r="E134" s="435"/>
    </row>
    <row r="135" spans="1:12" ht="15" customHeight="1" x14ac:dyDescent="0.2">
      <c r="A135" s="11"/>
      <c r="B135" s="576" t="s">
        <v>5281</v>
      </c>
      <c r="C135" s="273"/>
      <c r="D135" s="577" t="s">
        <v>5282</v>
      </c>
      <c r="E135" s="2"/>
      <c r="F135" s="569" t="s">
        <v>5195</v>
      </c>
      <c r="G135" s="70"/>
      <c r="H135" s="570" t="s">
        <v>5196</v>
      </c>
      <c r="I135" s="70"/>
      <c r="J135" s="569" t="s">
        <v>17</v>
      </c>
      <c r="K135" s="2"/>
    </row>
    <row r="136" spans="1:12" s="3" customFormat="1" ht="15" customHeight="1" x14ac:dyDescent="0.2">
      <c r="A136" s="11"/>
      <c r="B136" s="270"/>
      <c r="C136" s="14"/>
      <c r="D136" s="23"/>
      <c r="E136" s="24"/>
      <c r="F136" s="26"/>
      <c r="G136" s="25"/>
      <c r="H136" s="431"/>
      <c r="I136" s="25"/>
      <c r="J136" s="13" t="s">
        <v>5197</v>
      </c>
      <c r="K136" s="2"/>
      <c r="L136" s="1"/>
    </row>
    <row r="137" spans="1:12" s="3" customFormat="1" ht="15" customHeight="1" x14ac:dyDescent="0.2">
      <c r="A137" s="11"/>
      <c r="B137" s="575">
        <v>1</v>
      </c>
      <c r="C137" s="573" t="s">
        <v>5219</v>
      </c>
      <c r="D137" s="993"/>
      <c r="E137" s="994"/>
      <c r="F137" s="150">
        <f>+基礎データ貼付用シート!E79</f>
        <v>0</v>
      </c>
      <c r="G137" s="147" t="s">
        <v>5201</v>
      </c>
      <c r="H137" s="571">
        <v>0.26600000000000001</v>
      </c>
      <c r="I137" s="147" t="s">
        <v>5202</v>
      </c>
      <c r="J137" s="148">
        <f t="shared" ref="J137:J150" si="5">ROUND(F137*H137,0)</f>
        <v>0</v>
      </c>
      <c r="K137" s="2" t="s">
        <v>5203</v>
      </c>
      <c r="L137" s="1"/>
    </row>
    <row r="138" spans="1:12" s="3" customFormat="1" ht="15" customHeight="1" x14ac:dyDescent="0.2">
      <c r="A138" s="11"/>
      <c r="B138" s="575">
        <f>B137+1</f>
        <v>2</v>
      </c>
      <c r="C138" s="573" t="s">
        <v>5222</v>
      </c>
      <c r="D138" s="993"/>
      <c r="E138" s="994"/>
      <c r="F138" s="150">
        <f>+基礎データ貼付用シート!E80</f>
        <v>0</v>
      </c>
      <c r="G138" s="147" t="s">
        <v>5201</v>
      </c>
      <c r="H138" s="571">
        <v>0.29099999999999998</v>
      </c>
      <c r="I138" s="147" t="s">
        <v>5202</v>
      </c>
      <c r="J138" s="148">
        <f t="shared" si="5"/>
        <v>0</v>
      </c>
      <c r="K138" s="2" t="s">
        <v>5206</v>
      </c>
      <c r="L138" s="1"/>
    </row>
    <row r="139" spans="1:12" s="3" customFormat="1" ht="15" customHeight="1" x14ac:dyDescent="0.2">
      <c r="A139" s="11"/>
      <c r="B139" s="575">
        <f t="shared" ref="B139:B150" si="6">B138+1</f>
        <v>3</v>
      </c>
      <c r="C139" s="573" t="s">
        <v>5225</v>
      </c>
      <c r="D139" s="993"/>
      <c r="E139" s="994"/>
      <c r="F139" s="150">
        <f>+基礎データ貼付用シート!E81</f>
        <v>0</v>
      </c>
      <c r="G139" s="147" t="s">
        <v>5201</v>
      </c>
      <c r="H139" s="571">
        <v>0.314</v>
      </c>
      <c r="I139" s="147" t="s">
        <v>5202</v>
      </c>
      <c r="J139" s="148">
        <f t="shared" si="5"/>
        <v>0</v>
      </c>
      <c r="K139" s="2" t="s">
        <v>5208</v>
      </c>
      <c r="L139" s="1"/>
    </row>
    <row r="140" spans="1:12" ht="15" customHeight="1" x14ac:dyDescent="0.2">
      <c r="A140" s="3"/>
      <c r="B140" s="575">
        <f t="shared" si="6"/>
        <v>4</v>
      </c>
      <c r="C140" s="573" t="s">
        <v>5228</v>
      </c>
      <c r="D140" s="993"/>
      <c r="E140" s="994"/>
      <c r="F140" s="150">
        <f>+基礎データ貼付用シート!E82</f>
        <v>0</v>
      </c>
      <c r="G140" s="147" t="s">
        <v>5201</v>
      </c>
      <c r="H140" s="571">
        <v>0.33700000000000002</v>
      </c>
      <c r="I140" s="147" t="s">
        <v>5202</v>
      </c>
      <c r="J140" s="148">
        <f t="shared" si="5"/>
        <v>0</v>
      </c>
      <c r="K140" s="2" t="s">
        <v>5209</v>
      </c>
      <c r="L140" s="3"/>
    </row>
    <row r="141" spans="1:12" ht="15" customHeight="1" x14ac:dyDescent="0.2">
      <c r="A141" s="3"/>
      <c r="B141" s="575">
        <f t="shared" si="6"/>
        <v>5</v>
      </c>
      <c r="C141" s="573" t="s">
        <v>5231</v>
      </c>
      <c r="D141" s="993"/>
      <c r="E141" s="994"/>
      <c r="F141" s="150">
        <f>+基礎データ貼付用シート!E83</f>
        <v>0</v>
      </c>
      <c r="G141" s="147" t="s">
        <v>5201</v>
      </c>
      <c r="H141" s="571">
        <v>0.35899999999999999</v>
      </c>
      <c r="I141" s="147" t="s">
        <v>5202</v>
      </c>
      <c r="J141" s="148">
        <f t="shared" si="5"/>
        <v>0</v>
      </c>
      <c r="K141" s="2" t="s">
        <v>5211</v>
      </c>
      <c r="L141" s="3"/>
    </row>
    <row r="142" spans="1:12" ht="15" customHeight="1" x14ac:dyDescent="0.2">
      <c r="A142" s="3"/>
      <c r="B142" s="575">
        <f t="shared" si="6"/>
        <v>6</v>
      </c>
      <c r="C142" s="573" t="s">
        <v>5234</v>
      </c>
      <c r="D142" s="993"/>
      <c r="E142" s="994"/>
      <c r="F142" s="150">
        <f>+基礎データ貼付用シート!E84</f>
        <v>0</v>
      </c>
      <c r="G142" s="147" t="s">
        <v>5201</v>
      </c>
      <c r="H142" s="571">
        <v>0.38400000000000001</v>
      </c>
      <c r="I142" s="147" t="s">
        <v>5202</v>
      </c>
      <c r="J142" s="148">
        <f t="shared" si="5"/>
        <v>0</v>
      </c>
      <c r="K142" s="2" t="s">
        <v>5212</v>
      </c>
      <c r="L142" s="3"/>
    </row>
    <row r="143" spans="1:12" ht="15" customHeight="1" x14ac:dyDescent="0.2">
      <c r="A143" s="3"/>
      <c r="B143" s="575">
        <f t="shared" si="6"/>
        <v>7</v>
      </c>
      <c r="C143" s="573" t="s">
        <v>5237</v>
      </c>
      <c r="D143" s="993"/>
      <c r="E143" s="994"/>
      <c r="F143" s="150">
        <f>+基礎データ貼付用シート!E85</f>
        <v>0</v>
      </c>
      <c r="G143" s="147" t="s">
        <v>5201</v>
      </c>
      <c r="H143" s="571">
        <v>0.40799999999999997</v>
      </c>
      <c r="I143" s="147" t="s">
        <v>5202</v>
      </c>
      <c r="J143" s="148">
        <f t="shared" si="5"/>
        <v>0</v>
      </c>
      <c r="K143" s="2" t="s">
        <v>5214</v>
      </c>
      <c r="L143" s="3"/>
    </row>
    <row r="144" spans="1:12" ht="15" customHeight="1" x14ac:dyDescent="0.2">
      <c r="A144" s="3"/>
      <c r="B144" s="575">
        <f t="shared" si="6"/>
        <v>8</v>
      </c>
      <c r="C144" s="573" t="s">
        <v>5240</v>
      </c>
      <c r="D144" s="993"/>
      <c r="E144" s="994"/>
      <c r="F144" s="150">
        <f>+基礎データ貼付用シート!E86</f>
        <v>0</v>
      </c>
      <c r="G144" s="147" t="s">
        <v>5201</v>
      </c>
      <c r="H144" s="571">
        <v>0.43099999999999999</v>
      </c>
      <c r="I144" s="147" t="s">
        <v>5202</v>
      </c>
      <c r="J144" s="148">
        <f t="shared" si="5"/>
        <v>0</v>
      </c>
      <c r="K144" s="2" t="s">
        <v>5215</v>
      </c>
      <c r="L144" s="3"/>
    </row>
    <row r="145" spans="1:12" ht="15" customHeight="1" x14ac:dyDescent="0.2">
      <c r="A145" s="3"/>
      <c r="B145" s="575">
        <f t="shared" si="6"/>
        <v>9</v>
      </c>
      <c r="C145" s="573" t="s">
        <v>5306</v>
      </c>
      <c r="D145" s="993"/>
      <c r="E145" s="994"/>
      <c r="F145" s="150">
        <f>+基礎データ貼付用シート!E87</f>
        <v>0</v>
      </c>
      <c r="G145" s="147" t="s">
        <v>5201</v>
      </c>
      <c r="H145" s="571">
        <v>0.45400000000000001</v>
      </c>
      <c r="I145" s="147" t="s">
        <v>5202</v>
      </c>
      <c r="J145" s="148">
        <f t="shared" si="5"/>
        <v>0</v>
      </c>
      <c r="K145" s="2" t="s">
        <v>5217</v>
      </c>
      <c r="L145" s="3"/>
    </row>
    <row r="146" spans="1:12" ht="15" customHeight="1" x14ac:dyDescent="0.2">
      <c r="A146" s="3"/>
      <c r="B146" s="575">
        <f t="shared" si="6"/>
        <v>10</v>
      </c>
      <c r="C146" s="573" t="s">
        <v>5307</v>
      </c>
      <c r="D146" s="993"/>
      <c r="E146" s="994"/>
      <c r="F146" s="223">
        <f>+基礎データ貼付用シート!E88</f>
        <v>0</v>
      </c>
      <c r="G146" s="147" t="s">
        <v>5201</v>
      </c>
      <c r="H146" s="571">
        <v>0.47699999999999998</v>
      </c>
      <c r="I146" s="147" t="s">
        <v>5202</v>
      </c>
      <c r="J146" s="148">
        <f>ROUND(F146*H146,0)</f>
        <v>0</v>
      </c>
      <c r="K146" s="2" t="s">
        <v>5218</v>
      </c>
      <c r="L146" s="3"/>
    </row>
    <row r="147" spans="1:12" ht="15" customHeight="1" x14ac:dyDescent="0.2">
      <c r="A147" s="3"/>
      <c r="B147" s="575">
        <f t="shared" si="6"/>
        <v>11</v>
      </c>
      <c r="C147" s="573" t="s">
        <v>5308</v>
      </c>
      <c r="D147" s="993"/>
      <c r="E147" s="994"/>
      <c r="F147" s="150">
        <f>+基礎データ貼付用シート!E89</f>
        <v>0</v>
      </c>
      <c r="G147" s="147" t="s">
        <v>5201</v>
      </c>
      <c r="H147" s="571">
        <v>0.5</v>
      </c>
      <c r="I147" s="147" t="s">
        <v>5202</v>
      </c>
      <c r="J147" s="148">
        <f>ROUND(F147*H147,0)</f>
        <v>0</v>
      </c>
      <c r="K147" s="2" t="s">
        <v>5220</v>
      </c>
      <c r="L147" s="3"/>
    </row>
    <row r="148" spans="1:12" ht="15" customHeight="1" x14ac:dyDescent="0.2">
      <c r="A148" s="3"/>
      <c r="B148" s="575">
        <f t="shared" si="6"/>
        <v>12</v>
      </c>
      <c r="C148" s="573" t="s">
        <v>5309</v>
      </c>
      <c r="D148" s="993"/>
      <c r="E148" s="994"/>
      <c r="F148" s="150">
        <f>+基礎データ貼付用シート!E90</f>
        <v>0</v>
      </c>
      <c r="G148" s="147" t="s">
        <v>5201</v>
      </c>
      <c r="H148" s="571">
        <v>0.5</v>
      </c>
      <c r="I148" s="147" t="s">
        <v>5202</v>
      </c>
      <c r="J148" s="148">
        <f t="shared" ref="J148:J149" si="7">ROUND(F148*H148,0)</f>
        <v>0</v>
      </c>
      <c r="K148" s="2" t="s">
        <v>5221</v>
      </c>
      <c r="L148" s="3"/>
    </row>
    <row r="149" spans="1:12" ht="15" customHeight="1" x14ac:dyDescent="0.2">
      <c r="A149" s="3"/>
      <c r="B149" s="575">
        <f t="shared" si="6"/>
        <v>13</v>
      </c>
      <c r="C149" s="573" t="s">
        <v>5310</v>
      </c>
      <c r="D149" s="993"/>
      <c r="E149" s="994"/>
      <c r="F149" s="150">
        <f>+基礎データ貼付用シート!E91</f>
        <v>0</v>
      </c>
      <c r="G149" s="147" t="s">
        <v>5201</v>
      </c>
      <c r="H149" s="724">
        <v>0.5</v>
      </c>
      <c r="I149" s="147" t="s">
        <v>5202</v>
      </c>
      <c r="J149" s="148">
        <f t="shared" si="7"/>
        <v>0</v>
      </c>
      <c r="K149" s="2" t="s">
        <v>5223</v>
      </c>
      <c r="L149" s="3"/>
    </row>
    <row r="150" spans="1:12" ht="15" customHeight="1" thickBot="1" x14ac:dyDescent="0.25">
      <c r="A150" s="3"/>
      <c r="B150" s="575">
        <f t="shared" si="6"/>
        <v>14</v>
      </c>
      <c r="C150" s="573" t="s">
        <v>5476</v>
      </c>
      <c r="D150" s="993"/>
      <c r="E150" s="994"/>
      <c r="F150" s="150">
        <f>+基礎データ貼付用シート!E92</f>
        <v>0</v>
      </c>
      <c r="G150" s="147" t="s">
        <v>5201</v>
      </c>
      <c r="H150" s="571">
        <v>0.5</v>
      </c>
      <c r="I150" s="147" t="s">
        <v>5202</v>
      </c>
      <c r="J150" s="148">
        <f t="shared" si="5"/>
        <v>0</v>
      </c>
      <c r="K150" s="2" t="s">
        <v>5224</v>
      </c>
      <c r="L150" s="3"/>
    </row>
    <row r="151" spans="1:12" ht="15" customHeight="1" x14ac:dyDescent="0.2">
      <c r="A151" s="3"/>
      <c r="B151" s="2"/>
      <c r="C151" s="9"/>
      <c r="D151" s="2"/>
      <c r="E151" s="2"/>
      <c r="F151" s="8"/>
      <c r="G151" s="9"/>
      <c r="H151" s="995" t="s">
        <v>5761</v>
      </c>
      <c r="I151" s="996"/>
      <c r="J151" s="659"/>
      <c r="K151" s="2"/>
      <c r="L151" s="2"/>
    </row>
    <row r="152" spans="1:12" ht="15" customHeight="1" thickBot="1" x14ac:dyDescent="0.25">
      <c r="A152" s="3"/>
      <c r="B152" s="2"/>
      <c r="C152" s="2"/>
      <c r="D152" s="2"/>
      <c r="E152" s="2"/>
      <c r="F152" s="8"/>
      <c r="G152" s="2"/>
      <c r="H152" s="997" t="s">
        <v>5259</v>
      </c>
      <c r="I152" s="998"/>
      <c r="J152" s="7">
        <f>SUM(J137:J150)</f>
        <v>0</v>
      </c>
      <c r="K152" s="2" t="s">
        <v>5312</v>
      </c>
      <c r="L152" s="2" t="s">
        <v>5201</v>
      </c>
    </row>
    <row r="153" spans="1:12" ht="15" customHeight="1" x14ac:dyDescent="0.2">
      <c r="A153" s="3"/>
      <c r="B153" s="2"/>
      <c r="C153" s="2"/>
      <c r="D153" s="2"/>
      <c r="E153" s="2"/>
      <c r="F153" s="8"/>
      <c r="G153" s="2"/>
      <c r="H153" s="9"/>
      <c r="I153" s="9"/>
      <c r="J153" s="8"/>
      <c r="K153" s="2"/>
      <c r="L153" s="2"/>
    </row>
    <row r="154" spans="1:12" s="3" customFormat="1" ht="15" customHeight="1" x14ac:dyDescent="0.2">
      <c r="A154" s="10" t="s">
        <v>5313</v>
      </c>
      <c r="B154" s="3" t="s">
        <v>5314</v>
      </c>
      <c r="C154" s="1"/>
      <c r="D154" s="1"/>
      <c r="E154" s="1"/>
      <c r="F154" s="6"/>
      <c r="G154" s="1"/>
      <c r="H154" s="430"/>
      <c r="I154" s="1"/>
      <c r="J154" s="6"/>
      <c r="K154" s="1"/>
      <c r="L154" s="1"/>
    </row>
    <row r="155" spans="1:12" s="3" customFormat="1" ht="15" customHeight="1" x14ac:dyDescent="0.2">
      <c r="A155" s="11"/>
      <c r="B155" s="435"/>
      <c r="C155" s="435"/>
      <c r="D155" s="435"/>
      <c r="E155" s="435"/>
      <c r="F155" s="6"/>
      <c r="G155" s="1"/>
      <c r="H155" s="430"/>
      <c r="I155" s="1"/>
      <c r="J155" s="6"/>
      <c r="K155" s="1"/>
      <c r="L155" s="1"/>
    </row>
    <row r="156" spans="1:12" s="3" customFormat="1" ht="15" customHeight="1" x14ac:dyDescent="0.2">
      <c r="A156" s="11"/>
      <c r="B156" s="576" t="s">
        <v>5281</v>
      </c>
      <c r="C156" s="273"/>
      <c r="D156" s="577" t="s">
        <v>5282</v>
      </c>
      <c r="E156" s="2"/>
      <c r="F156" s="569" t="s">
        <v>5195</v>
      </c>
      <c r="G156" s="70"/>
      <c r="H156" s="570" t="s">
        <v>5196</v>
      </c>
      <c r="I156" s="70"/>
      <c r="J156" s="569" t="s">
        <v>17</v>
      </c>
      <c r="K156" s="2"/>
      <c r="L156" s="1"/>
    </row>
    <row r="157" spans="1:12" s="3" customFormat="1" ht="15" customHeight="1" x14ac:dyDescent="0.2">
      <c r="A157" s="11"/>
      <c r="B157" s="270"/>
      <c r="C157" s="14"/>
      <c r="D157" s="23"/>
      <c r="E157" s="24"/>
      <c r="F157" s="26"/>
      <c r="G157" s="25"/>
      <c r="H157" s="431"/>
      <c r="I157" s="25"/>
      <c r="J157" s="13" t="s">
        <v>5197</v>
      </c>
      <c r="K157" s="2"/>
      <c r="L157" s="1"/>
    </row>
    <row r="158" spans="1:12" s="3" customFormat="1" ht="15" customHeight="1" x14ac:dyDescent="0.2">
      <c r="B158" s="272">
        <v>1</v>
      </c>
      <c r="C158" s="273" t="s">
        <v>5219</v>
      </c>
      <c r="D158" s="572" t="s">
        <v>5199</v>
      </c>
      <c r="E158" s="573" t="s">
        <v>5200</v>
      </c>
      <c r="F158" s="150">
        <f>IF(総括表!$B$4=総括表!$Q$4,基礎データ貼付用シート!E30)</f>
        <v>0</v>
      </c>
      <c r="G158" s="147" t="s">
        <v>5201</v>
      </c>
      <c r="H158" s="571">
        <v>0.159</v>
      </c>
      <c r="I158" s="147" t="s">
        <v>5202</v>
      </c>
      <c r="J158" s="148">
        <f t="shared" ref="J158:J163" si="8">ROUND(F158*H158,0)</f>
        <v>0</v>
      </c>
      <c r="K158" s="2" t="s">
        <v>5203</v>
      </c>
    </row>
    <row r="159" spans="1:12" s="3" customFormat="1" ht="15" customHeight="1" x14ac:dyDescent="0.2">
      <c r="B159" s="432"/>
      <c r="C159" s="24"/>
      <c r="D159" s="572" t="s">
        <v>5204</v>
      </c>
      <c r="E159" s="573" t="s">
        <v>5205</v>
      </c>
      <c r="F159" s="150" t="b">
        <f>IF(総括表!$B$4=総括表!$Q$5,基礎データ貼付用シート!E30)</f>
        <v>0</v>
      </c>
      <c r="G159" s="147" t="s">
        <v>5201</v>
      </c>
      <c r="H159" s="574">
        <v>0.126</v>
      </c>
      <c r="I159" s="70" t="s">
        <v>5202</v>
      </c>
      <c r="J159" s="145">
        <f t="shared" si="8"/>
        <v>0</v>
      </c>
      <c r="K159" s="2" t="s">
        <v>5206</v>
      </c>
    </row>
    <row r="160" spans="1:12" ht="15" customHeight="1" x14ac:dyDescent="0.2">
      <c r="A160" s="3"/>
      <c r="B160" s="272">
        <v>2</v>
      </c>
      <c r="C160" s="273" t="s">
        <v>5222</v>
      </c>
      <c r="D160" s="572" t="s">
        <v>5199</v>
      </c>
      <c r="E160" s="573" t="s">
        <v>5200</v>
      </c>
      <c r="F160" s="150">
        <f>IF(総括表!$B$4=総括表!$Q$4,基礎データ貼付用シート!E31)</f>
        <v>0</v>
      </c>
      <c r="G160" s="147" t="s">
        <v>5201</v>
      </c>
      <c r="H160" s="571">
        <v>0.17499999999999999</v>
      </c>
      <c r="I160" s="147" t="s">
        <v>5202</v>
      </c>
      <c r="J160" s="148">
        <f t="shared" si="8"/>
        <v>0</v>
      </c>
      <c r="K160" s="2" t="s">
        <v>5208</v>
      </c>
      <c r="L160" s="3"/>
    </row>
    <row r="161" spans="1:12" ht="15" customHeight="1" x14ac:dyDescent="0.2">
      <c r="A161" s="3"/>
      <c r="B161" s="432"/>
      <c r="C161" s="24"/>
      <c r="D161" s="572" t="s">
        <v>5204</v>
      </c>
      <c r="E161" s="573" t="s">
        <v>5205</v>
      </c>
      <c r="F161" s="150" t="b">
        <f>IF(総括表!$B$4=総括表!$Q$5,基礎データ貼付用シート!E31)</f>
        <v>0</v>
      </c>
      <c r="G161" s="147" t="s">
        <v>5201</v>
      </c>
      <c r="H161" s="574">
        <v>0.14299999999999999</v>
      </c>
      <c r="I161" s="70" t="s">
        <v>5202</v>
      </c>
      <c r="J161" s="145">
        <f t="shared" si="8"/>
        <v>0</v>
      </c>
      <c r="K161" s="2" t="s">
        <v>5209</v>
      </c>
      <c r="L161" s="3"/>
    </row>
    <row r="162" spans="1:12" ht="15" customHeight="1" x14ac:dyDescent="0.2">
      <c r="A162" s="3"/>
      <c r="B162" s="272">
        <v>3</v>
      </c>
      <c r="C162" s="273" t="s">
        <v>5225</v>
      </c>
      <c r="D162" s="572" t="s">
        <v>5199</v>
      </c>
      <c r="E162" s="573" t="s">
        <v>5200</v>
      </c>
      <c r="F162" s="150">
        <f>IF(総括表!$B$4=総括表!$Q$4,基礎データ貼付用シート!E32)</f>
        <v>0</v>
      </c>
      <c r="G162" s="147" t="s">
        <v>5201</v>
      </c>
      <c r="H162" s="571">
        <v>0.189</v>
      </c>
      <c r="I162" s="147" t="s">
        <v>5202</v>
      </c>
      <c r="J162" s="148">
        <f t="shared" si="8"/>
        <v>0</v>
      </c>
      <c r="K162" s="2" t="s">
        <v>5211</v>
      </c>
      <c r="L162" s="3"/>
    </row>
    <row r="163" spans="1:12" ht="15" customHeight="1" x14ac:dyDescent="0.2">
      <c r="A163" s="3"/>
      <c r="B163" s="432"/>
      <c r="C163" s="24"/>
      <c r="D163" s="572" t="s">
        <v>5204</v>
      </c>
      <c r="E163" s="573" t="s">
        <v>5205</v>
      </c>
      <c r="F163" s="150" t="b">
        <f>IF(総括表!$B$4=総括表!$Q$5,基礎データ貼付用シート!E32)</f>
        <v>0</v>
      </c>
      <c r="G163" s="147" t="s">
        <v>5201</v>
      </c>
      <c r="H163" s="574">
        <v>0.161</v>
      </c>
      <c r="I163" s="70" t="s">
        <v>5202</v>
      </c>
      <c r="J163" s="145">
        <f t="shared" si="8"/>
        <v>0</v>
      </c>
      <c r="K163" s="2" t="s">
        <v>5212</v>
      </c>
      <c r="L163" s="3"/>
    </row>
    <row r="164" spans="1:12" s="3" customFormat="1" ht="15" customHeight="1" x14ac:dyDescent="0.2">
      <c r="B164" s="272">
        <v>4</v>
      </c>
      <c r="C164" s="273" t="s">
        <v>5228</v>
      </c>
      <c r="D164" s="572" t="s">
        <v>5199</v>
      </c>
      <c r="E164" s="573" t="s">
        <v>5200</v>
      </c>
      <c r="F164" s="150">
        <f>IF(総括表!$B$4=総括表!$Q$4,基礎データ貼付用シート!E33)</f>
        <v>0</v>
      </c>
      <c r="G164" s="147" t="s">
        <v>5201</v>
      </c>
      <c r="H164" s="571">
        <v>0.20200000000000001</v>
      </c>
      <c r="I164" s="147" t="s">
        <v>5202</v>
      </c>
      <c r="J164" s="148">
        <f>ROUND(F164*H164,0)</f>
        <v>0</v>
      </c>
      <c r="K164" s="2" t="s">
        <v>5214</v>
      </c>
    </row>
    <row r="165" spans="1:12" s="3" customFormat="1" ht="15" customHeight="1" thickBot="1" x14ac:dyDescent="0.25">
      <c r="B165" s="432"/>
      <c r="C165" s="24"/>
      <c r="D165" s="572" t="s">
        <v>5204</v>
      </c>
      <c r="E165" s="573" t="s">
        <v>5205</v>
      </c>
      <c r="F165" s="150" t="b">
        <f>IF(総括表!$B$4=総括表!$Q$5,基礎データ貼付用シート!E33)</f>
        <v>0</v>
      </c>
      <c r="G165" s="147" t="s">
        <v>5201</v>
      </c>
      <c r="H165" s="574">
        <v>0.17799999999999999</v>
      </c>
      <c r="I165" s="70" t="s">
        <v>5202</v>
      </c>
      <c r="J165" s="145">
        <f>ROUND(F165*H165,0)</f>
        <v>0</v>
      </c>
      <c r="K165" s="2" t="s">
        <v>5215</v>
      </c>
    </row>
    <row r="166" spans="1:12" s="3" customFormat="1" ht="15" customHeight="1" x14ac:dyDescent="0.2">
      <c r="B166" s="2"/>
      <c r="C166" s="9"/>
      <c r="D166" s="2"/>
      <c r="E166" s="2"/>
      <c r="F166" s="8"/>
      <c r="G166" s="9"/>
      <c r="H166" s="995" t="s">
        <v>5294</v>
      </c>
      <c r="I166" s="996"/>
      <c r="J166" s="659"/>
      <c r="K166" s="2"/>
      <c r="L166" s="2"/>
    </row>
    <row r="167" spans="1:12" s="3" customFormat="1" ht="15" customHeight="1" thickBot="1" x14ac:dyDescent="0.25">
      <c r="B167" s="2"/>
      <c r="C167" s="2"/>
      <c r="D167" s="2"/>
      <c r="E167" s="2"/>
      <c r="F167" s="8"/>
      <c r="G167" s="2"/>
      <c r="H167" s="997" t="s">
        <v>5259</v>
      </c>
      <c r="I167" s="998"/>
      <c r="J167" s="7">
        <f>SUM(J158:J165)</f>
        <v>0</v>
      </c>
      <c r="K167" s="2" t="s">
        <v>5315</v>
      </c>
      <c r="L167" s="2" t="s">
        <v>5201</v>
      </c>
    </row>
    <row r="168" spans="1:12" s="3" customFormat="1" ht="15" customHeight="1" x14ac:dyDescent="0.2">
      <c r="B168" s="2"/>
      <c r="C168" s="2"/>
      <c r="D168" s="2"/>
      <c r="E168" s="2"/>
      <c r="F168" s="8"/>
      <c r="G168" s="2"/>
      <c r="H168" s="434"/>
      <c r="I168" s="9"/>
      <c r="J168" s="8"/>
      <c r="K168" s="2"/>
      <c r="L168" s="2"/>
    </row>
    <row r="169" spans="1:12" s="3" customFormat="1" ht="15" customHeight="1" x14ac:dyDescent="0.2">
      <c r="A169" s="10" t="s">
        <v>5316</v>
      </c>
      <c r="B169" s="3" t="s">
        <v>5317</v>
      </c>
      <c r="C169" s="1"/>
      <c r="D169" s="1"/>
      <c r="E169" s="1"/>
      <c r="F169" s="6"/>
      <c r="G169" s="1"/>
      <c r="H169" s="430"/>
      <c r="I169" s="1"/>
      <c r="J169" s="6"/>
      <c r="K169" s="1"/>
      <c r="L169" s="1"/>
    </row>
    <row r="170" spans="1:12" s="3" customFormat="1" ht="15" customHeight="1" x14ac:dyDescent="0.2">
      <c r="A170" s="11"/>
      <c r="B170" s="435"/>
      <c r="C170" s="435"/>
      <c r="D170" s="435"/>
      <c r="E170" s="435"/>
      <c r="F170" s="6"/>
      <c r="G170" s="1"/>
      <c r="H170" s="430"/>
      <c r="I170" s="1"/>
      <c r="J170" s="6"/>
      <c r="K170" s="1"/>
      <c r="L170" s="1"/>
    </row>
    <row r="171" spans="1:12" s="3" customFormat="1" ht="15" customHeight="1" x14ac:dyDescent="0.2">
      <c r="A171" s="11"/>
      <c r="B171" s="576" t="s">
        <v>5281</v>
      </c>
      <c r="C171" s="273"/>
      <c r="D171" s="577" t="s">
        <v>5282</v>
      </c>
      <c r="E171" s="2"/>
      <c r="F171" s="569" t="s">
        <v>5195</v>
      </c>
      <c r="G171" s="70"/>
      <c r="H171" s="570" t="s">
        <v>5196</v>
      </c>
      <c r="I171" s="70"/>
      <c r="J171" s="569" t="s">
        <v>17</v>
      </c>
      <c r="K171" s="2"/>
      <c r="L171" s="1"/>
    </row>
    <row r="172" spans="1:12" s="3" customFormat="1" ht="15" customHeight="1" x14ac:dyDescent="0.2">
      <c r="A172" s="11"/>
      <c r="B172" s="270"/>
      <c r="C172" s="14"/>
      <c r="D172" s="23"/>
      <c r="E172" s="24"/>
      <c r="F172" s="26"/>
      <c r="G172" s="25"/>
      <c r="H172" s="431"/>
      <c r="I172" s="25"/>
      <c r="J172" s="13" t="s">
        <v>5197</v>
      </c>
      <c r="K172" s="2"/>
      <c r="L172" s="1"/>
    </row>
    <row r="173" spans="1:12" s="3" customFormat="1" ht="15" customHeight="1" x14ac:dyDescent="0.2">
      <c r="B173" s="272">
        <v>1</v>
      </c>
      <c r="C173" s="273" t="s">
        <v>5219</v>
      </c>
      <c r="D173" s="572" t="s">
        <v>5199</v>
      </c>
      <c r="E173" s="573" t="s">
        <v>5200</v>
      </c>
      <c r="F173" s="150">
        <f>IF(総括表!$B$4=総括表!$Q$4,基礎データ貼付用シート!E40)</f>
        <v>0</v>
      </c>
      <c r="G173" s="147" t="s">
        <v>5201</v>
      </c>
      <c r="H173" s="571">
        <v>0.159</v>
      </c>
      <c r="I173" s="147" t="s">
        <v>5202</v>
      </c>
      <c r="J173" s="148">
        <f t="shared" ref="J173:J180" si="9">ROUND(F173*H173,0)</f>
        <v>0</v>
      </c>
      <c r="K173" s="2" t="s">
        <v>5203</v>
      </c>
    </row>
    <row r="174" spans="1:12" s="3" customFormat="1" ht="15" customHeight="1" x14ac:dyDescent="0.2">
      <c r="B174" s="432"/>
      <c r="C174" s="24"/>
      <c r="D174" s="572" t="s">
        <v>5204</v>
      </c>
      <c r="E174" s="573" t="s">
        <v>5205</v>
      </c>
      <c r="F174" s="150" t="b">
        <f>IF(総括表!$B$4=総括表!$Q$5,基礎データ貼付用シート!E40)</f>
        <v>0</v>
      </c>
      <c r="G174" s="147" t="s">
        <v>5201</v>
      </c>
      <c r="H174" s="574">
        <v>0.126</v>
      </c>
      <c r="I174" s="70" t="s">
        <v>5202</v>
      </c>
      <c r="J174" s="145">
        <f t="shared" si="9"/>
        <v>0</v>
      </c>
      <c r="K174" s="2" t="s">
        <v>5206</v>
      </c>
    </row>
    <row r="175" spans="1:12" ht="15" customHeight="1" x14ac:dyDescent="0.2">
      <c r="A175" s="3"/>
      <c r="B175" s="272">
        <v>2</v>
      </c>
      <c r="C175" s="273" t="s">
        <v>5222</v>
      </c>
      <c r="D175" s="572" t="s">
        <v>5199</v>
      </c>
      <c r="E175" s="573" t="s">
        <v>5200</v>
      </c>
      <c r="F175" s="150">
        <f>IF(総括表!$B$4=総括表!$Q$4,基礎データ貼付用シート!E41)</f>
        <v>0</v>
      </c>
      <c r="G175" s="147" t="s">
        <v>5201</v>
      </c>
      <c r="H175" s="571">
        <v>0.17499999999999999</v>
      </c>
      <c r="I175" s="147" t="s">
        <v>5202</v>
      </c>
      <c r="J175" s="148">
        <f t="shared" si="9"/>
        <v>0</v>
      </c>
      <c r="K175" s="2" t="s">
        <v>5208</v>
      </c>
      <c r="L175" s="3"/>
    </row>
    <row r="176" spans="1:12" ht="15" customHeight="1" x14ac:dyDescent="0.2">
      <c r="A176" s="3"/>
      <c r="B176" s="432"/>
      <c r="C176" s="24"/>
      <c r="D176" s="572" t="s">
        <v>5204</v>
      </c>
      <c r="E176" s="573" t="s">
        <v>5205</v>
      </c>
      <c r="F176" s="150" t="b">
        <f>IF(総括表!$B$4=総括表!$Q$5,基礎データ貼付用シート!E41)</f>
        <v>0</v>
      </c>
      <c r="G176" s="147" t="s">
        <v>5201</v>
      </c>
      <c r="H176" s="574">
        <v>0.14299999999999999</v>
      </c>
      <c r="I176" s="70" t="s">
        <v>5202</v>
      </c>
      <c r="J176" s="145">
        <f t="shared" si="9"/>
        <v>0</v>
      </c>
      <c r="K176" s="2" t="s">
        <v>5209</v>
      </c>
      <c r="L176" s="3"/>
    </row>
    <row r="177" spans="1:12" ht="15" customHeight="1" x14ac:dyDescent="0.2">
      <c r="A177" s="3"/>
      <c r="B177" s="272">
        <v>3</v>
      </c>
      <c r="C177" s="273" t="s">
        <v>5225</v>
      </c>
      <c r="D177" s="572" t="s">
        <v>5199</v>
      </c>
      <c r="E177" s="573" t="s">
        <v>5200</v>
      </c>
      <c r="F177" s="150">
        <f>IF(総括表!$B$4=総括表!$Q$4,基礎データ貼付用シート!E42)</f>
        <v>0</v>
      </c>
      <c r="G177" s="147" t="s">
        <v>5201</v>
      </c>
      <c r="H177" s="571">
        <v>0.189</v>
      </c>
      <c r="I177" s="147" t="s">
        <v>5202</v>
      </c>
      <c r="J177" s="148">
        <f t="shared" si="9"/>
        <v>0</v>
      </c>
      <c r="K177" s="2" t="s">
        <v>5211</v>
      </c>
      <c r="L177" s="3"/>
    </row>
    <row r="178" spans="1:12" ht="15" customHeight="1" x14ac:dyDescent="0.2">
      <c r="A178" s="3"/>
      <c r="B178" s="432"/>
      <c r="C178" s="24"/>
      <c r="D178" s="572" t="s">
        <v>5204</v>
      </c>
      <c r="E178" s="573" t="s">
        <v>5205</v>
      </c>
      <c r="F178" s="150" t="b">
        <f>IF(総括表!$B$4=総括表!$Q$5,基礎データ貼付用シート!E42)</f>
        <v>0</v>
      </c>
      <c r="G178" s="147" t="s">
        <v>5201</v>
      </c>
      <c r="H178" s="574">
        <v>0.161</v>
      </c>
      <c r="I178" s="70" t="s">
        <v>5202</v>
      </c>
      <c r="J178" s="145">
        <f t="shared" si="9"/>
        <v>0</v>
      </c>
      <c r="K178" s="2" t="s">
        <v>5212</v>
      </c>
      <c r="L178" s="3"/>
    </row>
    <row r="179" spans="1:12" s="3" customFormat="1" ht="15" customHeight="1" x14ac:dyDescent="0.2">
      <c r="B179" s="272">
        <v>4</v>
      </c>
      <c r="C179" s="273" t="s">
        <v>5228</v>
      </c>
      <c r="D179" s="572" t="s">
        <v>5199</v>
      </c>
      <c r="E179" s="573" t="s">
        <v>5200</v>
      </c>
      <c r="F179" s="150">
        <f>IF(総括表!$B$4=総括表!$Q$4,基礎データ貼付用シート!E43)</f>
        <v>0</v>
      </c>
      <c r="G179" s="147" t="s">
        <v>5201</v>
      </c>
      <c r="H179" s="571">
        <v>0.20200000000000001</v>
      </c>
      <c r="I179" s="147" t="s">
        <v>5202</v>
      </c>
      <c r="J179" s="148">
        <f t="shared" si="9"/>
        <v>0</v>
      </c>
      <c r="K179" s="2" t="s">
        <v>5214</v>
      </c>
    </row>
    <row r="180" spans="1:12" s="3" customFormat="1" ht="15" customHeight="1" thickBot="1" x14ac:dyDescent="0.25">
      <c r="B180" s="432"/>
      <c r="C180" s="24"/>
      <c r="D180" s="572" t="s">
        <v>5204</v>
      </c>
      <c r="E180" s="573" t="s">
        <v>5205</v>
      </c>
      <c r="F180" s="150" t="b">
        <f>IF(総括表!$B$4=総括表!$Q$5,基礎データ貼付用シート!E43)</f>
        <v>0</v>
      </c>
      <c r="G180" s="147" t="s">
        <v>5201</v>
      </c>
      <c r="H180" s="574">
        <v>0.17799999999999999</v>
      </c>
      <c r="I180" s="70" t="s">
        <v>5202</v>
      </c>
      <c r="J180" s="145">
        <f t="shared" si="9"/>
        <v>0</v>
      </c>
      <c r="K180" s="2" t="s">
        <v>5215</v>
      </c>
    </row>
    <row r="181" spans="1:12" s="3" customFormat="1" ht="15" customHeight="1" x14ac:dyDescent="0.2">
      <c r="B181" s="2"/>
      <c r="C181" s="9"/>
      <c r="D181" s="2"/>
      <c r="E181" s="2"/>
      <c r="F181" s="8"/>
      <c r="G181" s="9"/>
      <c r="H181" s="995" t="s">
        <v>5294</v>
      </c>
      <c r="I181" s="996"/>
      <c r="J181" s="659"/>
      <c r="K181" s="2"/>
      <c r="L181" s="2"/>
    </row>
    <row r="182" spans="1:12" s="3" customFormat="1" ht="15" customHeight="1" thickBot="1" x14ac:dyDescent="0.25">
      <c r="B182" s="2"/>
      <c r="C182" s="2"/>
      <c r="D182" s="2"/>
      <c r="E182" s="2"/>
      <c r="F182" s="8"/>
      <c r="G182" s="2"/>
      <c r="H182" s="997" t="s">
        <v>5259</v>
      </c>
      <c r="I182" s="998"/>
      <c r="J182" s="7">
        <f>SUM(J173:J180)</f>
        <v>0</v>
      </c>
      <c r="K182" s="2" t="s">
        <v>5318</v>
      </c>
      <c r="L182" s="2" t="s">
        <v>5201</v>
      </c>
    </row>
    <row r="183" spans="1:12" s="3" customFormat="1" ht="15" customHeight="1" x14ac:dyDescent="0.2">
      <c r="B183" s="2"/>
      <c r="C183" s="2"/>
      <c r="D183" s="2"/>
      <c r="E183" s="2"/>
      <c r="F183" s="8"/>
      <c r="G183" s="2"/>
      <c r="H183" s="9"/>
      <c r="I183" s="9"/>
      <c r="J183" s="8"/>
      <c r="K183" s="2"/>
      <c r="L183" s="2"/>
    </row>
    <row r="184" spans="1:12" s="3" customFormat="1" ht="15" customHeight="1" x14ac:dyDescent="0.2">
      <c r="A184" s="10" t="s">
        <v>5319</v>
      </c>
      <c r="B184" s="3" t="s">
        <v>5320</v>
      </c>
      <c r="C184" s="1"/>
      <c r="D184" s="1"/>
      <c r="E184" s="1"/>
      <c r="F184" s="6"/>
      <c r="G184" s="1"/>
      <c r="H184" s="430"/>
      <c r="I184" s="1"/>
      <c r="J184" s="6"/>
      <c r="K184" s="1"/>
      <c r="L184" s="1"/>
    </row>
    <row r="185" spans="1:12" s="3" customFormat="1" ht="15" customHeight="1" x14ac:dyDescent="0.2">
      <c r="A185" s="11"/>
      <c r="B185" s="435"/>
      <c r="C185" s="435"/>
      <c r="D185" s="435"/>
      <c r="E185" s="435"/>
      <c r="F185" s="6"/>
      <c r="G185" s="1"/>
      <c r="H185" s="430"/>
      <c r="I185" s="1"/>
      <c r="J185" s="6"/>
      <c r="K185" s="1"/>
      <c r="L185" s="1"/>
    </row>
    <row r="186" spans="1:12" s="3" customFormat="1" ht="15" customHeight="1" x14ac:dyDescent="0.2">
      <c r="A186" s="11"/>
      <c r="B186" s="576" t="s">
        <v>5281</v>
      </c>
      <c r="C186" s="273"/>
      <c r="D186" s="577" t="s">
        <v>5282</v>
      </c>
      <c r="E186" s="2"/>
      <c r="F186" s="569" t="s">
        <v>5195</v>
      </c>
      <c r="G186" s="70"/>
      <c r="H186" s="570" t="s">
        <v>5196</v>
      </c>
      <c r="I186" s="70"/>
      <c r="J186" s="569" t="s">
        <v>17</v>
      </c>
      <c r="K186" s="2"/>
      <c r="L186" s="1"/>
    </row>
    <row r="187" spans="1:12" s="3" customFormat="1" ht="15" customHeight="1" x14ac:dyDescent="0.2">
      <c r="A187" s="11"/>
      <c r="B187" s="270"/>
      <c r="C187" s="14"/>
      <c r="D187" s="23"/>
      <c r="E187" s="24"/>
      <c r="F187" s="26"/>
      <c r="G187" s="25"/>
      <c r="H187" s="431"/>
      <c r="I187" s="25"/>
      <c r="J187" s="13" t="s">
        <v>5197</v>
      </c>
      <c r="K187" s="2"/>
      <c r="L187" s="1"/>
    </row>
    <row r="188" spans="1:12" s="3" customFormat="1" ht="15" customHeight="1" x14ac:dyDescent="0.2">
      <c r="B188" s="575">
        <v>1</v>
      </c>
      <c r="C188" s="573" t="s">
        <v>5219</v>
      </c>
      <c r="D188" s="993"/>
      <c r="E188" s="994"/>
      <c r="F188" s="150">
        <f>+基礎データ貼付用シート!E63</f>
        <v>0</v>
      </c>
      <c r="G188" s="147" t="s">
        <v>5201</v>
      </c>
      <c r="H188" s="571">
        <v>0.33700000000000002</v>
      </c>
      <c r="I188" s="147" t="s">
        <v>5202</v>
      </c>
      <c r="J188" s="148">
        <f t="shared" ref="J188:J196" si="10">ROUND(F188*H188,0)</f>
        <v>0</v>
      </c>
      <c r="K188" s="2" t="s">
        <v>5203</v>
      </c>
    </row>
    <row r="189" spans="1:12" s="3" customFormat="1" ht="15" customHeight="1" x14ac:dyDescent="0.2">
      <c r="B189" s="575">
        <f>B188+1</f>
        <v>2</v>
      </c>
      <c r="C189" s="573" t="s">
        <v>5222</v>
      </c>
      <c r="D189" s="993"/>
      <c r="E189" s="994"/>
      <c r="F189" s="150">
        <f>+基礎データ貼付用シート!E64</f>
        <v>0</v>
      </c>
      <c r="G189" s="147" t="s">
        <v>5201</v>
      </c>
      <c r="H189" s="571">
        <v>0.38200000000000001</v>
      </c>
      <c r="I189" s="147" t="s">
        <v>5202</v>
      </c>
      <c r="J189" s="148">
        <f t="shared" si="10"/>
        <v>0</v>
      </c>
      <c r="K189" s="2" t="s">
        <v>5206</v>
      </c>
    </row>
    <row r="190" spans="1:12" ht="15" customHeight="1" x14ac:dyDescent="0.2">
      <c r="A190" s="3"/>
      <c r="B190" s="575">
        <f t="shared" ref="B190:B201" si="11">B189+1</f>
        <v>3</v>
      </c>
      <c r="C190" s="573" t="s">
        <v>5225</v>
      </c>
      <c r="D190" s="993"/>
      <c r="E190" s="994"/>
      <c r="F190" s="150">
        <f>+基礎データ貼付用シート!E65</f>
        <v>0</v>
      </c>
      <c r="G190" s="147" t="s">
        <v>5201</v>
      </c>
      <c r="H190" s="571">
        <v>0.42899999999999999</v>
      </c>
      <c r="I190" s="147" t="s">
        <v>5202</v>
      </c>
      <c r="J190" s="148">
        <f t="shared" si="10"/>
        <v>0</v>
      </c>
      <c r="K190" s="2" t="s">
        <v>5208</v>
      </c>
      <c r="L190" s="3"/>
    </row>
    <row r="191" spans="1:12" ht="15" customHeight="1" x14ac:dyDescent="0.2">
      <c r="A191" s="3"/>
      <c r="B191" s="575">
        <f t="shared" si="11"/>
        <v>4</v>
      </c>
      <c r="C191" s="573" t="s">
        <v>5228</v>
      </c>
      <c r="D191" s="993"/>
      <c r="E191" s="994"/>
      <c r="F191" s="150">
        <f>+基礎データ貼付用シート!E66</f>
        <v>0</v>
      </c>
      <c r="G191" s="147" t="s">
        <v>5201</v>
      </c>
      <c r="H191" s="571">
        <v>0.47499999999999998</v>
      </c>
      <c r="I191" s="147" t="s">
        <v>5202</v>
      </c>
      <c r="J191" s="148">
        <f t="shared" si="10"/>
        <v>0</v>
      </c>
      <c r="K191" s="2" t="s">
        <v>5209</v>
      </c>
      <c r="L191" s="3"/>
    </row>
    <row r="192" spans="1:12" ht="15" customHeight="1" x14ac:dyDescent="0.2">
      <c r="A192" s="3"/>
      <c r="B192" s="575">
        <f t="shared" si="11"/>
        <v>5</v>
      </c>
      <c r="C192" s="573" t="s">
        <v>5231</v>
      </c>
      <c r="D192" s="993"/>
      <c r="E192" s="994"/>
      <c r="F192" s="150">
        <f>+基礎データ貼付用シート!E67</f>
        <v>0</v>
      </c>
      <c r="G192" s="147" t="s">
        <v>5201</v>
      </c>
      <c r="H192" s="571">
        <v>0.51900000000000002</v>
      </c>
      <c r="I192" s="147" t="s">
        <v>5202</v>
      </c>
      <c r="J192" s="148">
        <f t="shared" si="10"/>
        <v>0</v>
      </c>
      <c r="K192" s="2" t="s">
        <v>5211</v>
      </c>
      <c r="L192" s="3"/>
    </row>
    <row r="193" spans="1:12" ht="15" customHeight="1" x14ac:dyDescent="0.2">
      <c r="A193" s="3"/>
      <c r="B193" s="575">
        <f t="shared" si="11"/>
        <v>6</v>
      </c>
      <c r="C193" s="573" t="s">
        <v>5234</v>
      </c>
      <c r="D193" s="993"/>
      <c r="E193" s="994"/>
      <c r="F193" s="150">
        <f>+基礎データ貼付用シート!E68</f>
        <v>0</v>
      </c>
      <c r="G193" s="147" t="s">
        <v>5201</v>
      </c>
      <c r="H193" s="571">
        <v>0.56599999999999995</v>
      </c>
      <c r="I193" s="147" t="s">
        <v>5202</v>
      </c>
      <c r="J193" s="148">
        <f t="shared" si="10"/>
        <v>0</v>
      </c>
      <c r="K193" s="2" t="s">
        <v>5212</v>
      </c>
      <c r="L193" s="3"/>
    </row>
    <row r="194" spans="1:12" s="3" customFormat="1" ht="15" customHeight="1" x14ac:dyDescent="0.2">
      <c r="B194" s="575">
        <f t="shared" si="11"/>
        <v>7</v>
      </c>
      <c r="C194" s="573" t="s">
        <v>5237</v>
      </c>
      <c r="D194" s="993"/>
      <c r="E194" s="994"/>
      <c r="F194" s="150">
        <f>+基礎データ貼付用シート!E69</f>
        <v>0</v>
      </c>
      <c r="G194" s="147" t="s">
        <v>5201</v>
      </c>
      <c r="H194" s="571">
        <v>0.61299999999999999</v>
      </c>
      <c r="I194" s="147" t="s">
        <v>5202</v>
      </c>
      <c r="J194" s="148">
        <f t="shared" si="10"/>
        <v>0</v>
      </c>
      <c r="K194" s="2" t="s">
        <v>5214</v>
      </c>
    </row>
    <row r="195" spans="1:12" s="3" customFormat="1" ht="15" customHeight="1" x14ac:dyDescent="0.2">
      <c r="B195" s="575">
        <f t="shared" si="11"/>
        <v>8</v>
      </c>
      <c r="C195" s="573" t="s">
        <v>5240</v>
      </c>
      <c r="D195" s="993"/>
      <c r="E195" s="994"/>
      <c r="F195" s="150">
        <f>+基礎データ貼付用シート!E70</f>
        <v>0</v>
      </c>
      <c r="G195" s="147" t="s">
        <v>5201</v>
      </c>
      <c r="H195" s="571">
        <v>0.65900000000000003</v>
      </c>
      <c r="I195" s="147" t="s">
        <v>5202</v>
      </c>
      <c r="J195" s="148">
        <f t="shared" si="10"/>
        <v>0</v>
      </c>
      <c r="K195" s="2" t="s">
        <v>5215</v>
      </c>
    </row>
    <row r="196" spans="1:12" s="3" customFormat="1" ht="15" customHeight="1" x14ac:dyDescent="0.2">
      <c r="B196" s="575">
        <f t="shared" si="11"/>
        <v>9</v>
      </c>
      <c r="C196" s="573" t="s">
        <v>5306</v>
      </c>
      <c r="D196" s="993"/>
      <c r="E196" s="994"/>
      <c r="F196" s="150">
        <f>+基礎データ貼付用シート!E71</f>
        <v>0</v>
      </c>
      <c r="G196" s="147" t="s">
        <v>5201</v>
      </c>
      <c r="H196" s="571">
        <v>0.70599999999999996</v>
      </c>
      <c r="I196" s="147" t="s">
        <v>5202</v>
      </c>
      <c r="J196" s="148">
        <f t="shared" si="10"/>
        <v>0</v>
      </c>
      <c r="K196" s="2" t="s">
        <v>5217</v>
      </c>
    </row>
    <row r="197" spans="1:12" s="3" customFormat="1" ht="15" customHeight="1" x14ac:dyDescent="0.2">
      <c r="B197" s="575">
        <f t="shared" si="11"/>
        <v>10</v>
      </c>
      <c r="C197" s="573" t="s">
        <v>5307</v>
      </c>
      <c r="D197" s="993"/>
      <c r="E197" s="994"/>
      <c r="F197" s="150">
        <f>+基礎データ貼付用シート!E72</f>
        <v>0</v>
      </c>
      <c r="G197" s="147" t="s">
        <v>5201</v>
      </c>
      <c r="H197" s="571">
        <v>0.753</v>
      </c>
      <c r="I197" s="147" t="s">
        <v>5202</v>
      </c>
      <c r="J197" s="148">
        <f>ROUND(F197*H197,0)</f>
        <v>0</v>
      </c>
      <c r="K197" s="2" t="s">
        <v>5218</v>
      </c>
    </row>
    <row r="198" spans="1:12" s="3" customFormat="1" ht="15" customHeight="1" x14ac:dyDescent="0.2">
      <c r="B198" s="575">
        <f t="shared" si="11"/>
        <v>11</v>
      </c>
      <c r="C198" s="573" t="s">
        <v>5308</v>
      </c>
      <c r="D198" s="993"/>
      <c r="E198" s="994"/>
      <c r="F198" s="150">
        <f>+基礎データ貼付用シート!E73</f>
        <v>0</v>
      </c>
      <c r="G198" s="147" t="s">
        <v>5201</v>
      </c>
      <c r="H198" s="571">
        <v>0.8</v>
      </c>
      <c r="I198" s="147" t="s">
        <v>5202</v>
      </c>
      <c r="J198" s="148">
        <f>ROUND(F198*H198,0)</f>
        <v>0</v>
      </c>
      <c r="K198" s="2" t="s">
        <v>5220</v>
      </c>
    </row>
    <row r="199" spans="1:12" s="3" customFormat="1" ht="15" customHeight="1" x14ac:dyDescent="0.2">
      <c r="B199" s="575">
        <f t="shared" si="11"/>
        <v>12</v>
      </c>
      <c r="C199" s="573" t="s">
        <v>5309</v>
      </c>
      <c r="D199" s="993"/>
      <c r="E199" s="994"/>
      <c r="F199" s="150">
        <f>+基礎データ貼付用シート!E74</f>
        <v>0</v>
      </c>
      <c r="G199" s="147" t="s">
        <v>5201</v>
      </c>
      <c r="H199" s="571">
        <v>0.8</v>
      </c>
      <c r="I199" s="147" t="s">
        <v>5202</v>
      </c>
      <c r="J199" s="148">
        <f>ROUND(F199*H199,0)</f>
        <v>0</v>
      </c>
      <c r="K199" s="2" t="s">
        <v>5221</v>
      </c>
    </row>
    <row r="200" spans="1:12" s="3" customFormat="1" ht="15" customHeight="1" x14ac:dyDescent="0.2">
      <c r="B200" s="575">
        <f t="shared" si="11"/>
        <v>13</v>
      </c>
      <c r="C200" s="573" t="s">
        <v>5310</v>
      </c>
      <c r="D200" s="993"/>
      <c r="E200" s="994"/>
      <c r="F200" s="150">
        <f>+基礎データ貼付用シート!E75</f>
        <v>0</v>
      </c>
      <c r="G200" s="147" t="s">
        <v>5201</v>
      </c>
      <c r="H200" s="724">
        <v>0.8</v>
      </c>
      <c r="I200" s="147" t="s">
        <v>5202</v>
      </c>
      <c r="J200" s="148">
        <f>ROUND(F200*H200,0)</f>
        <v>0</v>
      </c>
      <c r="K200" s="2" t="s">
        <v>5223</v>
      </c>
    </row>
    <row r="201" spans="1:12" s="3" customFormat="1" ht="15" customHeight="1" thickBot="1" x14ac:dyDescent="0.25">
      <c r="B201" s="575">
        <f t="shared" si="11"/>
        <v>14</v>
      </c>
      <c r="C201" s="573" t="s">
        <v>5476</v>
      </c>
      <c r="D201" s="993"/>
      <c r="E201" s="994"/>
      <c r="F201" s="150">
        <f>+基礎データ貼付用シート!E76</f>
        <v>0</v>
      </c>
      <c r="G201" s="147" t="s">
        <v>5201</v>
      </c>
      <c r="H201" s="571">
        <v>0.8</v>
      </c>
      <c r="I201" s="147" t="s">
        <v>5202</v>
      </c>
      <c r="J201" s="148">
        <f>ROUND(F201*H201,0)</f>
        <v>0</v>
      </c>
      <c r="K201" s="2" t="s">
        <v>5224</v>
      </c>
    </row>
    <row r="202" spans="1:12" s="3" customFormat="1" ht="15" customHeight="1" x14ac:dyDescent="0.2">
      <c r="B202" s="2"/>
      <c r="C202" s="9"/>
      <c r="D202" s="2"/>
      <c r="E202" s="2"/>
      <c r="F202" s="8"/>
      <c r="G202" s="9"/>
      <c r="H202" s="995" t="s">
        <v>5761</v>
      </c>
      <c r="I202" s="996"/>
      <c r="J202" s="659"/>
      <c r="K202" s="2"/>
      <c r="L202" s="2"/>
    </row>
    <row r="203" spans="1:12" s="3" customFormat="1" ht="15" customHeight="1" thickBot="1" x14ac:dyDescent="0.25">
      <c r="B203" s="2"/>
      <c r="C203" s="2"/>
      <c r="D203" s="2"/>
      <c r="E203" s="2"/>
      <c r="F203" s="8"/>
      <c r="G203" s="2"/>
      <c r="H203" s="997" t="s">
        <v>5259</v>
      </c>
      <c r="I203" s="998"/>
      <c r="J203" s="7">
        <f>SUM(J188:J201)</f>
        <v>0</v>
      </c>
      <c r="K203" s="436" t="s">
        <v>5321</v>
      </c>
      <c r="L203" s="2" t="s">
        <v>5201</v>
      </c>
    </row>
    <row r="204" spans="1:12" s="3" customFormat="1" ht="15" customHeight="1" x14ac:dyDescent="0.2">
      <c r="B204" s="2"/>
      <c r="C204" s="2"/>
      <c r="D204" s="2"/>
      <c r="E204" s="2"/>
      <c r="F204" s="8"/>
      <c r="G204" s="2"/>
      <c r="H204" s="9"/>
      <c r="I204" s="9"/>
      <c r="J204" s="8"/>
      <c r="K204" s="2"/>
      <c r="L204" s="2"/>
    </row>
    <row r="205" spans="1:12" s="3" customFormat="1" ht="15" customHeight="1" x14ac:dyDescent="0.2">
      <c r="A205" s="10" t="s">
        <v>5322</v>
      </c>
      <c r="B205" s="3" t="s">
        <v>5323</v>
      </c>
      <c r="C205" s="1"/>
      <c r="D205" s="1"/>
      <c r="E205" s="1"/>
      <c r="F205" s="6"/>
      <c r="G205" s="1"/>
      <c r="H205" s="430"/>
      <c r="I205" s="1"/>
      <c r="J205" s="6"/>
      <c r="K205" s="1"/>
      <c r="L205" s="1"/>
    </row>
    <row r="206" spans="1:12" s="3" customFormat="1" ht="15" customHeight="1" x14ac:dyDescent="0.2">
      <c r="A206" s="11"/>
      <c r="B206" s="435"/>
      <c r="C206" s="435"/>
      <c r="D206" s="435"/>
      <c r="E206" s="435"/>
      <c r="F206" s="6"/>
      <c r="G206" s="1"/>
      <c r="H206" s="430"/>
      <c r="I206" s="1"/>
      <c r="J206" s="6"/>
      <c r="K206" s="1"/>
      <c r="L206" s="1"/>
    </row>
    <row r="207" spans="1:12" s="3" customFormat="1" ht="15" customHeight="1" x14ac:dyDescent="0.2">
      <c r="A207" s="11"/>
      <c r="B207" s="576" t="s">
        <v>5281</v>
      </c>
      <c r="C207" s="273"/>
      <c r="D207" s="577" t="s">
        <v>5282</v>
      </c>
      <c r="E207" s="2"/>
      <c r="F207" s="569" t="s">
        <v>5195</v>
      </c>
      <c r="G207" s="70"/>
      <c r="H207" s="570" t="s">
        <v>5196</v>
      </c>
      <c r="I207" s="70"/>
      <c r="J207" s="569" t="s">
        <v>17</v>
      </c>
      <c r="K207" s="2"/>
      <c r="L207" s="1"/>
    </row>
    <row r="208" spans="1:12" s="3" customFormat="1" ht="15" customHeight="1" x14ac:dyDescent="0.2">
      <c r="A208" s="11"/>
      <c r="B208" s="270"/>
      <c r="C208" s="14"/>
      <c r="D208" s="23"/>
      <c r="E208" s="24"/>
      <c r="F208" s="26"/>
      <c r="G208" s="25"/>
      <c r="H208" s="431"/>
      <c r="I208" s="25"/>
      <c r="J208" s="13" t="s">
        <v>5197</v>
      </c>
      <c r="K208" s="2"/>
      <c r="L208" s="1"/>
    </row>
    <row r="209" spans="1:12" s="3" customFormat="1" ht="15" customHeight="1" x14ac:dyDescent="0.2">
      <c r="B209" s="272">
        <v>1</v>
      </c>
      <c r="C209" s="273" t="s">
        <v>5228</v>
      </c>
      <c r="D209" s="572" t="s">
        <v>5199</v>
      </c>
      <c r="E209" s="573" t="s">
        <v>5200</v>
      </c>
      <c r="F209" s="150">
        <f>IF(総括表!$B$4=総括表!$Q$4,基礎データ貼付用シート!E93)</f>
        <v>0</v>
      </c>
      <c r="G209" s="147" t="s">
        <v>5201</v>
      </c>
      <c r="H209" s="571">
        <v>0.33700000000000002</v>
      </c>
      <c r="I209" s="147" t="s">
        <v>5202</v>
      </c>
      <c r="J209" s="148">
        <f>ROUND(F209*H209,0)</f>
        <v>0</v>
      </c>
      <c r="K209" s="2" t="s">
        <v>5203</v>
      </c>
    </row>
    <row r="210" spans="1:12" ht="15" customHeight="1" x14ac:dyDescent="0.2">
      <c r="A210" s="3"/>
      <c r="B210" s="432"/>
      <c r="C210" s="24"/>
      <c r="D210" s="572" t="s">
        <v>5204</v>
      </c>
      <c r="E210" s="573" t="s">
        <v>5205</v>
      </c>
      <c r="F210" s="150" t="b">
        <f>IF(総括表!$B$4=総括表!$Q$5,基礎データ貼付用シート!E93)</f>
        <v>0</v>
      </c>
      <c r="G210" s="147" t="s">
        <v>5201</v>
      </c>
      <c r="H210" s="574">
        <v>0.29699999999999999</v>
      </c>
      <c r="I210" s="70" t="s">
        <v>5202</v>
      </c>
      <c r="J210" s="145">
        <f>ROUND(F210*H210,0)</f>
        <v>0</v>
      </c>
      <c r="K210" s="2" t="s">
        <v>5206</v>
      </c>
      <c r="L210" s="3"/>
    </row>
    <row r="211" spans="1:12" ht="15" customHeight="1" x14ac:dyDescent="0.2">
      <c r="A211" s="3"/>
      <c r="B211" s="272">
        <f>B209+1</f>
        <v>2</v>
      </c>
      <c r="C211" s="273" t="s">
        <v>5231</v>
      </c>
      <c r="D211" s="572" t="s">
        <v>5199</v>
      </c>
      <c r="E211" s="573" t="s">
        <v>5200</v>
      </c>
      <c r="F211" s="150">
        <f>IF(総括表!$B$4=総括表!$Q$4,基礎データ貼付用シート!E94)</f>
        <v>0</v>
      </c>
      <c r="G211" s="147" t="s">
        <v>5201</v>
      </c>
      <c r="H211" s="571">
        <v>0.35899999999999999</v>
      </c>
      <c r="I211" s="147" t="s">
        <v>5202</v>
      </c>
      <c r="J211" s="148">
        <f t="shared" ref="J211:J222" si="12">ROUND(F211*H211,0)</f>
        <v>0</v>
      </c>
      <c r="K211" s="2" t="s">
        <v>5208</v>
      </c>
      <c r="L211" s="3"/>
    </row>
    <row r="212" spans="1:12" ht="15" customHeight="1" x14ac:dyDescent="0.2">
      <c r="A212" s="3"/>
      <c r="B212" s="432"/>
      <c r="C212" s="24"/>
      <c r="D212" s="572" t="s">
        <v>5204</v>
      </c>
      <c r="E212" s="573" t="s">
        <v>5205</v>
      </c>
      <c r="F212" s="150" t="b">
        <f>IF(総括表!$B$4=総括表!$Q$5,基礎データ貼付用シート!E94)</f>
        <v>0</v>
      </c>
      <c r="G212" s="147" t="s">
        <v>5201</v>
      </c>
      <c r="H212" s="574">
        <v>0.32400000000000001</v>
      </c>
      <c r="I212" s="70" t="s">
        <v>5202</v>
      </c>
      <c r="J212" s="145">
        <f t="shared" si="12"/>
        <v>0</v>
      </c>
      <c r="K212" s="2" t="s">
        <v>5209</v>
      </c>
      <c r="L212" s="3"/>
    </row>
    <row r="213" spans="1:12" ht="15" customHeight="1" x14ac:dyDescent="0.2">
      <c r="A213" s="3"/>
      <c r="B213" s="272">
        <f>B211+1</f>
        <v>3</v>
      </c>
      <c r="C213" s="273" t="s">
        <v>5234</v>
      </c>
      <c r="D213" s="572" t="s">
        <v>5199</v>
      </c>
      <c r="E213" s="573" t="s">
        <v>5200</v>
      </c>
      <c r="F213" s="150">
        <f>IF(総括表!$B$4=総括表!$Q$4,基礎データ貼付用シート!E95)</f>
        <v>0</v>
      </c>
      <c r="G213" s="147" t="s">
        <v>5201</v>
      </c>
      <c r="H213" s="571">
        <v>0.38400000000000001</v>
      </c>
      <c r="I213" s="147" t="s">
        <v>5202</v>
      </c>
      <c r="J213" s="148">
        <f t="shared" si="12"/>
        <v>0</v>
      </c>
      <c r="K213" s="2" t="s">
        <v>5211</v>
      </c>
      <c r="L213" s="3"/>
    </row>
    <row r="214" spans="1:12" s="3" customFormat="1" ht="15" customHeight="1" x14ac:dyDescent="0.2">
      <c r="B214" s="432"/>
      <c r="C214" s="24"/>
      <c r="D214" s="572" t="s">
        <v>5204</v>
      </c>
      <c r="E214" s="573" t="s">
        <v>5205</v>
      </c>
      <c r="F214" s="150" t="b">
        <f>IF(総括表!$B$4=総括表!$Q$5,基礎データ貼付用シート!E95)</f>
        <v>0</v>
      </c>
      <c r="G214" s="147" t="s">
        <v>5201</v>
      </c>
      <c r="H214" s="574">
        <v>0.35399999999999998</v>
      </c>
      <c r="I214" s="70" t="s">
        <v>5202</v>
      </c>
      <c r="J214" s="145">
        <f t="shared" si="12"/>
        <v>0</v>
      </c>
      <c r="K214" s="2" t="s">
        <v>5212</v>
      </c>
    </row>
    <row r="215" spans="1:12" s="3" customFormat="1" ht="15" customHeight="1" x14ac:dyDescent="0.2">
      <c r="B215" s="272">
        <f>B213+1</f>
        <v>4</v>
      </c>
      <c r="C215" s="273" t="s">
        <v>5237</v>
      </c>
      <c r="D215" s="572" t="s">
        <v>5199</v>
      </c>
      <c r="E215" s="573" t="s">
        <v>5200</v>
      </c>
      <c r="F215" s="150">
        <f>IF(総括表!$B$4=総括表!$Q$4,基礎データ貼付用シート!E96)</f>
        <v>0</v>
      </c>
      <c r="G215" s="147" t="s">
        <v>5201</v>
      </c>
      <c r="H215" s="571">
        <v>0.40799999999999997</v>
      </c>
      <c r="I215" s="147" t="s">
        <v>5202</v>
      </c>
      <c r="J215" s="148">
        <f t="shared" si="12"/>
        <v>0</v>
      </c>
      <c r="K215" s="2" t="s">
        <v>5214</v>
      </c>
    </row>
    <row r="216" spans="1:12" s="3" customFormat="1" ht="15" customHeight="1" x14ac:dyDescent="0.2">
      <c r="B216" s="432"/>
      <c r="C216" s="24"/>
      <c r="D216" s="572" t="s">
        <v>5204</v>
      </c>
      <c r="E216" s="573" t="s">
        <v>5205</v>
      </c>
      <c r="F216" s="150" t="b">
        <f>IF(総括表!$B$4=総括表!$Q$5,基礎データ貼付用シート!E96)</f>
        <v>0</v>
      </c>
      <c r="G216" s="147" t="s">
        <v>5201</v>
      </c>
      <c r="H216" s="574">
        <v>0.38300000000000001</v>
      </c>
      <c r="I216" s="70" t="s">
        <v>5202</v>
      </c>
      <c r="J216" s="145">
        <f t="shared" si="12"/>
        <v>0</v>
      </c>
      <c r="K216" s="2" t="s">
        <v>5215</v>
      </c>
    </row>
    <row r="217" spans="1:12" s="3" customFormat="1" ht="15" customHeight="1" x14ac:dyDescent="0.2">
      <c r="B217" s="272">
        <f>B215+1</f>
        <v>5</v>
      </c>
      <c r="C217" s="273" t="s">
        <v>5240</v>
      </c>
      <c r="D217" s="572" t="s">
        <v>5199</v>
      </c>
      <c r="E217" s="573" t="s">
        <v>5200</v>
      </c>
      <c r="F217" s="150">
        <f>IF(総括表!$B$4=総括表!$Q$4,基礎データ貼付用シート!E97)</f>
        <v>0</v>
      </c>
      <c r="G217" s="147" t="s">
        <v>5201</v>
      </c>
      <c r="H217" s="571">
        <v>0.43099999999999999</v>
      </c>
      <c r="I217" s="147" t="s">
        <v>5202</v>
      </c>
      <c r="J217" s="148">
        <f t="shared" si="12"/>
        <v>0</v>
      </c>
      <c r="K217" s="2" t="s">
        <v>5217</v>
      </c>
    </row>
    <row r="218" spans="1:12" s="3" customFormat="1" ht="15" customHeight="1" x14ac:dyDescent="0.2">
      <c r="B218" s="432"/>
      <c r="C218" s="24"/>
      <c r="D218" s="572" t="s">
        <v>5204</v>
      </c>
      <c r="E218" s="573" t="s">
        <v>5205</v>
      </c>
      <c r="F218" s="150" t="b">
        <f>IF(総括表!$B$4=総括表!$Q$5,基礎データ貼付用シート!E97)</f>
        <v>0</v>
      </c>
      <c r="G218" s="147" t="s">
        <v>5201</v>
      </c>
      <c r="H218" s="574">
        <v>0.41199999999999998</v>
      </c>
      <c r="I218" s="70" t="s">
        <v>5202</v>
      </c>
      <c r="J218" s="145">
        <f t="shared" si="12"/>
        <v>0</v>
      </c>
      <c r="K218" s="2" t="s">
        <v>5218</v>
      </c>
    </row>
    <row r="219" spans="1:12" s="3" customFormat="1" ht="15" customHeight="1" x14ac:dyDescent="0.2">
      <c r="B219" s="272">
        <f>B217+1</f>
        <v>6</v>
      </c>
      <c r="C219" s="273" t="s">
        <v>5306</v>
      </c>
      <c r="D219" s="572" t="s">
        <v>5199</v>
      </c>
      <c r="E219" s="573" t="s">
        <v>5200</v>
      </c>
      <c r="F219" s="150">
        <f>IF(総括表!$B$4=総括表!$Q$4,基礎データ貼付用シート!E98)</f>
        <v>0</v>
      </c>
      <c r="G219" s="147" t="s">
        <v>5201</v>
      </c>
      <c r="H219" s="571">
        <v>0.45400000000000001</v>
      </c>
      <c r="I219" s="147" t="s">
        <v>5202</v>
      </c>
      <c r="J219" s="148">
        <f t="shared" si="12"/>
        <v>0</v>
      </c>
      <c r="K219" s="2" t="s">
        <v>5220</v>
      </c>
    </row>
    <row r="220" spans="1:12" s="3" customFormat="1" ht="15" customHeight="1" x14ac:dyDescent="0.2">
      <c r="B220" s="432"/>
      <c r="C220" s="24"/>
      <c r="D220" s="572" t="s">
        <v>5204</v>
      </c>
      <c r="E220" s="573" t="s">
        <v>5205</v>
      </c>
      <c r="F220" s="150" t="b">
        <f>IF(総括表!$B$4=総括表!$Q$5,基礎データ貼付用シート!E98)</f>
        <v>0</v>
      </c>
      <c r="G220" s="147" t="s">
        <v>5201</v>
      </c>
      <c r="H220" s="574">
        <v>0.441</v>
      </c>
      <c r="I220" s="70" t="s">
        <v>5202</v>
      </c>
      <c r="J220" s="145">
        <f t="shared" si="12"/>
        <v>0</v>
      </c>
      <c r="K220" s="2" t="s">
        <v>5221</v>
      </c>
    </row>
    <row r="221" spans="1:12" s="3" customFormat="1" ht="15" customHeight="1" x14ac:dyDescent="0.2">
      <c r="B221" s="272">
        <f t="shared" ref="B221" si="13">B219+1</f>
        <v>7</v>
      </c>
      <c r="C221" s="273" t="s">
        <v>5307</v>
      </c>
      <c r="D221" s="572" t="s">
        <v>5199</v>
      </c>
      <c r="E221" s="573" t="s">
        <v>5200</v>
      </c>
      <c r="F221" s="150">
        <f>IF(総括表!$B$4=総括表!$Q$4,基礎データ貼付用シート!E99)</f>
        <v>0</v>
      </c>
      <c r="G221" s="147" t="s">
        <v>5201</v>
      </c>
      <c r="H221" s="571">
        <v>0.47699999999999998</v>
      </c>
      <c r="I221" s="147" t="s">
        <v>5202</v>
      </c>
      <c r="J221" s="148">
        <f t="shared" si="12"/>
        <v>0</v>
      </c>
      <c r="K221" s="2" t="s">
        <v>5223</v>
      </c>
    </row>
    <row r="222" spans="1:12" s="3" customFormat="1" ht="15" customHeight="1" x14ac:dyDescent="0.2">
      <c r="B222" s="432"/>
      <c r="C222" s="24"/>
      <c r="D222" s="572" t="s">
        <v>5204</v>
      </c>
      <c r="E222" s="573" t="s">
        <v>5205</v>
      </c>
      <c r="F222" s="150" t="b">
        <f>IF(総括表!$B$4=総括表!$Q$5,基礎データ貼付用シート!E99)</f>
        <v>0</v>
      </c>
      <c r="G222" s="147" t="s">
        <v>5201</v>
      </c>
      <c r="H222" s="574">
        <v>0.47099999999999997</v>
      </c>
      <c r="I222" s="70" t="s">
        <v>5202</v>
      </c>
      <c r="J222" s="145">
        <f t="shared" si="12"/>
        <v>0</v>
      </c>
      <c r="K222" s="2" t="s">
        <v>5224</v>
      </c>
    </row>
    <row r="223" spans="1:12" s="3" customFormat="1" ht="15" customHeight="1" x14ac:dyDescent="0.2">
      <c r="B223" s="272">
        <f t="shared" ref="B223" si="14">B221+1</f>
        <v>8</v>
      </c>
      <c r="C223" s="273" t="s">
        <v>5308</v>
      </c>
      <c r="D223" s="572" t="s">
        <v>5199</v>
      </c>
      <c r="E223" s="573" t="s">
        <v>5200</v>
      </c>
      <c r="F223" s="150">
        <f>IF(総括表!$B$4=総括表!$Q$4,基礎データ貼付用シート!E100)</f>
        <v>0</v>
      </c>
      <c r="G223" s="147" t="s">
        <v>5201</v>
      </c>
      <c r="H223" s="571">
        <v>0.5</v>
      </c>
      <c r="I223" s="147" t="s">
        <v>5202</v>
      </c>
      <c r="J223" s="148">
        <f t="shared" ref="J223:J230" si="15">ROUND(F223*H223,0)</f>
        <v>0</v>
      </c>
      <c r="K223" s="2" t="s">
        <v>5226</v>
      </c>
    </row>
    <row r="224" spans="1:12" s="3" customFormat="1" ht="15" customHeight="1" x14ac:dyDescent="0.2">
      <c r="B224" s="432"/>
      <c r="C224" s="24"/>
      <c r="D224" s="572" t="s">
        <v>5204</v>
      </c>
      <c r="E224" s="573" t="s">
        <v>5205</v>
      </c>
      <c r="F224" s="150" t="b">
        <f>IF(総括表!$B$4=総括表!$Q$5,基礎データ貼付用シート!E100)</f>
        <v>0</v>
      </c>
      <c r="G224" s="147" t="s">
        <v>5201</v>
      </c>
      <c r="H224" s="574">
        <v>0.5</v>
      </c>
      <c r="I224" s="70" t="s">
        <v>5202</v>
      </c>
      <c r="J224" s="145">
        <f t="shared" si="15"/>
        <v>0</v>
      </c>
      <c r="K224" s="2" t="s">
        <v>5227</v>
      </c>
    </row>
    <row r="225" spans="1:12" s="3" customFormat="1" ht="15" customHeight="1" x14ac:dyDescent="0.2">
      <c r="B225" s="272">
        <f t="shared" ref="B225" si="16">B223+1</f>
        <v>9</v>
      </c>
      <c r="C225" s="273" t="s">
        <v>5309</v>
      </c>
      <c r="D225" s="572" t="s">
        <v>5199</v>
      </c>
      <c r="E225" s="573" t="s">
        <v>5200</v>
      </c>
      <c r="F225" s="150">
        <f>IF(総括表!$B$4=総括表!$Q$4,基礎データ貼付用シート!E101)</f>
        <v>0</v>
      </c>
      <c r="G225" s="147" t="s">
        <v>5201</v>
      </c>
      <c r="H225" s="571">
        <v>0.5</v>
      </c>
      <c r="I225" s="147" t="s">
        <v>5202</v>
      </c>
      <c r="J225" s="148">
        <f t="shared" si="15"/>
        <v>0</v>
      </c>
      <c r="K225" s="2" t="s">
        <v>5229</v>
      </c>
    </row>
    <row r="226" spans="1:12" s="3" customFormat="1" ht="15" customHeight="1" x14ac:dyDescent="0.2">
      <c r="B226" s="432"/>
      <c r="C226" s="24"/>
      <c r="D226" s="572" t="s">
        <v>5204</v>
      </c>
      <c r="E226" s="573" t="s">
        <v>5205</v>
      </c>
      <c r="F226" s="150" t="b">
        <f>IF(総括表!$B$4=総括表!$Q$5,基礎データ貼付用シート!E101)</f>
        <v>0</v>
      </c>
      <c r="G226" s="147" t="s">
        <v>5201</v>
      </c>
      <c r="H226" s="574">
        <v>0.5</v>
      </c>
      <c r="I226" s="70" t="s">
        <v>5202</v>
      </c>
      <c r="J226" s="145">
        <f t="shared" si="15"/>
        <v>0</v>
      </c>
      <c r="K226" s="2" t="s">
        <v>5230</v>
      </c>
    </row>
    <row r="227" spans="1:12" s="3" customFormat="1" ht="15" customHeight="1" x14ac:dyDescent="0.2">
      <c r="B227" s="727">
        <f>B225+1</f>
        <v>10</v>
      </c>
      <c r="C227" s="726" t="s">
        <v>5310</v>
      </c>
      <c r="D227" s="572" t="s">
        <v>5199</v>
      </c>
      <c r="E227" s="573" t="s">
        <v>5200</v>
      </c>
      <c r="F227" s="630">
        <f>IF(総括表!$B$4=総括表!$Q$4,基礎データ貼付用シート!E102)</f>
        <v>0</v>
      </c>
      <c r="G227" s="147" t="s">
        <v>5201</v>
      </c>
      <c r="H227" s="725">
        <v>0.5</v>
      </c>
      <c r="I227" s="70" t="s">
        <v>5202</v>
      </c>
      <c r="J227" s="145">
        <f t="shared" si="15"/>
        <v>0</v>
      </c>
      <c r="K227" s="2" t="s">
        <v>5339</v>
      </c>
    </row>
    <row r="228" spans="1:12" s="3" customFormat="1" ht="15" customHeight="1" x14ac:dyDescent="0.2">
      <c r="B228" s="577"/>
      <c r="C228" s="14"/>
      <c r="D228" s="572" t="s">
        <v>5204</v>
      </c>
      <c r="E228" s="573" t="s">
        <v>5205</v>
      </c>
      <c r="F228" s="630" t="b">
        <f>IF(総括表!$B$4=総括表!$Q$5,基礎データ貼付用シート!E102)</f>
        <v>0</v>
      </c>
      <c r="G228" s="147" t="s">
        <v>5201</v>
      </c>
      <c r="H228" s="725">
        <v>0.5</v>
      </c>
      <c r="I228" s="70" t="s">
        <v>5202</v>
      </c>
      <c r="J228" s="145">
        <f t="shared" si="15"/>
        <v>0</v>
      </c>
      <c r="K228" s="2" t="s">
        <v>5429</v>
      </c>
    </row>
    <row r="229" spans="1:12" s="3" customFormat="1" ht="15" customHeight="1" x14ac:dyDescent="0.2">
      <c r="B229" s="272">
        <f>B227+1</f>
        <v>11</v>
      </c>
      <c r="C229" s="273" t="s">
        <v>5476</v>
      </c>
      <c r="D229" s="572" t="s">
        <v>5199</v>
      </c>
      <c r="E229" s="573" t="s">
        <v>5200</v>
      </c>
      <c r="F229" s="150">
        <f>IF(総括表!$B$4=総括表!$Q$4,基礎データ貼付用シート!E103)</f>
        <v>0</v>
      </c>
      <c r="G229" s="147" t="s">
        <v>5201</v>
      </c>
      <c r="H229" s="571">
        <v>0.5</v>
      </c>
      <c r="I229" s="147" t="s">
        <v>5202</v>
      </c>
      <c r="J229" s="148">
        <f t="shared" si="15"/>
        <v>0</v>
      </c>
      <c r="K229" s="2" t="s">
        <v>5235</v>
      </c>
    </row>
    <row r="230" spans="1:12" s="3" customFormat="1" ht="15" customHeight="1" thickBot="1" x14ac:dyDescent="0.25">
      <c r="B230" s="432"/>
      <c r="C230" s="24"/>
      <c r="D230" s="572" t="s">
        <v>5204</v>
      </c>
      <c r="E230" s="573" t="s">
        <v>5205</v>
      </c>
      <c r="F230" s="150" t="b">
        <f>IF(総括表!$B$4=総括表!$Q$5,基礎データ貼付用シート!E103)</f>
        <v>0</v>
      </c>
      <c r="G230" s="147" t="s">
        <v>5201</v>
      </c>
      <c r="H230" s="574">
        <v>0.5</v>
      </c>
      <c r="I230" s="70" t="s">
        <v>5202</v>
      </c>
      <c r="J230" s="145">
        <f t="shared" si="15"/>
        <v>0</v>
      </c>
      <c r="K230" s="2" t="s">
        <v>5236</v>
      </c>
    </row>
    <row r="231" spans="1:12" s="3" customFormat="1" ht="15" customHeight="1" x14ac:dyDescent="0.2">
      <c r="B231" s="2"/>
      <c r="C231" s="9"/>
      <c r="D231" s="2"/>
      <c r="E231" s="2"/>
      <c r="F231" s="8"/>
      <c r="G231" s="9"/>
      <c r="H231" s="995" t="s">
        <v>6930</v>
      </c>
      <c r="I231" s="996"/>
      <c r="J231" s="659"/>
      <c r="K231" s="2"/>
      <c r="L231" s="2"/>
    </row>
    <row r="232" spans="1:12" s="3" customFormat="1" ht="15" customHeight="1" thickBot="1" x14ac:dyDescent="0.25">
      <c r="B232" s="2"/>
      <c r="C232" s="2"/>
      <c r="D232" s="2"/>
      <c r="E232" s="2"/>
      <c r="F232" s="8"/>
      <c r="G232" s="2"/>
      <c r="H232" s="997" t="s">
        <v>5259</v>
      </c>
      <c r="I232" s="998"/>
      <c r="J232" s="7">
        <f>SUM(J209:J230)</f>
        <v>0</v>
      </c>
      <c r="K232" s="436" t="s">
        <v>5324</v>
      </c>
      <c r="L232" s="2" t="s">
        <v>5201</v>
      </c>
    </row>
    <row r="233" spans="1:12" s="3" customFormat="1" ht="15" customHeight="1" thickBot="1" x14ac:dyDescent="0.25">
      <c r="B233" s="2"/>
      <c r="C233" s="2"/>
      <c r="D233" s="2"/>
      <c r="E233" s="2"/>
      <c r="F233" s="8"/>
      <c r="G233" s="2"/>
      <c r="H233" s="434"/>
      <c r="I233" s="9"/>
      <c r="J233" s="8"/>
      <c r="K233" s="2"/>
      <c r="L233" s="2"/>
    </row>
    <row r="234" spans="1:12" s="3" customFormat="1" ht="15" customHeight="1" x14ac:dyDescent="0.2">
      <c r="B234" s="2"/>
      <c r="C234" s="2"/>
      <c r="D234" s="2"/>
      <c r="E234" s="2"/>
      <c r="F234" s="8"/>
      <c r="G234" s="2"/>
      <c r="H234" s="995" t="s">
        <v>5325</v>
      </c>
      <c r="I234" s="996"/>
      <c r="J234" s="658"/>
      <c r="K234" s="2"/>
    </row>
    <row r="235" spans="1:12" s="3" customFormat="1" ht="15" customHeight="1" thickBot="1" x14ac:dyDescent="0.25">
      <c r="A235" s="1"/>
      <c r="B235" s="1"/>
      <c r="C235" s="1"/>
      <c r="D235" s="1"/>
      <c r="E235" s="1"/>
      <c r="F235" s="6"/>
      <c r="G235" s="1"/>
      <c r="H235" s="1001" t="s">
        <v>5326</v>
      </c>
      <c r="I235" s="1002"/>
      <c r="J235" s="7">
        <f>SUMIF(L15:L232,"*",J15:J232)</f>
        <v>0</v>
      </c>
      <c r="K235" s="2" t="s">
        <v>25</v>
      </c>
      <c r="L235" s="1"/>
    </row>
    <row r="236" spans="1:12" s="3" customFormat="1" ht="18.75" customHeight="1" x14ac:dyDescent="0.2">
      <c r="A236" s="1"/>
      <c r="B236" s="1"/>
      <c r="C236" s="1"/>
      <c r="D236" s="1"/>
      <c r="E236" s="1"/>
      <c r="F236" s="6"/>
      <c r="G236" s="1"/>
      <c r="H236" s="430"/>
      <c r="I236" s="1"/>
      <c r="J236" s="6"/>
      <c r="K236" s="1"/>
      <c r="L236" s="1"/>
    </row>
    <row r="237" spans="1:12" s="3" customFormat="1" ht="18.75" customHeight="1" x14ac:dyDescent="0.2">
      <c r="A237" s="1"/>
      <c r="B237" s="1"/>
      <c r="C237" s="1"/>
      <c r="D237" s="1"/>
      <c r="E237" s="1"/>
      <c r="F237" s="6"/>
      <c r="G237" s="1"/>
      <c r="H237" s="430"/>
      <c r="I237" s="1"/>
      <c r="J237" s="6"/>
      <c r="K237" s="1"/>
      <c r="L237" s="1"/>
    </row>
  </sheetData>
  <sheetProtection autoFilter="0"/>
  <customSheetViews>
    <customSheetView guid="{0FF53720-42B0-4B1A-A491-0089CDA29CCF}" showPageBreaks="1" printArea="1" view="pageBreakPreview" topLeftCell="A79">
      <selection activeCell="O8" sqref="O8"/>
      <rowBreaks count="1" manualBreakCount="1">
        <brk id="49" max="10" man="1"/>
      </rowBreaks>
      <pageMargins left="0" right="0" top="0" bottom="0" header="0" footer="0"/>
      <printOptions horizontalCentered="1"/>
      <pageSetup paperSize="9" orientation="portrait" r:id="rId1"/>
      <headerFooter alignWithMargins="0"/>
    </customSheetView>
    <customSheetView guid="{1F81339A-CB4E-4CB3-ABCA-C25ADEC8B9AC}" showPageBreaks="1" printArea="1" view="pageBreakPreview" topLeftCell="A79">
      <selection activeCell="O8" sqref="O8"/>
      <rowBreaks count="1" manualBreakCount="1">
        <brk id="49" max="10" man="1"/>
      </rowBreaks>
      <pageMargins left="0" right="0" top="0" bottom="0" header="0" footer="0"/>
      <printOptions horizontalCentered="1"/>
      <pageSetup paperSize="9" orientation="portrait" r:id="rId2"/>
      <headerFooter alignWithMargins="0"/>
    </customSheetView>
    <customSheetView guid="{87FB8462-6403-4F20-8080-1AF11B55B90C}" showPageBreaks="1" printArea="1" view="pageBreakPreview">
      <selection activeCell="H7" sqref="H7"/>
      <rowBreaks count="1" manualBreakCount="1">
        <brk id="49" max="10" man="1"/>
      </rowBreaks>
      <pageMargins left="0" right="0" top="0" bottom="0" header="0" footer="0"/>
      <printOptions horizontalCentered="1"/>
      <pageSetup paperSize="9" orientation="portrait" r:id="rId3"/>
      <headerFooter alignWithMargins="0"/>
    </customSheetView>
    <customSheetView guid="{3B4A68D1-1B68-46E4-B8BF-4F65CEA2EB4B}" showPageBreaks="1" printArea="1" view="pageBreakPreview">
      <selection activeCell="O8" sqref="O8"/>
      <rowBreaks count="1" manualBreakCount="1">
        <brk id="49" max="10" man="1"/>
      </rowBreaks>
      <pageMargins left="0" right="0" top="0" bottom="0" header="0" footer="0"/>
      <printOptions horizontalCentered="1"/>
      <pageSetup paperSize="9" orientation="portrait" r:id="rId4"/>
      <headerFooter alignWithMargins="0"/>
    </customSheetView>
    <customSheetView guid="{3DDC5261-2F80-4A3C-AB53-F803DE8B7615}" showPageBreaks="1" printArea="1" view="pageBreakPreview">
      <selection activeCell="O8" sqref="O8"/>
      <rowBreaks count="1" manualBreakCount="1">
        <brk id="49" max="10" man="1"/>
      </rowBreaks>
      <pageMargins left="0" right="0" top="0" bottom="0" header="0" footer="0"/>
      <printOptions horizontalCentered="1"/>
      <pageSetup paperSize="9" orientation="portrait" r:id="rId5"/>
      <headerFooter alignWithMargins="0"/>
    </customSheetView>
    <customSheetView guid="{44914D11-FA26-4FFB-9D64-353FA38F5634}" showPageBreaks="1" printArea="1" view="pageBreakPreview">
      <selection activeCell="O8" sqref="O8"/>
      <rowBreaks count="1" manualBreakCount="1">
        <brk id="49" max="10" man="1"/>
      </rowBreaks>
      <pageMargins left="0" right="0" top="0" bottom="0" header="0" footer="0"/>
      <printOptions horizontalCentered="1"/>
      <pageSetup paperSize="9" orientation="portrait" r:id="rId6"/>
      <headerFooter alignWithMargins="0"/>
    </customSheetView>
    <customSheetView guid="{6580A8AE-FA6B-4B5A-83A0-1CF78E68E0A6}" scale="115" showPageBreaks="1" printArea="1" view="pageBreakPreview" topLeftCell="A229">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7"/>
      <headerFooter alignWithMargins="0"/>
    </customSheetView>
    <customSheetView guid="{33BE930D-9EAB-4AFB-BDCD-43112CB50749}" scale="115" showPageBreaks="1" printArea="1" view="pageBreakPreview" topLeftCell="A214">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8"/>
      <headerFooter alignWithMargins="0"/>
    </customSheetView>
    <customSheetView guid="{0B613FCD-ABCC-41BB-9177-F54C998CD9E2}" scale="115" showPageBreaks="1" printArea="1" view="pageBreakPreview" topLeftCell="A214">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9"/>
      <headerFooter alignWithMargins="0"/>
    </customSheetView>
    <customSheetView guid="{B71A276C-C16D-4248-B875-8414D93978D3}" scale="115" showPageBreaks="1" printArea="1" view="pageBreakPreview" topLeftCell="A214">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10"/>
      <headerFooter alignWithMargins="0"/>
    </customSheetView>
    <customSheetView guid="{EE5E2BC8-B1EB-4466-BA38-D89D5EC0095B}" scale="115" showPageBreaks="1" printArea="1" view="pageBreakPreview" topLeftCell="A229">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11"/>
      <headerFooter alignWithMargins="0"/>
    </customSheetView>
    <customSheetView guid="{60A3B263-4602-4F01-9F3F-2B992FCD2F0D}" scale="115" showPageBreaks="1" printArea="1" view="pageBreakPreview">
      <selection activeCell="J255" sqref="J255"/>
      <rowBreaks count="5" manualBreakCount="5">
        <brk id="27" max="10" man="1"/>
        <brk id="82" max="10" man="1"/>
        <brk id="130" max="10" man="1"/>
        <brk id="191" max="10" man="1"/>
        <brk id="255" max="10" man="1"/>
      </rowBreaks>
      <pageMargins left="0" right="0" top="0" bottom="0" header="0" footer="0"/>
      <printOptions horizontalCentered="1"/>
      <pageSetup paperSize="9" scale="85" orientation="portrait" r:id="rId12"/>
      <headerFooter alignWithMargins="0"/>
    </customSheetView>
    <customSheetView guid="{4501AAA6-52C2-4DE0-8371-DF05BC835EB0}" scale="115" showPageBreaks="1" printArea="1" view="pageBreakPreview">
      <selection activeCell="J255" sqref="J255"/>
      <rowBreaks count="5" manualBreakCount="5">
        <brk id="27" max="10" man="1"/>
        <brk id="82" max="10" man="1"/>
        <brk id="130" max="10" man="1"/>
        <brk id="191" max="10" man="1"/>
        <brk id="255" max="10" man="1"/>
      </rowBreaks>
      <pageMargins left="0" right="0" top="0" bottom="0" header="0" footer="0"/>
      <printOptions horizontalCentered="1"/>
      <pageSetup paperSize="9" scale="85" orientation="portrait" r:id="rId13"/>
      <headerFooter alignWithMargins="0"/>
    </customSheetView>
    <customSheetView guid="{994C6250-FA50-4C22-9B36-67FD48252EA7}" scale="115" showPageBreaks="1" printArea="1" view="pageBreakPreview">
      <selection activeCell="J255" sqref="J255"/>
      <rowBreaks count="5" manualBreakCount="5">
        <brk id="27" max="10" man="1"/>
        <brk id="82" max="10" man="1"/>
        <brk id="130" max="10" man="1"/>
        <brk id="191" max="10" man="1"/>
        <brk id="255" max="10" man="1"/>
      </rowBreaks>
      <pageMargins left="0" right="0" top="0" bottom="0" header="0" footer="0"/>
      <printOptions horizontalCentered="1"/>
      <pageSetup paperSize="9" scale="85" orientation="portrait" r:id="rId14"/>
      <headerFooter alignWithMargins="0"/>
    </customSheetView>
    <customSheetView guid="{589CC1DC-63E7-447D-98B0-3ACFA594E418}" scale="115" showPageBreaks="1" printArea="1" view="pageBreakPreview">
      <selection activeCell="J255" sqref="J255"/>
      <rowBreaks count="5" manualBreakCount="5">
        <brk id="27" max="10" man="1"/>
        <brk id="82" max="10" man="1"/>
        <brk id="130" max="10" man="1"/>
        <brk id="191" max="10" man="1"/>
        <brk id="255" max="10" man="1"/>
      </rowBreaks>
      <pageMargins left="0" right="0" top="0" bottom="0" header="0" footer="0"/>
      <printOptions horizontalCentered="1"/>
      <pageSetup paperSize="9" scale="85" orientation="portrait" r:id="rId15"/>
      <headerFooter alignWithMargins="0"/>
    </customSheetView>
    <customSheetView guid="{C992E83C-24A9-4447-9C08-4F6D58B78F8B}" scale="90" showPageBreaks="1" printArea="1" view="pageBreakPreview" topLeftCell="A235">
      <selection activeCell="E246" sqref="E246"/>
      <rowBreaks count="5" manualBreakCount="5">
        <brk id="25" max="10" man="1"/>
        <brk id="76" max="10" man="1"/>
        <brk id="123" max="10" man="1"/>
        <brk id="185" max="10" man="1"/>
        <brk id="252" max="10" man="1"/>
      </rowBreaks>
      <pageMargins left="0" right="0" top="0" bottom="0" header="0" footer="0"/>
      <printOptions horizontalCentered="1"/>
      <pageSetup paperSize="9" scale="81" orientation="portrait" r:id="rId16"/>
      <headerFooter alignWithMargins="0"/>
    </customSheetView>
    <customSheetView guid="{3C9FE015-CE13-4E3B-ACAB-8D7E22E34744}" scale="115" showPageBreaks="1" printArea="1" view="pageBreakPreview" topLeftCell="A229">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17"/>
      <headerFooter alignWithMargins="0"/>
    </customSheetView>
    <customSheetView guid="{7EEBD42C-6D62-4B33-B7C1-B904E6629538}" scale="115" showPageBreaks="1" printArea="1" view="pageBreakPreview" topLeftCell="A229">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18"/>
      <headerFooter alignWithMargins="0"/>
    </customSheetView>
    <customSheetView guid="{C8B40DBF-EDE0-406A-8960-74B2A681CE9F}" showPageBreaks="1" printArea="1" view="pageBreakPreview" topLeftCell="A100">
      <selection activeCell="O8" sqref="O8"/>
      <rowBreaks count="1" manualBreakCount="1">
        <brk id="49" max="10" man="1"/>
      </rowBreaks>
      <pageMargins left="0" right="0" top="0" bottom="0" header="0" footer="0"/>
      <printOptions horizontalCentered="1"/>
      <pageSetup paperSize="9" orientation="portrait" r:id="rId19"/>
      <headerFooter alignWithMargins="0"/>
    </customSheetView>
    <customSheetView guid="{A0BA9017-E5F3-4B91-9F5C-F0F36F625BCB}" showPageBreaks="1" printArea="1" view="pageBreakPreview" topLeftCell="A100">
      <selection activeCell="O8" sqref="O8"/>
      <rowBreaks count="1" manualBreakCount="1">
        <brk id="49" max="10" man="1"/>
      </rowBreaks>
      <pageMargins left="0" right="0" top="0" bottom="0" header="0" footer="0"/>
      <printOptions horizontalCentered="1"/>
      <pageSetup paperSize="9" orientation="portrait" r:id="rId20"/>
      <headerFooter alignWithMargins="0"/>
    </customSheetView>
  </customSheetViews>
  <mergeCells count="78">
    <mergeCell ref="I1:K1"/>
    <mergeCell ref="B5:C5"/>
    <mergeCell ref="D5:E5"/>
    <mergeCell ref="A1:B1"/>
    <mergeCell ref="C1:E1"/>
    <mergeCell ref="H15:I15"/>
    <mergeCell ref="H16:I16"/>
    <mergeCell ref="H45:I45"/>
    <mergeCell ref="H46:I46"/>
    <mergeCell ref="B20:C20"/>
    <mergeCell ref="D20:E20"/>
    <mergeCell ref="D52:E52"/>
    <mergeCell ref="H234:I234"/>
    <mergeCell ref="D188:E188"/>
    <mergeCell ref="H53:I53"/>
    <mergeCell ref="H54:I54"/>
    <mergeCell ref="D60:E60"/>
    <mergeCell ref="D61:E61"/>
    <mergeCell ref="D121:E121"/>
    <mergeCell ref="D150:E150"/>
    <mergeCell ref="D144:E144"/>
    <mergeCell ref="D195:E195"/>
    <mergeCell ref="D145:E145"/>
    <mergeCell ref="D196:E196"/>
    <mergeCell ref="D146:E146"/>
    <mergeCell ref="D197:E197"/>
    <mergeCell ref="D147:E147"/>
    <mergeCell ref="H235:I235"/>
    <mergeCell ref="D194:E194"/>
    <mergeCell ref="D129:E129"/>
    <mergeCell ref="D137:E137"/>
    <mergeCell ref="D138:E138"/>
    <mergeCell ref="D139:E139"/>
    <mergeCell ref="D189:E189"/>
    <mergeCell ref="D190:E190"/>
    <mergeCell ref="D191:E191"/>
    <mergeCell ref="D192:E192"/>
    <mergeCell ref="D193:E193"/>
    <mergeCell ref="D140:E140"/>
    <mergeCell ref="D141:E141"/>
    <mergeCell ref="D142:E142"/>
    <mergeCell ref="D143:E143"/>
    <mergeCell ref="D201:E201"/>
    <mergeCell ref="B50:C50"/>
    <mergeCell ref="D50:E50"/>
    <mergeCell ref="H30:I30"/>
    <mergeCell ref="H31:I31"/>
    <mergeCell ref="B35:C35"/>
    <mergeCell ref="D35:E35"/>
    <mergeCell ref="H151:I151"/>
    <mergeCell ref="D198:E198"/>
    <mergeCell ref="D148:E148"/>
    <mergeCell ref="H182:I182"/>
    <mergeCell ref="H166:I166"/>
    <mergeCell ref="D149:E149"/>
    <mergeCell ref="H167:I167"/>
    <mergeCell ref="H63:I63"/>
    <mergeCell ref="H74:I74"/>
    <mergeCell ref="H85:I85"/>
    <mergeCell ref="H100:I100"/>
    <mergeCell ref="H115:I115"/>
    <mergeCell ref="H73:I73"/>
    <mergeCell ref="D200:E200"/>
    <mergeCell ref="D199:E199"/>
    <mergeCell ref="H62:I62"/>
    <mergeCell ref="H203:I203"/>
    <mergeCell ref="H232:I232"/>
    <mergeCell ref="H231:I231"/>
    <mergeCell ref="H202:I202"/>
    <mergeCell ref="H181:I181"/>
    <mergeCell ref="H152:I152"/>
    <mergeCell ref="H122:I122"/>
    <mergeCell ref="H130:I130"/>
    <mergeCell ref="H114:I114"/>
    <mergeCell ref="H99:I99"/>
    <mergeCell ref="H84:I84"/>
    <mergeCell ref="H123:I123"/>
    <mergeCell ref="H131:I131"/>
  </mergeCells>
  <phoneticPr fontId="3"/>
  <printOptions horizontalCentered="1"/>
  <pageMargins left="0.78740157480314965" right="0.78740157480314965" top="0.78740157480314965" bottom="0.59055118110236227" header="0.51181102362204722" footer="0.51181102362204722"/>
  <pageSetup paperSize="9" orientation="portrait" r:id="rId21"/>
  <headerFooter alignWithMargins="0"/>
  <rowBreaks count="4" manualBreakCount="4">
    <brk id="47" max="16383" man="1"/>
    <brk id="86" max="16383" man="1"/>
    <brk id="132" max="16383" man="1"/>
    <brk id="18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L60"/>
  <sheetViews>
    <sheetView view="pageBreakPreview" topLeftCell="A48" zoomScaleNormal="100" zoomScaleSheetLayoutView="100" workbookViewId="0">
      <selection activeCell="O13" sqref="O13"/>
    </sheetView>
  </sheetViews>
  <sheetFormatPr defaultColWidth="9" defaultRowHeight="18.75" customHeight="1" x14ac:dyDescent="0.2"/>
  <cols>
    <col min="1" max="1" width="3.453125" style="1" customWidth="1"/>
    <col min="2" max="2" width="5.453125" style="1" customWidth="1"/>
    <col min="3" max="3" width="7.453125" style="1" bestFit="1" customWidth="1"/>
    <col min="4" max="4" width="3" style="1" bestFit="1" customWidth="1"/>
    <col min="5" max="5" width="13.453125" style="1" customWidth="1"/>
    <col min="6" max="6" width="22.6328125" style="400" customWidth="1"/>
    <col min="7" max="7" width="2" style="1" bestFit="1" customWidth="1"/>
    <col min="8" max="8" width="11.90625" style="15" customWidth="1"/>
    <col min="9" max="9" width="2" style="1" bestFit="1" customWidth="1"/>
    <col min="10" max="10" width="11.90625" style="400" customWidth="1"/>
    <col min="11" max="11" width="3" style="1" customWidth="1"/>
    <col min="12" max="16384" width="9" style="1"/>
  </cols>
  <sheetData>
    <row r="1" spans="1:12" ht="18.75" customHeight="1" x14ac:dyDescent="0.2">
      <c r="A1" s="987" t="s">
        <v>5189</v>
      </c>
      <c r="B1" s="988"/>
      <c r="C1" s="987" t="s">
        <v>27</v>
      </c>
      <c r="D1" s="989"/>
      <c r="E1" s="988"/>
      <c r="F1" s="105"/>
      <c r="G1" s="76"/>
      <c r="H1" s="258" t="s">
        <v>5191</v>
      </c>
      <c r="I1" s="990">
        <f>総括表!H4</f>
        <v>0</v>
      </c>
      <c r="J1" s="1009"/>
      <c r="K1" s="990"/>
      <c r="L1" s="76"/>
    </row>
    <row r="2" spans="1:12" ht="18.75" customHeight="1" x14ac:dyDescent="0.2">
      <c r="A2" s="76"/>
      <c r="B2" s="76"/>
      <c r="C2" s="76"/>
      <c r="D2" s="76"/>
      <c r="E2" s="76"/>
      <c r="F2" s="105"/>
      <c r="G2" s="76"/>
      <c r="H2" s="79"/>
      <c r="I2" s="76"/>
      <c r="J2" s="426"/>
      <c r="K2" s="76"/>
      <c r="L2" s="76"/>
    </row>
    <row r="3" spans="1:12" ht="18.75" customHeight="1" x14ac:dyDescent="0.2">
      <c r="A3" s="77" t="s">
        <v>18</v>
      </c>
      <c r="B3" s="71" t="s">
        <v>5327</v>
      </c>
      <c r="C3" s="76"/>
      <c r="D3" s="76"/>
      <c r="E3" s="76"/>
      <c r="F3" s="105"/>
      <c r="G3" s="76"/>
      <c r="H3" s="79"/>
      <c r="I3" s="76"/>
      <c r="J3" s="105"/>
      <c r="K3" s="76"/>
      <c r="L3" s="76"/>
    </row>
    <row r="4" spans="1:12" ht="11.25" customHeight="1" x14ac:dyDescent="0.2">
      <c r="A4" s="78"/>
      <c r="B4" s="76"/>
      <c r="C4" s="76"/>
      <c r="D4" s="76"/>
      <c r="E4" s="76"/>
      <c r="F4" s="105"/>
      <c r="G4" s="76"/>
      <c r="H4" s="79"/>
      <c r="I4" s="76"/>
      <c r="J4" s="105"/>
      <c r="K4" s="76"/>
      <c r="L4" s="76"/>
    </row>
    <row r="5" spans="1:12" ht="15" customHeight="1" x14ac:dyDescent="0.2">
      <c r="A5" s="78"/>
      <c r="B5" s="1006" t="s">
        <v>7085</v>
      </c>
      <c r="C5" s="1006"/>
      <c r="D5" s="1006"/>
      <c r="E5" s="1006"/>
      <c r="F5" s="105"/>
      <c r="G5" s="76"/>
      <c r="H5" s="79"/>
      <c r="I5" s="76"/>
      <c r="J5" s="105"/>
      <c r="K5" s="76"/>
      <c r="L5" s="76"/>
    </row>
    <row r="6" spans="1:12" s="3" customFormat="1" ht="15" customHeight="1" thickBot="1" x14ac:dyDescent="0.25">
      <c r="A6" s="77"/>
      <c r="B6" s="1006"/>
      <c r="C6" s="1006"/>
      <c r="D6" s="1006"/>
      <c r="E6" s="1006"/>
      <c r="F6" s="106"/>
      <c r="G6" s="71"/>
      <c r="H6" s="106" t="s">
        <v>5328</v>
      </c>
      <c r="I6" s="71"/>
      <c r="J6" s="106"/>
      <c r="K6" s="71"/>
      <c r="L6" s="71"/>
    </row>
    <row r="7" spans="1:12" s="3" customFormat="1" ht="18.75" customHeight="1" thickTop="1" thickBot="1" x14ac:dyDescent="0.25">
      <c r="A7" s="77"/>
      <c r="B7" s="1006"/>
      <c r="C7" s="1006"/>
      <c r="D7" s="1006"/>
      <c r="E7" s="1006"/>
      <c r="F7" s="427"/>
      <c r="G7" s="144" t="s">
        <v>5201</v>
      </c>
      <c r="H7" s="525">
        <v>0.3</v>
      </c>
      <c r="I7" s="144" t="s">
        <v>5202</v>
      </c>
      <c r="J7" s="119">
        <f>ROUND(F7*H7,0)</f>
        <v>0</v>
      </c>
      <c r="K7" s="66" t="s">
        <v>5260</v>
      </c>
      <c r="L7" s="3" t="s">
        <v>5201</v>
      </c>
    </row>
    <row r="8" spans="1:12" ht="15" customHeight="1" thickTop="1" x14ac:dyDescent="0.2">
      <c r="A8" s="78"/>
      <c r="B8" s="76"/>
      <c r="C8" s="76"/>
      <c r="D8" s="76"/>
      <c r="E8" s="76"/>
      <c r="F8" s="105"/>
      <c r="G8" s="76"/>
      <c r="H8" s="79"/>
      <c r="I8" s="76"/>
      <c r="J8" s="105"/>
      <c r="K8" s="76"/>
      <c r="L8" s="76"/>
    </row>
    <row r="9" spans="1:12" ht="15" customHeight="1" x14ac:dyDescent="0.2">
      <c r="A9" s="78"/>
      <c r="B9" s="76"/>
      <c r="C9" s="76"/>
      <c r="D9" s="76"/>
      <c r="E9" s="76"/>
      <c r="F9" s="105"/>
      <c r="G9" s="76"/>
      <c r="H9" s="79"/>
      <c r="I9" s="76"/>
      <c r="J9" s="105"/>
      <c r="K9" s="76"/>
      <c r="L9" s="76"/>
    </row>
    <row r="10" spans="1:12" ht="18.75" customHeight="1" x14ac:dyDescent="0.2">
      <c r="A10" s="77" t="s">
        <v>22</v>
      </c>
      <c r="B10" s="71" t="s">
        <v>5329</v>
      </c>
      <c r="C10" s="76"/>
      <c r="D10" s="76"/>
      <c r="E10" s="76"/>
      <c r="F10" s="105"/>
      <c r="G10" s="76"/>
      <c r="H10" s="79"/>
      <c r="I10" s="76"/>
      <c r="J10" s="105"/>
      <c r="K10" s="76"/>
      <c r="L10" s="76"/>
    </row>
    <row r="11" spans="1:12" ht="11.25" customHeight="1" x14ac:dyDescent="0.2">
      <c r="A11" s="78"/>
      <c r="B11" s="76"/>
      <c r="C11" s="76"/>
      <c r="D11" s="76"/>
      <c r="E11" s="76"/>
      <c r="F11" s="105"/>
      <c r="G11" s="76"/>
      <c r="H11" s="79"/>
      <c r="I11" s="76"/>
      <c r="J11" s="105"/>
      <c r="K11" s="76"/>
      <c r="L11" s="76"/>
    </row>
    <row r="12" spans="1:12" ht="18.75" customHeight="1" x14ac:dyDescent="0.2">
      <c r="A12" s="78"/>
      <c r="B12" s="991" t="s">
        <v>5193</v>
      </c>
      <c r="C12" s="992"/>
      <c r="D12" s="991" t="s">
        <v>5194</v>
      </c>
      <c r="E12" s="992"/>
      <c r="F12" s="133" t="s">
        <v>5195</v>
      </c>
      <c r="G12" s="213"/>
      <c r="H12" s="81" t="s">
        <v>5196</v>
      </c>
      <c r="I12" s="213"/>
      <c r="J12" s="133" t="s">
        <v>17</v>
      </c>
      <c r="K12" s="66"/>
      <c r="L12" s="76"/>
    </row>
    <row r="13" spans="1:12" ht="15" customHeight="1" x14ac:dyDescent="0.2">
      <c r="A13" s="78"/>
      <c r="B13" s="294"/>
      <c r="C13" s="289"/>
      <c r="D13" s="229"/>
      <c r="E13" s="286"/>
      <c r="F13" s="428"/>
      <c r="G13" s="143"/>
      <c r="H13" s="83"/>
      <c r="I13" s="143"/>
      <c r="J13" s="108" t="s">
        <v>5197</v>
      </c>
      <c r="K13" s="66"/>
      <c r="L13" s="76"/>
    </row>
    <row r="14" spans="1:12" s="3" customFormat="1" ht="15" customHeight="1" x14ac:dyDescent="0.2">
      <c r="A14" s="71"/>
      <c r="B14" s="139">
        <v>1</v>
      </c>
      <c r="C14" s="288" t="s">
        <v>5265</v>
      </c>
      <c r="D14" s="64" t="s">
        <v>5199</v>
      </c>
      <c r="E14" s="65" t="s">
        <v>5200</v>
      </c>
      <c r="F14" s="150">
        <f>IF(総括表!$B$4=総括表!$Q$4,基礎データ貼付用シート!E104)</f>
        <v>0</v>
      </c>
      <c r="G14" s="147" t="s">
        <v>5201</v>
      </c>
      <c r="H14" s="69">
        <v>0.10299999999999999</v>
      </c>
      <c r="I14" s="147" t="s">
        <v>5202</v>
      </c>
      <c r="J14" s="578">
        <f t="shared" ref="J14:J33" si="0">ROUND(F14*H14,0)</f>
        <v>0</v>
      </c>
      <c r="K14" s="66" t="s">
        <v>5264</v>
      </c>
      <c r="L14" s="71"/>
    </row>
    <row r="15" spans="1:12" s="3" customFormat="1" ht="15" customHeight="1" x14ac:dyDescent="0.2">
      <c r="A15" s="71"/>
      <c r="B15" s="67"/>
      <c r="C15" s="286"/>
      <c r="D15" s="64" t="s">
        <v>5204</v>
      </c>
      <c r="E15" s="65" t="s">
        <v>5205</v>
      </c>
      <c r="F15" s="150" t="b">
        <f>IF(総括表!$B$4=総括表!$Q$5,基礎データ貼付用シート!E104)</f>
        <v>0</v>
      </c>
      <c r="G15" s="147" t="s">
        <v>5201</v>
      </c>
      <c r="H15" s="149">
        <v>0.02</v>
      </c>
      <c r="I15" s="70" t="s">
        <v>5202</v>
      </c>
      <c r="J15" s="120">
        <f t="shared" si="0"/>
        <v>0</v>
      </c>
      <c r="K15" s="66" t="s">
        <v>5266</v>
      </c>
      <c r="L15" s="71"/>
    </row>
    <row r="16" spans="1:12" s="3" customFormat="1" ht="15" customHeight="1" x14ac:dyDescent="0.2">
      <c r="A16" s="71"/>
      <c r="B16" s="139">
        <v>2</v>
      </c>
      <c r="C16" s="288" t="s">
        <v>5198</v>
      </c>
      <c r="D16" s="64" t="s">
        <v>5199</v>
      </c>
      <c r="E16" s="65" t="s">
        <v>5200</v>
      </c>
      <c r="F16" s="150">
        <f>IF(総括表!$B$4=総括表!$Q$4,基礎データ貼付用シート!E106)</f>
        <v>0</v>
      </c>
      <c r="G16" s="147" t="s">
        <v>5201</v>
      </c>
      <c r="H16" s="69">
        <v>0.16</v>
      </c>
      <c r="I16" s="147" t="s">
        <v>5202</v>
      </c>
      <c r="J16" s="578">
        <f t="shared" si="0"/>
        <v>0</v>
      </c>
      <c r="K16" s="66" t="s">
        <v>5267</v>
      </c>
      <c r="L16" s="71"/>
    </row>
    <row r="17" spans="1:12" s="3" customFormat="1" ht="15" customHeight="1" x14ac:dyDescent="0.2">
      <c r="A17" s="71"/>
      <c r="B17" s="67"/>
      <c r="C17" s="286"/>
      <c r="D17" s="64" t="s">
        <v>5204</v>
      </c>
      <c r="E17" s="65" t="s">
        <v>5205</v>
      </c>
      <c r="F17" s="150" t="b">
        <f>IF(総括表!$B$4=総括表!$Q$5,基礎データ貼付用シート!E106)</f>
        <v>0</v>
      </c>
      <c r="G17" s="147" t="s">
        <v>5201</v>
      </c>
      <c r="H17" s="149">
        <v>2.7E-2</v>
      </c>
      <c r="I17" s="70" t="s">
        <v>5202</v>
      </c>
      <c r="J17" s="120">
        <f t="shared" si="0"/>
        <v>0</v>
      </c>
      <c r="K17" s="66" t="s">
        <v>5268</v>
      </c>
      <c r="L17" s="71"/>
    </row>
    <row r="18" spans="1:12" s="3" customFormat="1" ht="15" customHeight="1" x14ac:dyDescent="0.2">
      <c r="A18" s="71"/>
      <c r="B18" s="139">
        <v>3</v>
      </c>
      <c r="C18" s="288" t="s">
        <v>5207</v>
      </c>
      <c r="D18" s="64" t="s">
        <v>5199</v>
      </c>
      <c r="E18" s="65" t="s">
        <v>5200</v>
      </c>
      <c r="F18" s="150">
        <f>IF(総括表!$B$4=総括表!$Q$4,基礎データ貼付用シート!E108)</f>
        <v>0</v>
      </c>
      <c r="G18" s="147" t="s">
        <v>5201</v>
      </c>
      <c r="H18" s="69">
        <v>0.183</v>
      </c>
      <c r="I18" s="147" t="s">
        <v>5202</v>
      </c>
      <c r="J18" s="578">
        <f t="shared" si="0"/>
        <v>0</v>
      </c>
      <c r="K18" s="66" t="s">
        <v>5269</v>
      </c>
      <c r="L18" s="71"/>
    </row>
    <row r="19" spans="1:12" s="3" customFormat="1" ht="15" customHeight="1" x14ac:dyDescent="0.2">
      <c r="A19" s="71"/>
      <c r="B19" s="67"/>
      <c r="C19" s="286"/>
      <c r="D19" s="64" t="s">
        <v>5204</v>
      </c>
      <c r="E19" s="65" t="s">
        <v>5205</v>
      </c>
      <c r="F19" s="150" t="b">
        <f>IF(総括表!$B$4=総括表!$Q$5,基礎データ貼付用シート!E108)</f>
        <v>0</v>
      </c>
      <c r="G19" s="147" t="s">
        <v>5201</v>
      </c>
      <c r="H19" s="149">
        <v>4.1000000000000002E-2</v>
      </c>
      <c r="I19" s="70" t="s">
        <v>5202</v>
      </c>
      <c r="J19" s="120">
        <f t="shared" si="0"/>
        <v>0</v>
      </c>
      <c r="K19" s="66" t="s">
        <v>5270</v>
      </c>
      <c r="L19" s="71"/>
    </row>
    <row r="20" spans="1:12" s="3" customFormat="1" ht="15" customHeight="1" x14ac:dyDescent="0.2">
      <c r="A20" s="71"/>
      <c r="B20" s="139">
        <v>4</v>
      </c>
      <c r="C20" s="288" t="s">
        <v>5210</v>
      </c>
      <c r="D20" s="64" t="s">
        <v>5199</v>
      </c>
      <c r="E20" s="65" t="s">
        <v>5200</v>
      </c>
      <c r="F20" s="150">
        <f>IF(総括表!$B$4=総括表!$Q$4,基礎データ貼付用シート!E110)</f>
        <v>0</v>
      </c>
      <c r="G20" s="147" t="s">
        <v>5201</v>
      </c>
      <c r="H20" s="69">
        <v>0.191</v>
      </c>
      <c r="I20" s="147" t="s">
        <v>5202</v>
      </c>
      <c r="J20" s="578">
        <f t="shared" si="0"/>
        <v>0</v>
      </c>
      <c r="K20" s="66" t="s">
        <v>5271</v>
      </c>
      <c r="L20" s="71"/>
    </row>
    <row r="21" spans="1:12" s="3" customFormat="1" ht="15" customHeight="1" x14ac:dyDescent="0.2">
      <c r="A21" s="71"/>
      <c r="B21" s="67"/>
      <c r="C21" s="286"/>
      <c r="D21" s="64" t="s">
        <v>5204</v>
      </c>
      <c r="E21" s="65" t="s">
        <v>5205</v>
      </c>
      <c r="F21" s="150" t="b">
        <f>IF(総括表!$B$4=総括表!$Q$5,基礎データ貼付用シート!E110)</f>
        <v>0</v>
      </c>
      <c r="G21" s="147" t="s">
        <v>5201</v>
      </c>
      <c r="H21" s="69">
        <v>0.123</v>
      </c>
      <c r="I21" s="70" t="s">
        <v>5202</v>
      </c>
      <c r="J21" s="120">
        <f t="shared" si="0"/>
        <v>0</v>
      </c>
      <c r="K21" s="66" t="s">
        <v>5272</v>
      </c>
      <c r="L21" s="71"/>
    </row>
    <row r="22" spans="1:12" s="3" customFormat="1" ht="15" customHeight="1" x14ac:dyDescent="0.2">
      <c r="A22" s="71"/>
      <c r="B22" s="139">
        <v>5</v>
      </c>
      <c r="C22" s="288" t="s">
        <v>5213</v>
      </c>
      <c r="D22" s="64" t="s">
        <v>5199</v>
      </c>
      <c r="E22" s="65" t="s">
        <v>5200</v>
      </c>
      <c r="F22" s="150">
        <f>IF(総括表!$B$4=総括表!$Q$4,基礎データ貼付用シート!E112)</f>
        <v>0</v>
      </c>
      <c r="G22" s="147" t="s">
        <v>5201</v>
      </c>
      <c r="H22" s="149">
        <v>0.21099999999999999</v>
      </c>
      <c r="I22" s="147" t="s">
        <v>5202</v>
      </c>
      <c r="J22" s="578">
        <f t="shared" si="0"/>
        <v>0</v>
      </c>
      <c r="K22" s="66" t="s">
        <v>5273</v>
      </c>
      <c r="L22" s="71"/>
    </row>
    <row r="23" spans="1:12" s="3" customFormat="1" ht="15" customHeight="1" x14ac:dyDescent="0.2">
      <c r="A23" s="71"/>
      <c r="B23" s="67"/>
      <c r="C23" s="286"/>
      <c r="D23" s="64" t="s">
        <v>5204</v>
      </c>
      <c r="E23" s="65" t="s">
        <v>5205</v>
      </c>
      <c r="F23" s="150" t="b">
        <f>IF(総括表!$B$4=総括表!$Q$5,基礎データ貼付用シート!E112)</f>
        <v>0</v>
      </c>
      <c r="G23" s="147" t="s">
        <v>5201</v>
      </c>
      <c r="H23" s="149">
        <v>0.154</v>
      </c>
      <c r="I23" s="70" t="s">
        <v>5202</v>
      </c>
      <c r="J23" s="120">
        <f t="shared" si="0"/>
        <v>0</v>
      </c>
      <c r="K23" s="66" t="s">
        <v>5330</v>
      </c>
      <c r="L23" s="71"/>
    </row>
    <row r="24" spans="1:12" s="3" customFormat="1" ht="15" customHeight="1" x14ac:dyDescent="0.2">
      <c r="A24" s="71"/>
      <c r="B24" s="139">
        <v>6</v>
      </c>
      <c r="C24" s="288" t="s">
        <v>5216</v>
      </c>
      <c r="D24" s="64" t="s">
        <v>5199</v>
      </c>
      <c r="E24" s="65" t="s">
        <v>5200</v>
      </c>
      <c r="F24" s="150">
        <f>IF(総括表!$B$4=総括表!$Q$4,基礎データ貼付用シート!E114)</f>
        <v>0</v>
      </c>
      <c r="G24" s="147" t="s">
        <v>5201</v>
      </c>
      <c r="H24" s="69">
        <v>0.23400000000000001</v>
      </c>
      <c r="I24" s="147" t="s">
        <v>5202</v>
      </c>
      <c r="J24" s="578">
        <f t="shared" si="0"/>
        <v>0</v>
      </c>
      <c r="K24" s="66" t="s">
        <v>5331</v>
      </c>
      <c r="L24" s="71"/>
    </row>
    <row r="25" spans="1:12" s="3" customFormat="1" ht="15" customHeight="1" x14ac:dyDescent="0.2">
      <c r="A25" s="71"/>
      <c r="B25" s="67"/>
      <c r="C25" s="286"/>
      <c r="D25" s="64" t="s">
        <v>5204</v>
      </c>
      <c r="E25" s="65" t="s">
        <v>5205</v>
      </c>
      <c r="F25" s="150" t="b">
        <f>IF(総括表!$B$4=総括表!$Q$5,基礎データ貼付用シート!E114)</f>
        <v>0</v>
      </c>
      <c r="G25" s="147" t="s">
        <v>5201</v>
      </c>
      <c r="H25" s="149">
        <v>0.183</v>
      </c>
      <c r="I25" s="70" t="s">
        <v>5202</v>
      </c>
      <c r="J25" s="120">
        <f t="shared" si="0"/>
        <v>0</v>
      </c>
      <c r="K25" s="66" t="s">
        <v>5332</v>
      </c>
      <c r="L25" s="71"/>
    </row>
    <row r="26" spans="1:12" s="3" customFormat="1" ht="15" customHeight="1" x14ac:dyDescent="0.2">
      <c r="A26" s="71"/>
      <c r="B26" s="139">
        <v>7</v>
      </c>
      <c r="C26" s="288" t="s">
        <v>5219</v>
      </c>
      <c r="D26" s="64" t="s">
        <v>5199</v>
      </c>
      <c r="E26" s="65" t="s">
        <v>5200</v>
      </c>
      <c r="F26" s="150">
        <f>IF(総括表!$B$4=総括表!$Q$4,基礎データ貼付用シート!E116)</f>
        <v>0</v>
      </c>
      <c r="G26" s="147" t="s">
        <v>5201</v>
      </c>
      <c r="H26" s="69">
        <v>0.26600000000000001</v>
      </c>
      <c r="I26" s="147" t="s">
        <v>5202</v>
      </c>
      <c r="J26" s="578">
        <f t="shared" si="0"/>
        <v>0</v>
      </c>
      <c r="K26" s="66" t="s">
        <v>5333</v>
      </c>
      <c r="L26" s="71"/>
    </row>
    <row r="27" spans="1:12" s="3" customFormat="1" ht="15" customHeight="1" x14ac:dyDescent="0.2">
      <c r="A27" s="71"/>
      <c r="B27" s="67"/>
      <c r="C27" s="286"/>
      <c r="D27" s="64" t="s">
        <v>5204</v>
      </c>
      <c r="E27" s="65" t="s">
        <v>5205</v>
      </c>
      <c r="F27" s="150" t="b">
        <f>IF(総括表!$B$4=総括表!$Q$5,基礎データ貼付用シート!E116)</f>
        <v>0</v>
      </c>
      <c r="G27" s="147" t="s">
        <v>5201</v>
      </c>
      <c r="H27" s="149">
        <v>0.21099999999999999</v>
      </c>
      <c r="I27" s="70" t="s">
        <v>5202</v>
      </c>
      <c r="J27" s="120">
        <f t="shared" si="0"/>
        <v>0</v>
      </c>
      <c r="K27" s="66" t="s">
        <v>5334</v>
      </c>
      <c r="L27" s="71"/>
    </row>
    <row r="28" spans="1:12" s="3" customFormat="1" ht="15" customHeight="1" x14ac:dyDescent="0.2">
      <c r="A28" s="71"/>
      <c r="B28" s="139">
        <v>8</v>
      </c>
      <c r="C28" s="288" t="s">
        <v>5222</v>
      </c>
      <c r="D28" s="64" t="s">
        <v>5199</v>
      </c>
      <c r="E28" s="65" t="s">
        <v>5200</v>
      </c>
      <c r="F28" s="150">
        <f>IF(総括表!$B$4=総括表!$Q$4,基礎データ貼付用シート!E118)</f>
        <v>0</v>
      </c>
      <c r="G28" s="147" t="s">
        <v>5201</v>
      </c>
      <c r="H28" s="69">
        <v>0.29099999999999998</v>
      </c>
      <c r="I28" s="147" t="s">
        <v>5202</v>
      </c>
      <c r="J28" s="578">
        <f t="shared" si="0"/>
        <v>0</v>
      </c>
      <c r="K28" s="66" t="s">
        <v>5335</v>
      </c>
      <c r="L28" s="71"/>
    </row>
    <row r="29" spans="1:12" s="3" customFormat="1" ht="15" customHeight="1" x14ac:dyDescent="0.2">
      <c r="A29" s="71"/>
      <c r="B29" s="67"/>
      <c r="C29" s="286"/>
      <c r="D29" s="64" t="s">
        <v>5204</v>
      </c>
      <c r="E29" s="65" t="s">
        <v>5205</v>
      </c>
      <c r="F29" s="150" t="b">
        <f>IF(総括表!$B$4=総括表!$Q$5,基礎データ貼付用シート!E118)</f>
        <v>0</v>
      </c>
      <c r="G29" s="147" t="s">
        <v>5201</v>
      </c>
      <c r="H29" s="149">
        <v>0.23899999999999999</v>
      </c>
      <c r="I29" s="70" t="s">
        <v>5202</v>
      </c>
      <c r="J29" s="120">
        <f t="shared" si="0"/>
        <v>0</v>
      </c>
      <c r="K29" s="66" t="s">
        <v>5336</v>
      </c>
      <c r="L29" s="71"/>
    </row>
    <row r="30" spans="1:12" s="3" customFormat="1" ht="15" customHeight="1" x14ac:dyDescent="0.2">
      <c r="A30" s="71"/>
      <c r="B30" s="139">
        <v>9</v>
      </c>
      <c r="C30" s="288" t="s">
        <v>5225</v>
      </c>
      <c r="D30" s="64" t="s">
        <v>5199</v>
      </c>
      <c r="E30" s="65" t="s">
        <v>5200</v>
      </c>
      <c r="F30" s="150">
        <f>IF(総括表!$B$4=総括表!$Q$4,基礎データ貼付用シート!E120)</f>
        <v>0</v>
      </c>
      <c r="G30" s="147" t="s">
        <v>5201</v>
      </c>
      <c r="H30" s="69">
        <v>0.314</v>
      </c>
      <c r="I30" s="147" t="s">
        <v>5202</v>
      </c>
      <c r="J30" s="578">
        <f t="shared" si="0"/>
        <v>0</v>
      </c>
      <c r="K30" s="66" t="s">
        <v>5337</v>
      </c>
      <c r="L30" s="71"/>
    </row>
    <row r="31" spans="1:12" s="3" customFormat="1" ht="15" customHeight="1" x14ac:dyDescent="0.2">
      <c r="A31" s="71"/>
      <c r="B31" s="67"/>
      <c r="C31" s="286"/>
      <c r="D31" s="64" t="s">
        <v>5204</v>
      </c>
      <c r="E31" s="65" t="s">
        <v>5205</v>
      </c>
      <c r="F31" s="150" t="b">
        <f>IF(総括表!$B$4=総括表!$Q$5,基礎データ貼付用シート!E120)</f>
        <v>0</v>
      </c>
      <c r="G31" s="147" t="s">
        <v>5201</v>
      </c>
      <c r="H31" s="149">
        <v>0.26800000000000002</v>
      </c>
      <c r="I31" s="70" t="s">
        <v>5202</v>
      </c>
      <c r="J31" s="120">
        <f t="shared" si="0"/>
        <v>0</v>
      </c>
      <c r="K31" s="66" t="s">
        <v>5338</v>
      </c>
      <c r="L31" s="71"/>
    </row>
    <row r="32" spans="1:12" s="3" customFormat="1" ht="15" customHeight="1" x14ac:dyDescent="0.2">
      <c r="A32" s="71"/>
      <c r="B32" s="139">
        <v>10</v>
      </c>
      <c r="C32" s="288" t="s">
        <v>5228</v>
      </c>
      <c r="D32" s="64" t="s">
        <v>5199</v>
      </c>
      <c r="E32" s="65" t="s">
        <v>5200</v>
      </c>
      <c r="F32" s="150">
        <f>IF(総括表!$B$4=総括表!$Q$4,基礎データ貼付用シート!E122)</f>
        <v>0</v>
      </c>
      <c r="G32" s="147" t="s">
        <v>5201</v>
      </c>
      <c r="H32" s="69">
        <v>0.33700000000000002</v>
      </c>
      <c r="I32" s="147" t="s">
        <v>5202</v>
      </c>
      <c r="J32" s="578">
        <f t="shared" si="0"/>
        <v>0</v>
      </c>
      <c r="K32" s="66" t="s">
        <v>5339</v>
      </c>
      <c r="L32" s="71"/>
    </row>
    <row r="33" spans="1:12" s="3" customFormat="1" ht="15" customHeight="1" x14ac:dyDescent="0.2">
      <c r="A33" s="71"/>
      <c r="B33" s="67"/>
      <c r="C33" s="286"/>
      <c r="D33" s="64" t="s">
        <v>5204</v>
      </c>
      <c r="E33" s="65" t="s">
        <v>5205</v>
      </c>
      <c r="F33" s="150" t="b">
        <f>IF(総括表!$B$4=総括表!$Q$5,基礎データ貼付用シート!E122)</f>
        <v>0</v>
      </c>
      <c r="G33" s="147" t="s">
        <v>5201</v>
      </c>
      <c r="H33" s="149">
        <v>0.29699999999999999</v>
      </c>
      <c r="I33" s="70" t="s">
        <v>5202</v>
      </c>
      <c r="J33" s="120">
        <f t="shared" si="0"/>
        <v>0</v>
      </c>
      <c r="K33" s="66" t="s">
        <v>5340</v>
      </c>
      <c r="L33" s="71"/>
    </row>
    <row r="34" spans="1:12" s="3" customFormat="1" ht="15" customHeight="1" x14ac:dyDescent="0.2">
      <c r="A34" s="71"/>
      <c r="B34" s="139">
        <v>11</v>
      </c>
      <c r="C34" s="288" t="s">
        <v>5231</v>
      </c>
      <c r="D34" s="64" t="s">
        <v>5199</v>
      </c>
      <c r="E34" s="65" t="s">
        <v>5200</v>
      </c>
      <c r="F34" s="150">
        <f>IF(総括表!$B$4=総括表!$Q$4,基礎データ貼付用シート!E124)</f>
        <v>0</v>
      </c>
      <c r="G34" s="147" t="s">
        <v>5201</v>
      </c>
      <c r="H34" s="69">
        <v>0.35899999999999999</v>
      </c>
      <c r="I34" s="147" t="s">
        <v>5202</v>
      </c>
      <c r="J34" s="578">
        <f t="shared" ref="J34:J42" si="1">ROUND(F34*H34,0)</f>
        <v>0</v>
      </c>
      <c r="K34" s="66" t="s">
        <v>5341</v>
      </c>
      <c r="L34" s="71"/>
    </row>
    <row r="35" spans="1:12" s="3" customFormat="1" ht="15" customHeight="1" x14ac:dyDescent="0.2">
      <c r="A35" s="71"/>
      <c r="B35" s="67"/>
      <c r="C35" s="286"/>
      <c r="D35" s="64" t="s">
        <v>5204</v>
      </c>
      <c r="E35" s="65" t="s">
        <v>5205</v>
      </c>
      <c r="F35" s="150" t="b">
        <f>IF(総括表!$B$4=総括表!$Q$5,基礎データ貼付用シート!E124)</f>
        <v>0</v>
      </c>
      <c r="G35" s="147" t="s">
        <v>5201</v>
      </c>
      <c r="H35" s="149">
        <v>0.32400000000000001</v>
      </c>
      <c r="I35" s="70" t="s">
        <v>5202</v>
      </c>
      <c r="J35" s="120">
        <f t="shared" si="1"/>
        <v>0</v>
      </c>
      <c r="K35" s="66" t="s">
        <v>5342</v>
      </c>
      <c r="L35" s="71"/>
    </row>
    <row r="36" spans="1:12" s="3" customFormat="1" ht="15" customHeight="1" x14ac:dyDescent="0.2">
      <c r="A36" s="71"/>
      <c r="B36" s="139">
        <v>12</v>
      </c>
      <c r="C36" s="288" t="s">
        <v>5234</v>
      </c>
      <c r="D36" s="64" t="s">
        <v>5199</v>
      </c>
      <c r="E36" s="65" t="s">
        <v>5200</v>
      </c>
      <c r="F36" s="150">
        <f>IF(総括表!$B$4=総括表!$Q$4,基礎データ貼付用シート!E126)</f>
        <v>0</v>
      </c>
      <c r="G36" s="147" t="s">
        <v>5201</v>
      </c>
      <c r="H36" s="69">
        <v>0.38400000000000001</v>
      </c>
      <c r="I36" s="147" t="s">
        <v>5202</v>
      </c>
      <c r="J36" s="578">
        <f t="shared" si="1"/>
        <v>0</v>
      </c>
      <c r="K36" s="66" t="s">
        <v>5343</v>
      </c>
      <c r="L36" s="71"/>
    </row>
    <row r="37" spans="1:12" s="3" customFormat="1" ht="15" customHeight="1" x14ac:dyDescent="0.2">
      <c r="A37" s="71"/>
      <c r="B37" s="67"/>
      <c r="C37" s="286"/>
      <c r="D37" s="64" t="s">
        <v>5204</v>
      </c>
      <c r="E37" s="65" t="s">
        <v>5205</v>
      </c>
      <c r="F37" s="150" t="b">
        <f>IF(総括表!$B$4=総括表!$Q$5,基礎データ貼付用シート!E126)</f>
        <v>0</v>
      </c>
      <c r="G37" s="147" t="s">
        <v>5201</v>
      </c>
      <c r="H37" s="149">
        <v>0.35399999999999998</v>
      </c>
      <c r="I37" s="70" t="s">
        <v>5202</v>
      </c>
      <c r="J37" s="120">
        <f t="shared" si="1"/>
        <v>0</v>
      </c>
      <c r="K37" s="66" t="s">
        <v>5344</v>
      </c>
      <c r="L37" s="71"/>
    </row>
    <row r="38" spans="1:12" s="3" customFormat="1" ht="15" customHeight="1" x14ac:dyDescent="0.2">
      <c r="A38" s="71"/>
      <c r="B38" s="139">
        <v>13</v>
      </c>
      <c r="C38" s="288" t="s">
        <v>5237</v>
      </c>
      <c r="D38" s="64" t="s">
        <v>5199</v>
      </c>
      <c r="E38" s="65" t="s">
        <v>5200</v>
      </c>
      <c r="F38" s="150">
        <f>IF(総括表!$B$4=総括表!$Q$4,基礎データ貼付用シート!E128)</f>
        <v>0</v>
      </c>
      <c r="G38" s="147" t="s">
        <v>5201</v>
      </c>
      <c r="H38" s="69">
        <v>0.40799999999999997</v>
      </c>
      <c r="I38" s="147" t="s">
        <v>5202</v>
      </c>
      <c r="J38" s="578">
        <f t="shared" si="1"/>
        <v>0</v>
      </c>
      <c r="K38" s="66" t="s">
        <v>5345</v>
      </c>
      <c r="L38" s="71"/>
    </row>
    <row r="39" spans="1:12" s="3" customFormat="1" ht="15" customHeight="1" x14ac:dyDescent="0.2">
      <c r="A39" s="71"/>
      <c r="B39" s="67"/>
      <c r="C39" s="286"/>
      <c r="D39" s="64" t="s">
        <v>5204</v>
      </c>
      <c r="E39" s="65" t="s">
        <v>5205</v>
      </c>
      <c r="F39" s="150" t="b">
        <f>IF(総括表!$B$4=総括表!$Q$5,基礎データ貼付用シート!E128)</f>
        <v>0</v>
      </c>
      <c r="G39" s="147" t="s">
        <v>5201</v>
      </c>
      <c r="H39" s="149">
        <v>0.38300000000000001</v>
      </c>
      <c r="I39" s="70" t="s">
        <v>5202</v>
      </c>
      <c r="J39" s="578">
        <f t="shared" si="1"/>
        <v>0</v>
      </c>
      <c r="K39" s="66" t="s">
        <v>5346</v>
      </c>
      <c r="L39" s="71"/>
    </row>
    <row r="40" spans="1:12" s="3" customFormat="1" ht="15" customHeight="1" x14ac:dyDescent="0.2">
      <c r="A40" s="71"/>
      <c r="B40" s="139">
        <v>14</v>
      </c>
      <c r="C40" s="288" t="s">
        <v>5240</v>
      </c>
      <c r="D40" s="64" t="s">
        <v>5199</v>
      </c>
      <c r="E40" s="65" t="s">
        <v>5200</v>
      </c>
      <c r="F40" s="150">
        <f>IF(総括表!$B$4=総括表!$Q$4,基礎データ貼付用シート!E130)</f>
        <v>0</v>
      </c>
      <c r="G40" s="147" t="s">
        <v>5201</v>
      </c>
      <c r="H40" s="69">
        <v>0.43099999999999999</v>
      </c>
      <c r="I40" s="147" t="s">
        <v>5202</v>
      </c>
      <c r="J40" s="578">
        <f>ROUND(F40*H40,0)</f>
        <v>0</v>
      </c>
      <c r="K40" s="66" t="s">
        <v>5347</v>
      </c>
      <c r="L40" s="71"/>
    </row>
    <row r="41" spans="1:12" s="3" customFormat="1" ht="15" customHeight="1" x14ac:dyDescent="0.2">
      <c r="A41" s="71"/>
      <c r="B41" s="67"/>
      <c r="C41" s="286"/>
      <c r="D41" s="64" t="s">
        <v>5204</v>
      </c>
      <c r="E41" s="65" t="s">
        <v>5205</v>
      </c>
      <c r="F41" s="150" t="b">
        <f>IF(総括表!$B$4=総括表!$Q$5,基礎データ貼付用シート!E130)</f>
        <v>0</v>
      </c>
      <c r="G41" s="147" t="s">
        <v>5201</v>
      </c>
      <c r="H41" s="149">
        <v>0.41199999999999998</v>
      </c>
      <c r="I41" s="70" t="s">
        <v>5202</v>
      </c>
      <c r="J41" s="578">
        <f>ROUND(F41*H41,0)</f>
        <v>0</v>
      </c>
      <c r="K41" s="66" t="s">
        <v>5348</v>
      </c>
      <c r="L41" s="71"/>
    </row>
    <row r="42" spans="1:12" s="3" customFormat="1" ht="15" customHeight="1" x14ac:dyDescent="0.2">
      <c r="A42" s="71"/>
      <c r="B42" s="139">
        <v>15</v>
      </c>
      <c r="C42" s="288" t="s">
        <v>5351</v>
      </c>
      <c r="D42" s="64" t="s">
        <v>5199</v>
      </c>
      <c r="E42" s="65" t="s">
        <v>5200</v>
      </c>
      <c r="F42" s="150">
        <f>IF(総括表!$B$4=総括表!$Q$4,基礎データ貼付用シート!E132)</f>
        <v>0</v>
      </c>
      <c r="G42" s="147" t="s">
        <v>5201</v>
      </c>
      <c r="H42" s="69">
        <v>0.45400000000000001</v>
      </c>
      <c r="I42" s="147" t="s">
        <v>5202</v>
      </c>
      <c r="J42" s="578">
        <f t="shared" si="1"/>
        <v>0</v>
      </c>
      <c r="K42" s="66" t="s">
        <v>5349</v>
      </c>
      <c r="L42" s="71"/>
    </row>
    <row r="43" spans="1:12" s="3" customFormat="1" ht="15" customHeight="1" x14ac:dyDescent="0.2">
      <c r="A43" s="71"/>
      <c r="B43" s="67"/>
      <c r="C43" s="286"/>
      <c r="D43" s="64" t="s">
        <v>5204</v>
      </c>
      <c r="E43" s="65" t="s">
        <v>5205</v>
      </c>
      <c r="F43" s="150" t="b">
        <f>IF(総括表!$B$4=総括表!$Q$5,基礎データ貼付用シート!E132)</f>
        <v>0</v>
      </c>
      <c r="G43" s="147" t="s">
        <v>5201</v>
      </c>
      <c r="H43" s="149">
        <v>0.441</v>
      </c>
      <c r="I43" s="70" t="s">
        <v>5202</v>
      </c>
      <c r="J43" s="578">
        <f t="shared" ref="J43:J53" si="2">ROUND(F43*H43,0)</f>
        <v>0</v>
      </c>
      <c r="K43" s="66" t="s">
        <v>5350</v>
      </c>
      <c r="L43" s="71"/>
    </row>
    <row r="44" spans="1:12" s="3" customFormat="1" ht="15" customHeight="1" x14ac:dyDescent="0.2">
      <c r="A44" s="71"/>
      <c r="B44" s="139">
        <v>16</v>
      </c>
      <c r="C44" s="288" t="s">
        <v>5307</v>
      </c>
      <c r="D44" s="64" t="s">
        <v>5199</v>
      </c>
      <c r="E44" s="65" t="s">
        <v>5200</v>
      </c>
      <c r="F44" s="150">
        <f>IF(総括表!$B$4=総括表!$Q$4,基礎データ貼付用シート!E134)</f>
        <v>0</v>
      </c>
      <c r="G44" s="147" t="s">
        <v>5201</v>
      </c>
      <c r="H44" s="69">
        <v>0.47699999999999998</v>
      </c>
      <c r="I44" s="147" t="s">
        <v>5202</v>
      </c>
      <c r="J44" s="578">
        <f t="shared" si="2"/>
        <v>0</v>
      </c>
      <c r="K44" s="66" t="s">
        <v>5352</v>
      </c>
      <c r="L44" s="71"/>
    </row>
    <row r="45" spans="1:12" s="3" customFormat="1" ht="15" customHeight="1" x14ac:dyDescent="0.2">
      <c r="A45" s="71"/>
      <c r="B45" s="67"/>
      <c r="C45" s="286"/>
      <c r="D45" s="64" t="s">
        <v>5204</v>
      </c>
      <c r="E45" s="65" t="s">
        <v>5205</v>
      </c>
      <c r="F45" s="150" t="b">
        <f>IF(総括表!$B$4=総括表!$Q$5,基礎データ貼付用シート!E134)</f>
        <v>0</v>
      </c>
      <c r="G45" s="147" t="s">
        <v>5201</v>
      </c>
      <c r="H45" s="149">
        <v>0.47099999999999997</v>
      </c>
      <c r="I45" s="70" t="s">
        <v>5202</v>
      </c>
      <c r="J45" s="578">
        <f t="shared" si="2"/>
        <v>0</v>
      </c>
      <c r="K45" s="66" t="s">
        <v>5353</v>
      </c>
      <c r="L45" s="71"/>
    </row>
    <row r="46" spans="1:12" s="3" customFormat="1" ht="15" customHeight="1" x14ac:dyDescent="0.2">
      <c r="A46" s="71"/>
      <c r="B46" s="139">
        <v>17</v>
      </c>
      <c r="C46" s="288" t="s">
        <v>5308</v>
      </c>
      <c r="D46" s="64" t="s">
        <v>5199</v>
      </c>
      <c r="E46" s="65" t="s">
        <v>5200</v>
      </c>
      <c r="F46" s="150">
        <f>IF(総括表!$B$4=総括表!$Q$4,基礎データ貼付用シート!E136)</f>
        <v>0</v>
      </c>
      <c r="G46" s="147" t="s">
        <v>5201</v>
      </c>
      <c r="H46" s="69">
        <v>0.5</v>
      </c>
      <c r="I46" s="147" t="s">
        <v>5202</v>
      </c>
      <c r="J46" s="578">
        <f t="shared" si="2"/>
        <v>0</v>
      </c>
      <c r="K46" s="66" t="s">
        <v>5354</v>
      </c>
      <c r="L46" s="71"/>
    </row>
    <row r="47" spans="1:12" s="3" customFormat="1" ht="15" customHeight="1" x14ac:dyDescent="0.2">
      <c r="A47" s="71"/>
      <c r="B47" s="67"/>
      <c r="C47" s="286"/>
      <c r="D47" s="64" t="s">
        <v>5204</v>
      </c>
      <c r="E47" s="65" t="s">
        <v>5205</v>
      </c>
      <c r="F47" s="150" t="b">
        <f>IF(総括表!$B$4=総括表!$Q$5,基礎データ貼付用シート!E136)</f>
        <v>0</v>
      </c>
      <c r="G47" s="147" t="s">
        <v>5201</v>
      </c>
      <c r="H47" s="149">
        <v>0.5</v>
      </c>
      <c r="I47" s="70" t="s">
        <v>5202</v>
      </c>
      <c r="J47" s="578">
        <f t="shared" si="2"/>
        <v>0</v>
      </c>
      <c r="K47" s="66" t="s">
        <v>5355</v>
      </c>
      <c r="L47" s="71"/>
    </row>
    <row r="48" spans="1:12" s="3" customFormat="1" ht="15" customHeight="1" x14ac:dyDescent="0.2">
      <c r="A48" s="71"/>
      <c r="B48" s="139">
        <v>18</v>
      </c>
      <c r="C48" s="288" t="s">
        <v>5309</v>
      </c>
      <c r="D48" s="64" t="s">
        <v>5199</v>
      </c>
      <c r="E48" s="65" t="s">
        <v>5200</v>
      </c>
      <c r="F48" s="150">
        <f>IF(総括表!$B$4=総括表!$Q$4,基礎データ貼付用シート!E138)</f>
        <v>0</v>
      </c>
      <c r="G48" s="147" t="s">
        <v>5201</v>
      </c>
      <c r="H48" s="69">
        <v>0.5</v>
      </c>
      <c r="I48" s="147" t="s">
        <v>5202</v>
      </c>
      <c r="J48" s="578">
        <f t="shared" si="2"/>
        <v>0</v>
      </c>
      <c r="K48" s="66" t="s">
        <v>5356</v>
      </c>
      <c r="L48" s="71"/>
    </row>
    <row r="49" spans="1:12" s="3" customFormat="1" ht="15" customHeight="1" x14ac:dyDescent="0.2">
      <c r="A49" s="71"/>
      <c r="B49" s="67"/>
      <c r="C49" s="286"/>
      <c r="D49" s="64" t="s">
        <v>5204</v>
      </c>
      <c r="E49" s="65" t="s">
        <v>5205</v>
      </c>
      <c r="F49" s="150" t="b">
        <f>IF(総括表!$B$4=総括表!$Q$5,基礎データ貼付用シート!E138)</f>
        <v>0</v>
      </c>
      <c r="G49" s="147" t="s">
        <v>5201</v>
      </c>
      <c r="H49" s="149">
        <v>0.5</v>
      </c>
      <c r="I49" s="70" t="s">
        <v>5202</v>
      </c>
      <c r="J49" s="578">
        <f t="shared" si="2"/>
        <v>0</v>
      </c>
      <c r="K49" s="66" t="s">
        <v>5357</v>
      </c>
      <c r="L49" s="71"/>
    </row>
    <row r="50" spans="1:12" s="3" customFormat="1" ht="15" customHeight="1" x14ac:dyDescent="0.2">
      <c r="A50" s="71"/>
      <c r="B50" s="139">
        <v>19</v>
      </c>
      <c r="C50" s="288" t="s">
        <v>5310</v>
      </c>
      <c r="D50" s="64" t="s">
        <v>5199</v>
      </c>
      <c r="E50" s="65" t="s">
        <v>5200</v>
      </c>
      <c r="F50" s="150">
        <f>IF(総括表!$B$4=総括表!$Q$4,基礎データ貼付用シート!E140)</f>
        <v>0</v>
      </c>
      <c r="G50" s="147" t="s">
        <v>5201</v>
      </c>
      <c r="H50" s="69">
        <v>0.5</v>
      </c>
      <c r="I50" s="147" t="s">
        <v>5202</v>
      </c>
      <c r="J50" s="578">
        <f t="shared" si="2"/>
        <v>0</v>
      </c>
      <c r="K50" s="66" t="s">
        <v>5358</v>
      </c>
      <c r="L50" s="71"/>
    </row>
    <row r="51" spans="1:12" s="3" customFormat="1" ht="15" customHeight="1" x14ac:dyDescent="0.2">
      <c r="A51" s="71"/>
      <c r="B51" s="67"/>
      <c r="C51" s="286"/>
      <c r="D51" s="64" t="s">
        <v>5204</v>
      </c>
      <c r="E51" s="65" t="s">
        <v>5205</v>
      </c>
      <c r="F51" s="150" t="b">
        <f>IF(総括表!$B$4=総括表!$Q$5,基礎データ貼付用シート!E140)</f>
        <v>0</v>
      </c>
      <c r="G51" s="147" t="s">
        <v>5201</v>
      </c>
      <c r="H51" s="149">
        <v>0.5</v>
      </c>
      <c r="I51" s="70" t="s">
        <v>5202</v>
      </c>
      <c r="J51" s="578">
        <f t="shared" si="2"/>
        <v>0</v>
      </c>
      <c r="K51" s="66" t="s">
        <v>5359</v>
      </c>
      <c r="L51" s="71"/>
    </row>
    <row r="52" spans="1:12" s="3" customFormat="1" ht="15" customHeight="1" x14ac:dyDescent="0.2">
      <c r="A52" s="71"/>
      <c r="B52" s="139">
        <v>20</v>
      </c>
      <c r="C52" s="288" t="s">
        <v>5476</v>
      </c>
      <c r="D52" s="64" t="s">
        <v>5199</v>
      </c>
      <c r="E52" s="65" t="s">
        <v>5200</v>
      </c>
      <c r="F52" s="150">
        <f>IF(総括表!$B$4=総括表!$Q$4,基礎データ貼付用シート!E142)</f>
        <v>0</v>
      </c>
      <c r="G52" s="147" t="s">
        <v>5201</v>
      </c>
      <c r="H52" s="69">
        <v>0.5</v>
      </c>
      <c r="I52" s="147" t="s">
        <v>5202</v>
      </c>
      <c r="J52" s="578">
        <f t="shared" si="2"/>
        <v>0</v>
      </c>
      <c r="K52" s="66" t="s">
        <v>5360</v>
      </c>
      <c r="L52" s="71"/>
    </row>
    <row r="53" spans="1:12" s="3" customFormat="1" ht="15" customHeight="1" thickBot="1" x14ac:dyDescent="0.25">
      <c r="A53" s="71"/>
      <c r="B53" s="67"/>
      <c r="C53" s="286"/>
      <c r="D53" s="64" t="s">
        <v>5204</v>
      </c>
      <c r="E53" s="65" t="s">
        <v>5205</v>
      </c>
      <c r="F53" s="150" t="b">
        <f>IF(総括表!$B$4=総括表!$Q$5,基礎データ貼付用シート!E142)</f>
        <v>0</v>
      </c>
      <c r="G53" s="147" t="s">
        <v>5201</v>
      </c>
      <c r="H53" s="149">
        <v>0.5</v>
      </c>
      <c r="I53" s="70" t="s">
        <v>5202</v>
      </c>
      <c r="J53" s="578">
        <f t="shared" si="2"/>
        <v>0</v>
      </c>
      <c r="K53" s="66" t="s">
        <v>5361</v>
      </c>
      <c r="L53" s="71"/>
    </row>
    <row r="54" spans="1:12" s="3" customFormat="1" ht="15" customHeight="1" x14ac:dyDescent="0.2">
      <c r="A54" s="71"/>
      <c r="B54" s="66"/>
      <c r="C54" s="68"/>
      <c r="D54" s="66"/>
      <c r="E54" s="66"/>
      <c r="F54" s="109"/>
      <c r="G54" s="68"/>
      <c r="H54" s="985" t="s">
        <v>5362</v>
      </c>
      <c r="I54" s="986"/>
      <c r="J54" s="660"/>
      <c r="K54" s="66"/>
      <c r="L54" s="71"/>
    </row>
    <row r="55" spans="1:12" s="3" customFormat="1" ht="15" customHeight="1" thickBot="1" x14ac:dyDescent="0.25">
      <c r="A55" s="71"/>
      <c r="B55" s="66"/>
      <c r="C55" s="66"/>
      <c r="D55" s="66"/>
      <c r="E55" s="66"/>
      <c r="F55" s="109"/>
      <c r="G55" s="66"/>
      <c r="H55" s="983" t="s">
        <v>5259</v>
      </c>
      <c r="I55" s="984"/>
      <c r="J55" s="121">
        <f>SUM(J14:J53)</f>
        <v>0</v>
      </c>
      <c r="K55" s="66" t="s">
        <v>5275</v>
      </c>
      <c r="L55" s="3" t="s">
        <v>5201</v>
      </c>
    </row>
    <row r="56" spans="1:12" s="3" customFormat="1" ht="9" customHeight="1" x14ac:dyDescent="0.2">
      <c r="A56" s="71"/>
      <c r="B56" s="71"/>
      <c r="C56" s="71"/>
      <c r="D56" s="71"/>
      <c r="E56" s="71"/>
      <c r="F56" s="106"/>
      <c r="G56" s="71"/>
      <c r="H56" s="73"/>
      <c r="I56" s="71"/>
      <c r="J56" s="106"/>
      <c r="K56" s="71"/>
      <c r="L56" s="71"/>
    </row>
    <row r="57" spans="1:12" ht="9" customHeight="1" thickBot="1" x14ac:dyDescent="0.25">
      <c r="A57" s="71"/>
      <c r="B57" s="66"/>
      <c r="C57" s="66"/>
      <c r="D57" s="66"/>
      <c r="E57" s="66"/>
      <c r="F57" s="109"/>
      <c r="G57" s="66"/>
      <c r="H57" s="93"/>
      <c r="I57" s="68"/>
      <c r="J57" s="109"/>
      <c r="K57" s="66"/>
      <c r="L57" s="71"/>
    </row>
    <row r="58" spans="1:12" ht="12.75" customHeight="1" x14ac:dyDescent="0.2">
      <c r="A58" s="71"/>
      <c r="B58" s="66"/>
      <c r="C58" s="66"/>
      <c r="D58" s="66"/>
      <c r="E58" s="66"/>
      <c r="F58" s="109"/>
      <c r="G58" s="66"/>
      <c r="H58" s="985" t="s">
        <v>5363</v>
      </c>
      <c r="I58" s="986"/>
      <c r="J58" s="660"/>
      <c r="K58" s="66"/>
      <c r="L58" s="71"/>
    </row>
    <row r="59" spans="1:12" ht="18.75" customHeight="1" thickBot="1" x14ac:dyDescent="0.25">
      <c r="A59" s="76"/>
      <c r="B59" s="76"/>
      <c r="C59" s="76"/>
      <c r="D59" s="76"/>
      <c r="E59" s="76"/>
      <c r="F59" s="105"/>
      <c r="G59" s="76"/>
      <c r="H59" s="1007" t="s">
        <v>5364</v>
      </c>
      <c r="I59" s="1008"/>
      <c r="J59" s="121">
        <f>SUMIF(L3:L55,"*",J3:J55)</f>
        <v>0</v>
      </c>
      <c r="K59" s="66" t="s">
        <v>29</v>
      </c>
      <c r="L59" s="76"/>
    </row>
    <row r="60" spans="1:12" ht="18.75" customHeight="1" x14ac:dyDescent="0.2">
      <c r="A60" s="76"/>
      <c r="B60" s="76"/>
      <c r="C60" s="76"/>
      <c r="D60" s="76"/>
      <c r="E60" s="76"/>
      <c r="F60" s="105"/>
      <c r="G60" s="76"/>
      <c r="H60" s="79"/>
      <c r="I60" s="76"/>
      <c r="J60" s="105"/>
      <c r="K60" s="76"/>
      <c r="L60" s="76"/>
    </row>
  </sheetData>
  <sheetProtection autoFilter="0"/>
  <customSheetViews>
    <customSheetView guid="{0FF53720-42B0-4B1A-A491-0089CDA29CCF}" showPageBreaks="1" printArea="1" view="pageBreakPreview">
      <selection activeCell="B8" sqref="B8"/>
      <pageMargins left="0" right="0" top="0" bottom="0" header="0" footer="0"/>
      <printOptions horizontalCentered="1"/>
      <pageSetup paperSize="9" scale="83" orientation="portrait" r:id="rId1"/>
      <headerFooter alignWithMargins="0"/>
    </customSheetView>
    <customSheetView guid="{1F81339A-CB4E-4CB3-ABCA-C25ADEC8B9AC}" showPageBreaks="1" printArea="1" view="pageBreakPreview">
      <selection activeCell="B8" sqref="B8"/>
      <pageMargins left="0" right="0" top="0" bottom="0" header="0" footer="0"/>
      <printOptions horizontalCentered="1"/>
      <pageSetup paperSize="9" scale="83" orientation="portrait" r:id="rId2"/>
      <headerFooter alignWithMargins="0"/>
    </customSheetView>
    <customSheetView guid="{87FB8462-6403-4F20-8080-1AF11B55B90C}" showPageBreaks="1" printArea="1" view="pageBreakPreview">
      <selection activeCell="B5" sqref="B5:E7"/>
      <pageMargins left="0" right="0" top="0" bottom="0" header="0" footer="0"/>
      <printOptions horizontalCentered="1"/>
      <pageSetup paperSize="9" scale="87" orientation="portrait" r:id="rId3"/>
      <headerFooter alignWithMargins="0"/>
    </customSheetView>
    <customSheetView guid="{3B4A68D1-1B68-46E4-B8BF-4F65CEA2EB4B}" showPageBreaks="1" printArea="1" view="pageBreakPreview">
      <selection activeCell="B5" sqref="B5:E7"/>
      <pageMargins left="0" right="0" top="0" bottom="0" header="0" footer="0"/>
      <printOptions horizontalCentered="1"/>
      <pageSetup paperSize="9" scale="87" orientation="portrait" r:id="rId4"/>
      <headerFooter alignWithMargins="0"/>
    </customSheetView>
    <customSheetView guid="{3DDC5261-2F80-4A3C-AB53-F803DE8B7615}" showPageBreaks="1" printArea="1" view="pageBreakPreview">
      <selection activeCell="B5" sqref="B5:E7"/>
      <pageMargins left="0" right="0" top="0" bottom="0" header="0" footer="0"/>
      <printOptions horizontalCentered="1"/>
      <pageSetup paperSize="9" scale="87" orientation="portrait" r:id="rId5"/>
      <headerFooter alignWithMargins="0"/>
    </customSheetView>
    <customSheetView guid="{44914D11-FA26-4FFB-9D64-353FA38F5634}" showPageBreaks="1" printArea="1" view="pageBreakPreview">
      <selection activeCell="B5" sqref="B5:E7"/>
      <pageMargins left="0" right="0" top="0" bottom="0" header="0" footer="0"/>
      <printOptions horizontalCentered="1"/>
      <pageSetup paperSize="9" scale="87" orientation="portrait" r:id="rId6"/>
      <headerFooter alignWithMargins="0"/>
    </customSheetView>
    <customSheetView guid="{6580A8AE-FA6B-4B5A-83A0-1CF78E68E0A6}" scale="115" showPageBreaks="1" printArea="1" view="pageBreakPreview">
      <selection activeCell="J57" sqref="J57"/>
      <pageMargins left="0" right="0" top="0" bottom="0" header="0" footer="0"/>
      <printOptions horizontalCentered="1"/>
      <pageSetup paperSize="9" scale="87" orientation="portrait" r:id="rId7"/>
      <headerFooter alignWithMargins="0"/>
    </customSheetView>
    <customSheetView guid="{33BE930D-9EAB-4AFB-BDCD-43112CB50749}" scale="115" showPageBreaks="1" printArea="1" view="pageBreakPreview" topLeftCell="A31">
      <selection activeCell="M43" sqref="M43"/>
      <pageMargins left="0" right="0" top="0" bottom="0" header="0" footer="0"/>
      <printOptions horizontalCentered="1"/>
      <pageSetup paperSize="9" scale="86" orientation="portrait" r:id="rId8"/>
      <headerFooter alignWithMargins="0"/>
    </customSheetView>
    <customSheetView guid="{0B613FCD-ABCC-41BB-9177-F54C998CD9E2}" scale="115" showPageBreaks="1" printArea="1" view="pageBreakPreview" topLeftCell="A16">
      <selection activeCell="H26" sqref="H26"/>
      <pageMargins left="0" right="0" top="0" bottom="0" header="0" footer="0"/>
      <printOptions horizontalCentered="1"/>
      <pageSetup paperSize="9" scale="86" orientation="portrait" r:id="rId9"/>
      <headerFooter alignWithMargins="0"/>
    </customSheetView>
    <customSheetView guid="{B71A276C-C16D-4248-B875-8414D93978D3}" scale="115" showPageBreaks="1" printArea="1" view="pageBreakPreview" topLeftCell="A37">
      <selection activeCell="H54" sqref="H54:I54"/>
      <pageMargins left="0" right="0" top="0" bottom="0" header="0" footer="0"/>
      <printOptions horizontalCentered="1"/>
      <pageSetup paperSize="9" scale="86" orientation="portrait" r:id="rId10"/>
      <headerFooter alignWithMargins="0"/>
    </customSheetView>
    <customSheetView guid="{EE5E2BC8-B1EB-4466-BA38-D89D5EC0095B}" scale="115" showPageBreaks="1" printArea="1" view="pageBreakPreview">
      <selection activeCell="J57" sqref="J57"/>
      <pageMargins left="0" right="0" top="0" bottom="0" header="0" footer="0"/>
      <printOptions horizontalCentered="1"/>
      <pageSetup paperSize="9" scale="87" orientation="portrait" r:id="rId11"/>
      <headerFooter alignWithMargins="0"/>
    </customSheetView>
    <customSheetView guid="{60A3B263-4602-4F01-9F3F-2B992FCD2F0D}" scale="115" showPageBreaks="1" printArea="1" view="pageBreakPreview">
      <selection activeCell="J57" sqref="J57"/>
      <pageMargins left="0" right="0" top="0" bottom="0" header="0" footer="0"/>
      <printOptions horizontalCentered="1"/>
      <pageSetup paperSize="9" scale="87" orientation="portrait" r:id="rId12"/>
      <headerFooter alignWithMargins="0"/>
    </customSheetView>
    <customSheetView guid="{4501AAA6-52C2-4DE0-8371-DF05BC835EB0}" scale="115" showPageBreaks="1" printArea="1" view="pageBreakPreview">
      <selection activeCell="J57" sqref="J57"/>
      <pageMargins left="0" right="0" top="0" bottom="0" header="0" footer="0"/>
      <printOptions horizontalCentered="1"/>
      <pageSetup paperSize="9" scale="87" orientation="portrait" r:id="rId13"/>
      <headerFooter alignWithMargins="0"/>
    </customSheetView>
    <customSheetView guid="{994C6250-FA50-4C22-9B36-67FD48252EA7}" scale="115" showPageBreaks="1" printArea="1" view="pageBreakPreview">
      <selection activeCell="J57" sqref="J57"/>
      <pageMargins left="0" right="0" top="0" bottom="0" header="0" footer="0"/>
      <printOptions horizontalCentered="1"/>
      <pageSetup paperSize="9" scale="87" orientation="portrait" r:id="rId14"/>
      <headerFooter alignWithMargins="0"/>
    </customSheetView>
    <customSheetView guid="{589CC1DC-63E7-447D-98B0-3ACFA594E418}" scale="115" showPageBreaks="1" printArea="1" view="pageBreakPreview">
      <selection activeCell="J57" sqref="J57"/>
      <pageMargins left="0" right="0" top="0" bottom="0" header="0" footer="0"/>
      <printOptions horizontalCentered="1"/>
      <pageSetup paperSize="9" scale="87" orientation="portrait" r:id="rId15"/>
      <headerFooter alignWithMargins="0"/>
    </customSheetView>
    <customSheetView guid="{C992E83C-24A9-4447-9C08-4F6D58B78F8B}" scale="115" showPageBreaks="1" printArea="1" view="pageBreakPreview" topLeftCell="A49">
      <selection activeCell="J57" sqref="J57"/>
      <pageMargins left="0" right="0" top="0" bottom="0" header="0" footer="0"/>
      <printOptions horizontalCentered="1"/>
      <pageSetup paperSize="9" scale="87" orientation="portrait" r:id="rId16"/>
      <headerFooter alignWithMargins="0"/>
    </customSheetView>
    <customSheetView guid="{3C9FE015-CE13-4E3B-ACAB-8D7E22E34744}" scale="115" showPageBreaks="1" printArea="1" view="pageBreakPreview">
      <selection activeCell="J57" sqref="J57"/>
      <pageMargins left="0" right="0" top="0" bottom="0" header="0" footer="0"/>
      <printOptions horizontalCentered="1"/>
      <pageSetup paperSize="9" scale="87" orientation="portrait" r:id="rId17"/>
      <headerFooter alignWithMargins="0"/>
    </customSheetView>
    <customSheetView guid="{7EEBD42C-6D62-4B33-B7C1-B904E6629538}" scale="115" showPageBreaks="1" printArea="1" view="pageBreakPreview">
      <selection activeCell="J57" sqref="J57"/>
      <pageMargins left="0" right="0" top="0" bottom="0" header="0" footer="0"/>
      <printOptions horizontalCentered="1"/>
      <pageSetup paperSize="9" scale="87" orientation="portrait" r:id="rId18"/>
      <headerFooter alignWithMargins="0"/>
    </customSheetView>
    <customSheetView guid="{C8B40DBF-EDE0-406A-8960-74B2A681CE9F}" showPageBreaks="1" printArea="1" view="pageBreakPreview" topLeftCell="A46">
      <selection activeCell="B5" sqref="B5:E7"/>
      <pageMargins left="0" right="0" top="0" bottom="0" header="0" footer="0"/>
      <printOptions horizontalCentered="1"/>
      <pageSetup paperSize="9" scale="87" orientation="portrait" r:id="rId19"/>
      <headerFooter alignWithMargins="0"/>
    </customSheetView>
    <customSheetView guid="{A0BA9017-E5F3-4B91-9F5C-F0F36F625BCB}" showPageBreaks="1" printArea="1" view="pageBreakPreview" topLeftCell="A46">
      <selection activeCell="B5" sqref="B5:E7"/>
      <pageMargins left="0" right="0" top="0" bottom="0" header="0" footer="0"/>
      <printOptions horizontalCentered="1"/>
      <pageSetup paperSize="9" scale="87" orientation="portrait" r:id="rId20"/>
      <headerFooter alignWithMargins="0"/>
    </customSheetView>
  </customSheetViews>
  <mergeCells count="10">
    <mergeCell ref="H54:I54"/>
    <mergeCell ref="H55:I55"/>
    <mergeCell ref="H58:I58"/>
    <mergeCell ref="H59:I59"/>
    <mergeCell ref="I1:K1"/>
    <mergeCell ref="B5:E7"/>
    <mergeCell ref="B12:C12"/>
    <mergeCell ref="D12:E12"/>
    <mergeCell ref="A1:B1"/>
    <mergeCell ref="C1:E1"/>
  </mergeCells>
  <phoneticPr fontId="3"/>
  <printOptions horizontalCentered="1"/>
  <pageMargins left="0.78740157480314965" right="0.78740157480314965" top="0.98425196850393704" bottom="0.98425196850393704" header="0.51181102362204722" footer="0.51181102362204722"/>
  <pageSetup paperSize="9" scale="83" orientation="portrait" r:id="rId2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L60"/>
  <sheetViews>
    <sheetView view="pageBreakPreview" zoomScaleNormal="100" zoomScaleSheetLayoutView="100" workbookViewId="0">
      <selection activeCell="O13" sqref="O13"/>
    </sheetView>
  </sheetViews>
  <sheetFormatPr defaultColWidth="9" defaultRowHeight="18.75" customHeight="1" x14ac:dyDescent="0.2"/>
  <cols>
    <col min="1" max="1" width="3.90625" style="1" customWidth="1"/>
    <col min="2" max="2" width="5" style="1" customWidth="1"/>
    <col min="3" max="3" width="7.453125" style="1" bestFit="1" customWidth="1"/>
    <col min="4" max="4" width="3" style="1" bestFit="1" customWidth="1"/>
    <col min="5" max="5" width="14.453125" style="1" customWidth="1"/>
    <col min="6" max="6" width="22.7265625" style="400" customWidth="1"/>
    <col min="7" max="7" width="2" style="1" bestFit="1" customWidth="1"/>
    <col min="8" max="8" width="11.90625" style="15" customWidth="1"/>
    <col min="9" max="9" width="2" style="1" bestFit="1" customWidth="1"/>
    <col min="10" max="10" width="11.90625" style="400" customWidth="1"/>
    <col min="11" max="11" width="3" style="1" customWidth="1"/>
    <col min="12" max="16384" width="9" style="1"/>
  </cols>
  <sheetData>
    <row r="1" spans="1:12" ht="18.75" customHeight="1" x14ac:dyDescent="0.2">
      <c r="A1" s="987" t="s">
        <v>5189</v>
      </c>
      <c r="B1" s="988"/>
      <c r="C1" s="987" t="s">
        <v>30</v>
      </c>
      <c r="D1" s="989"/>
      <c r="E1" s="988"/>
      <c r="F1" s="105"/>
      <c r="G1" s="76"/>
      <c r="H1" s="258" t="s">
        <v>5191</v>
      </c>
      <c r="I1" s="990">
        <f>総括表!H4</f>
        <v>0</v>
      </c>
      <c r="J1" s="1009"/>
      <c r="K1" s="990"/>
      <c r="L1" s="76"/>
    </row>
    <row r="2" spans="1:12" ht="11.25" customHeight="1" x14ac:dyDescent="0.2">
      <c r="A2" s="76"/>
      <c r="B2" s="76"/>
      <c r="C2" s="76"/>
      <c r="D2" s="76"/>
      <c r="E2" s="76"/>
      <c r="F2" s="105"/>
      <c r="G2" s="76"/>
      <c r="H2" s="79"/>
      <c r="I2" s="76"/>
      <c r="J2" s="426"/>
      <c r="K2" s="76"/>
      <c r="L2" s="76"/>
    </row>
    <row r="3" spans="1:12" ht="18.75" customHeight="1" x14ac:dyDescent="0.2">
      <c r="A3" s="77" t="s">
        <v>18</v>
      </c>
      <c r="B3" s="71" t="s">
        <v>5365</v>
      </c>
      <c r="C3" s="76"/>
      <c r="D3" s="76"/>
      <c r="E3" s="76"/>
      <c r="F3" s="105"/>
      <c r="G3" s="76"/>
      <c r="H3" s="79"/>
      <c r="I3" s="76"/>
      <c r="J3" s="105"/>
      <c r="K3" s="76"/>
      <c r="L3" s="76"/>
    </row>
    <row r="4" spans="1:12" ht="11.25" customHeight="1" x14ac:dyDescent="0.2">
      <c r="A4" s="78"/>
      <c r="B4" s="76"/>
      <c r="C4" s="76"/>
      <c r="D4" s="76"/>
      <c r="E4" s="76"/>
      <c r="F4" s="105"/>
      <c r="G4" s="76"/>
      <c r="H4" s="79"/>
      <c r="I4" s="76"/>
      <c r="J4" s="105"/>
      <c r="K4" s="76"/>
      <c r="L4" s="76"/>
    </row>
    <row r="5" spans="1:12" ht="15" customHeight="1" x14ac:dyDescent="0.2">
      <c r="A5" s="78"/>
      <c r="B5" s="1006" t="s">
        <v>7086</v>
      </c>
      <c r="C5" s="1006"/>
      <c r="D5" s="1006"/>
      <c r="E5" s="1006"/>
      <c r="F5" s="105"/>
      <c r="G5" s="76"/>
      <c r="H5" s="79"/>
      <c r="I5" s="76"/>
      <c r="J5" s="105"/>
      <c r="K5" s="76"/>
      <c r="L5" s="76"/>
    </row>
    <row r="6" spans="1:12" s="3" customFormat="1" ht="15" customHeight="1" thickBot="1" x14ac:dyDescent="0.25">
      <c r="A6" s="77"/>
      <c r="B6" s="1006"/>
      <c r="C6" s="1006"/>
      <c r="D6" s="1006"/>
      <c r="E6" s="1006"/>
      <c r="F6" s="106"/>
      <c r="G6" s="71"/>
      <c r="H6" s="106" t="s">
        <v>5328</v>
      </c>
      <c r="I6" s="71"/>
      <c r="J6" s="106"/>
      <c r="K6" s="71"/>
      <c r="L6" s="71"/>
    </row>
    <row r="7" spans="1:12" s="3" customFormat="1" ht="18.75" customHeight="1" thickTop="1" thickBot="1" x14ac:dyDescent="0.25">
      <c r="A7" s="77"/>
      <c r="B7" s="1006"/>
      <c r="C7" s="1006"/>
      <c r="D7" s="1006"/>
      <c r="E7" s="1006"/>
      <c r="F7" s="427"/>
      <c r="G7" s="144" t="s">
        <v>5201</v>
      </c>
      <c r="H7" s="525">
        <v>0.3</v>
      </c>
      <c r="I7" s="144" t="s">
        <v>5202</v>
      </c>
      <c r="J7" s="119">
        <f>ROUND(F7*H7,0)</f>
        <v>0</v>
      </c>
      <c r="K7" s="66" t="s">
        <v>5260</v>
      </c>
      <c r="L7" s="3" t="s">
        <v>5201</v>
      </c>
    </row>
    <row r="8" spans="1:12" ht="15" customHeight="1" thickTop="1" x14ac:dyDescent="0.2">
      <c r="A8" s="78"/>
      <c r="B8" s="76"/>
      <c r="C8" s="76"/>
      <c r="D8" s="76"/>
      <c r="E8" s="76"/>
      <c r="F8" s="105"/>
      <c r="G8" s="76"/>
      <c r="H8" s="79"/>
      <c r="I8" s="76"/>
      <c r="J8" s="105"/>
      <c r="K8" s="76"/>
      <c r="L8" s="76"/>
    </row>
    <row r="9" spans="1:12" ht="15" customHeight="1" x14ac:dyDescent="0.2">
      <c r="A9" s="78"/>
      <c r="B9" s="76"/>
      <c r="C9" s="76"/>
      <c r="D9" s="76"/>
      <c r="E9" s="76"/>
      <c r="F9" s="105"/>
      <c r="G9" s="76"/>
      <c r="H9" s="79"/>
      <c r="I9" s="76"/>
      <c r="J9" s="105"/>
      <c r="K9" s="76"/>
      <c r="L9" s="76"/>
    </row>
    <row r="10" spans="1:12" ht="18.75" customHeight="1" x14ac:dyDescent="0.2">
      <c r="A10" s="77" t="s">
        <v>22</v>
      </c>
      <c r="B10" s="71" t="s">
        <v>5366</v>
      </c>
      <c r="C10" s="76"/>
      <c r="D10" s="76"/>
      <c r="E10" s="76"/>
      <c r="F10" s="105"/>
      <c r="G10" s="76"/>
      <c r="H10" s="79"/>
      <c r="I10" s="76"/>
      <c r="J10" s="105"/>
      <c r="K10" s="76"/>
      <c r="L10" s="76"/>
    </row>
    <row r="11" spans="1:12" ht="11.25" customHeight="1" x14ac:dyDescent="0.2">
      <c r="A11" s="78"/>
      <c r="B11" s="76"/>
      <c r="C11" s="76"/>
      <c r="D11" s="76"/>
      <c r="E11" s="76"/>
      <c r="F11" s="105"/>
      <c r="G11" s="76"/>
      <c r="H11" s="79"/>
      <c r="I11" s="76"/>
      <c r="J11" s="105"/>
      <c r="K11" s="76"/>
      <c r="L11" s="76"/>
    </row>
    <row r="12" spans="1:12" ht="18.75" customHeight="1" x14ac:dyDescent="0.2">
      <c r="A12" s="78"/>
      <c r="B12" s="991" t="s">
        <v>5193</v>
      </c>
      <c r="C12" s="992"/>
      <c r="D12" s="991" t="s">
        <v>5194</v>
      </c>
      <c r="E12" s="992"/>
      <c r="F12" s="133" t="s">
        <v>5195</v>
      </c>
      <c r="G12" s="213"/>
      <c r="H12" s="81" t="s">
        <v>5196</v>
      </c>
      <c r="I12" s="213"/>
      <c r="J12" s="133" t="s">
        <v>17</v>
      </c>
      <c r="K12" s="66"/>
      <c r="L12" s="76"/>
    </row>
    <row r="13" spans="1:12" ht="15" customHeight="1" x14ac:dyDescent="0.2">
      <c r="A13" s="78"/>
      <c r="B13" s="294"/>
      <c r="C13" s="289"/>
      <c r="D13" s="229"/>
      <c r="E13" s="286"/>
      <c r="F13" s="428"/>
      <c r="G13" s="143"/>
      <c r="H13" s="83"/>
      <c r="I13" s="143"/>
      <c r="J13" s="108" t="s">
        <v>5197</v>
      </c>
      <c r="K13" s="66"/>
      <c r="L13" s="76"/>
    </row>
    <row r="14" spans="1:12" s="3" customFormat="1" ht="15" customHeight="1" x14ac:dyDescent="0.2">
      <c r="A14" s="71"/>
      <c r="B14" s="139">
        <v>1</v>
      </c>
      <c r="C14" s="288" t="s">
        <v>5265</v>
      </c>
      <c r="D14" s="64" t="s">
        <v>5199</v>
      </c>
      <c r="E14" s="65" t="s">
        <v>5200</v>
      </c>
      <c r="F14" s="150">
        <f>IF(総括表!$B$4=総括表!$Q$4,基礎データ貼付用シート!E105)</f>
        <v>0</v>
      </c>
      <c r="G14" s="147" t="s">
        <v>5201</v>
      </c>
      <c r="H14" s="69">
        <v>0.10299999999999999</v>
      </c>
      <c r="I14" s="147" t="s">
        <v>5202</v>
      </c>
      <c r="J14" s="578">
        <f>ROUND(F14*H14,0)</f>
        <v>0</v>
      </c>
      <c r="K14" s="66" t="s">
        <v>5264</v>
      </c>
      <c r="L14" s="71"/>
    </row>
    <row r="15" spans="1:12" s="3" customFormat="1" ht="15" customHeight="1" x14ac:dyDescent="0.2">
      <c r="A15" s="71"/>
      <c r="B15" s="67"/>
      <c r="C15" s="286"/>
      <c r="D15" s="64" t="s">
        <v>5204</v>
      </c>
      <c r="E15" s="65" t="s">
        <v>5205</v>
      </c>
      <c r="F15" s="150" t="b">
        <f>IF(総括表!$B$4=総括表!$Q$5,基礎データ貼付用シート!E105)</f>
        <v>0</v>
      </c>
      <c r="G15" s="147" t="s">
        <v>5201</v>
      </c>
      <c r="H15" s="149">
        <v>0.02</v>
      </c>
      <c r="I15" s="70" t="s">
        <v>5202</v>
      </c>
      <c r="J15" s="120">
        <f t="shared" ref="J15:J33" si="0">ROUND(F15*H15,0)</f>
        <v>0</v>
      </c>
      <c r="K15" s="66" t="s">
        <v>5266</v>
      </c>
      <c r="L15" s="71"/>
    </row>
    <row r="16" spans="1:12" s="3" customFormat="1" ht="15" customHeight="1" x14ac:dyDescent="0.2">
      <c r="A16" s="71"/>
      <c r="B16" s="139">
        <v>2</v>
      </c>
      <c r="C16" s="288" t="s">
        <v>5198</v>
      </c>
      <c r="D16" s="64" t="s">
        <v>5199</v>
      </c>
      <c r="E16" s="65" t="s">
        <v>5200</v>
      </c>
      <c r="F16" s="150">
        <f>IF(総括表!$B$4=総括表!$Q$4,基礎データ貼付用シート!E107)</f>
        <v>0</v>
      </c>
      <c r="G16" s="147" t="s">
        <v>5201</v>
      </c>
      <c r="H16" s="69">
        <v>0.16</v>
      </c>
      <c r="I16" s="147" t="s">
        <v>5202</v>
      </c>
      <c r="J16" s="578">
        <f t="shared" si="0"/>
        <v>0</v>
      </c>
      <c r="K16" s="66" t="s">
        <v>5267</v>
      </c>
      <c r="L16" s="71"/>
    </row>
    <row r="17" spans="1:12" s="3" customFormat="1" ht="15" customHeight="1" x14ac:dyDescent="0.2">
      <c r="A17" s="71"/>
      <c r="B17" s="67"/>
      <c r="C17" s="286"/>
      <c r="D17" s="64" t="s">
        <v>5204</v>
      </c>
      <c r="E17" s="65" t="s">
        <v>5205</v>
      </c>
      <c r="F17" s="150" t="b">
        <f>IF(総括表!$B$4=総括表!$Q$5,基礎データ貼付用シート!E107)</f>
        <v>0</v>
      </c>
      <c r="G17" s="147" t="s">
        <v>5201</v>
      </c>
      <c r="H17" s="149">
        <v>2.7E-2</v>
      </c>
      <c r="I17" s="70" t="s">
        <v>5202</v>
      </c>
      <c r="J17" s="120">
        <f t="shared" si="0"/>
        <v>0</v>
      </c>
      <c r="K17" s="66" t="s">
        <v>5268</v>
      </c>
      <c r="L17" s="71"/>
    </row>
    <row r="18" spans="1:12" s="3" customFormat="1" ht="15" customHeight="1" x14ac:dyDescent="0.2">
      <c r="A18" s="71"/>
      <c r="B18" s="139">
        <v>3</v>
      </c>
      <c r="C18" s="288" t="s">
        <v>5207</v>
      </c>
      <c r="D18" s="64" t="s">
        <v>5199</v>
      </c>
      <c r="E18" s="65" t="s">
        <v>5200</v>
      </c>
      <c r="F18" s="150">
        <f>IF(総括表!$B$4=総括表!$Q$4,基礎データ貼付用シート!E109)</f>
        <v>0</v>
      </c>
      <c r="G18" s="147" t="s">
        <v>5201</v>
      </c>
      <c r="H18" s="69">
        <v>0.183</v>
      </c>
      <c r="I18" s="147" t="s">
        <v>5202</v>
      </c>
      <c r="J18" s="578">
        <f t="shared" si="0"/>
        <v>0</v>
      </c>
      <c r="K18" s="66" t="s">
        <v>5269</v>
      </c>
      <c r="L18" s="71"/>
    </row>
    <row r="19" spans="1:12" s="3" customFormat="1" ht="15" customHeight="1" x14ac:dyDescent="0.2">
      <c r="A19" s="71"/>
      <c r="B19" s="67"/>
      <c r="C19" s="286"/>
      <c r="D19" s="64" t="s">
        <v>5204</v>
      </c>
      <c r="E19" s="65" t="s">
        <v>5205</v>
      </c>
      <c r="F19" s="150" t="b">
        <f>IF(総括表!$B$4=総括表!$Q$5,基礎データ貼付用シート!E109)</f>
        <v>0</v>
      </c>
      <c r="G19" s="147" t="s">
        <v>5201</v>
      </c>
      <c r="H19" s="149">
        <v>4.1000000000000002E-2</v>
      </c>
      <c r="I19" s="70" t="s">
        <v>5202</v>
      </c>
      <c r="J19" s="120">
        <f t="shared" si="0"/>
        <v>0</v>
      </c>
      <c r="K19" s="66" t="s">
        <v>5270</v>
      </c>
      <c r="L19" s="71"/>
    </row>
    <row r="20" spans="1:12" s="3" customFormat="1" ht="15" customHeight="1" x14ac:dyDescent="0.2">
      <c r="A20" s="71"/>
      <c r="B20" s="139">
        <v>4</v>
      </c>
      <c r="C20" s="288" t="s">
        <v>5210</v>
      </c>
      <c r="D20" s="64" t="s">
        <v>5199</v>
      </c>
      <c r="E20" s="65" t="s">
        <v>5200</v>
      </c>
      <c r="F20" s="150">
        <f>IF(総括表!$B$4=総括表!$Q$4,基礎データ貼付用シート!E111)</f>
        <v>0</v>
      </c>
      <c r="G20" s="147" t="s">
        <v>5201</v>
      </c>
      <c r="H20" s="69">
        <v>0.191</v>
      </c>
      <c r="I20" s="147" t="s">
        <v>5202</v>
      </c>
      <c r="J20" s="578">
        <f t="shared" si="0"/>
        <v>0</v>
      </c>
      <c r="K20" s="66" t="s">
        <v>5271</v>
      </c>
      <c r="L20" s="71"/>
    </row>
    <row r="21" spans="1:12" s="3" customFormat="1" ht="15" customHeight="1" x14ac:dyDescent="0.2">
      <c r="A21" s="71"/>
      <c r="B21" s="67"/>
      <c r="C21" s="286"/>
      <c r="D21" s="64" t="s">
        <v>5204</v>
      </c>
      <c r="E21" s="65" t="s">
        <v>5205</v>
      </c>
      <c r="F21" s="150" t="b">
        <f>IF(総括表!$B$4=総括表!$Q$5,基礎データ貼付用シート!E111)</f>
        <v>0</v>
      </c>
      <c r="G21" s="147" t="s">
        <v>5201</v>
      </c>
      <c r="H21" s="69">
        <v>0.123</v>
      </c>
      <c r="I21" s="70" t="s">
        <v>5202</v>
      </c>
      <c r="J21" s="120">
        <f t="shared" si="0"/>
        <v>0</v>
      </c>
      <c r="K21" s="66" t="s">
        <v>5272</v>
      </c>
      <c r="L21" s="71"/>
    </row>
    <row r="22" spans="1:12" s="3" customFormat="1" ht="15" customHeight="1" x14ac:dyDescent="0.2">
      <c r="A22" s="71"/>
      <c r="B22" s="139">
        <v>5</v>
      </c>
      <c r="C22" s="288" t="s">
        <v>5213</v>
      </c>
      <c r="D22" s="64" t="s">
        <v>5199</v>
      </c>
      <c r="E22" s="65" t="s">
        <v>5200</v>
      </c>
      <c r="F22" s="150">
        <f>IF(総括表!$B$4=総括表!$Q$4,基礎データ貼付用シート!E113)</f>
        <v>0</v>
      </c>
      <c r="G22" s="147" t="s">
        <v>5201</v>
      </c>
      <c r="H22" s="149">
        <v>0.21099999999999999</v>
      </c>
      <c r="I22" s="147" t="s">
        <v>5202</v>
      </c>
      <c r="J22" s="578">
        <f t="shared" si="0"/>
        <v>0</v>
      </c>
      <c r="K22" s="66" t="s">
        <v>5273</v>
      </c>
      <c r="L22" s="71"/>
    </row>
    <row r="23" spans="1:12" s="3" customFormat="1" ht="15" customHeight="1" x14ac:dyDescent="0.2">
      <c r="A23" s="71"/>
      <c r="B23" s="67"/>
      <c r="C23" s="286"/>
      <c r="D23" s="64" t="s">
        <v>5204</v>
      </c>
      <c r="E23" s="65" t="s">
        <v>5205</v>
      </c>
      <c r="F23" s="150" t="b">
        <f>IF(総括表!$B$4=総括表!$Q$5,基礎データ貼付用シート!E113)</f>
        <v>0</v>
      </c>
      <c r="G23" s="147" t="s">
        <v>5201</v>
      </c>
      <c r="H23" s="149">
        <v>0.154</v>
      </c>
      <c r="I23" s="70" t="s">
        <v>5202</v>
      </c>
      <c r="J23" s="120">
        <f t="shared" si="0"/>
        <v>0</v>
      </c>
      <c r="K23" s="66" t="s">
        <v>5330</v>
      </c>
      <c r="L23" s="71"/>
    </row>
    <row r="24" spans="1:12" s="3" customFormat="1" ht="15" customHeight="1" x14ac:dyDescent="0.2">
      <c r="A24" s="71"/>
      <c r="B24" s="139">
        <v>6</v>
      </c>
      <c r="C24" s="288" t="s">
        <v>5216</v>
      </c>
      <c r="D24" s="64" t="s">
        <v>5199</v>
      </c>
      <c r="E24" s="65" t="s">
        <v>5200</v>
      </c>
      <c r="F24" s="150">
        <f>IF(総括表!$B$4=総括表!$Q$4,基礎データ貼付用シート!E115)</f>
        <v>0</v>
      </c>
      <c r="G24" s="147" t="s">
        <v>5201</v>
      </c>
      <c r="H24" s="69">
        <v>0.23400000000000001</v>
      </c>
      <c r="I24" s="147" t="s">
        <v>5202</v>
      </c>
      <c r="J24" s="578">
        <f t="shared" si="0"/>
        <v>0</v>
      </c>
      <c r="K24" s="66" t="s">
        <v>5331</v>
      </c>
      <c r="L24" s="71"/>
    </row>
    <row r="25" spans="1:12" s="3" customFormat="1" ht="15" customHeight="1" x14ac:dyDescent="0.2">
      <c r="A25" s="71"/>
      <c r="B25" s="67"/>
      <c r="C25" s="286"/>
      <c r="D25" s="64" t="s">
        <v>5204</v>
      </c>
      <c r="E25" s="65" t="s">
        <v>5205</v>
      </c>
      <c r="F25" s="150" t="b">
        <f>IF(総括表!$B$4=総括表!$Q$5,基礎データ貼付用シート!E115)</f>
        <v>0</v>
      </c>
      <c r="G25" s="147" t="s">
        <v>5201</v>
      </c>
      <c r="H25" s="149">
        <v>0.183</v>
      </c>
      <c r="I25" s="70" t="s">
        <v>5202</v>
      </c>
      <c r="J25" s="120">
        <f t="shared" si="0"/>
        <v>0</v>
      </c>
      <c r="K25" s="66" t="s">
        <v>5332</v>
      </c>
      <c r="L25" s="71"/>
    </row>
    <row r="26" spans="1:12" s="3" customFormat="1" ht="15" customHeight="1" x14ac:dyDescent="0.2">
      <c r="A26" s="71"/>
      <c r="B26" s="139">
        <v>7</v>
      </c>
      <c r="C26" s="288" t="s">
        <v>5219</v>
      </c>
      <c r="D26" s="64" t="s">
        <v>5199</v>
      </c>
      <c r="E26" s="65" t="s">
        <v>5200</v>
      </c>
      <c r="F26" s="150">
        <f>IF(総括表!$B$4=総括表!$Q$4,基礎データ貼付用シート!E117)</f>
        <v>0</v>
      </c>
      <c r="G26" s="147" t="s">
        <v>5201</v>
      </c>
      <c r="H26" s="69">
        <v>0.26600000000000001</v>
      </c>
      <c r="I26" s="147" t="s">
        <v>5202</v>
      </c>
      <c r="J26" s="578">
        <f t="shared" si="0"/>
        <v>0</v>
      </c>
      <c r="K26" s="66" t="s">
        <v>5333</v>
      </c>
      <c r="L26" s="71"/>
    </row>
    <row r="27" spans="1:12" s="3" customFormat="1" ht="15" customHeight="1" x14ac:dyDescent="0.2">
      <c r="A27" s="71"/>
      <c r="B27" s="67"/>
      <c r="C27" s="286"/>
      <c r="D27" s="64" t="s">
        <v>5204</v>
      </c>
      <c r="E27" s="65" t="s">
        <v>5205</v>
      </c>
      <c r="F27" s="150" t="b">
        <f>IF(総括表!$B$4=総括表!$Q$5,基礎データ貼付用シート!E117)</f>
        <v>0</v>
      </c>
      <c r="G27" s="147" t="s">
        <v>5201</v>
      </c>
      <c r="H27" s="149">
        <v>0.21099999999999999</v>
      </c>
      <c r="I27" s="70" t="s">
        <v>5202</v>
      </c>
      <c r="J27" s="120">
        <f t="shared" si="0"/>
        <v>0</v>
      </c>
      <c r="K27" s="66" t="s">
        <v>5334</v>
      </c>
      <c r="L27" s="71"/>
    </row>
    <row r="28" spans="1:12" s="3" customFormat="1" ht="15" customHeight="1" x14ac:dyDescent="0.2">
      <c r="A28" s="71"/>
      <c r="B28" s="139">
        <v>8</v>
      </c>
      <c r="C28" s="288" t="s">
        <v>5222</v>
      </c>
      <c r="D28" s="64" t="s">
        <v>5199</v>
      </c>
      <c r="E28" s="65" t="s">
        <v>5200</v>
      </c>
      <c r="F28" s="150">
        <f>IF(総括表!$B$4=総括表!$Q$4,基礎データ貼付用シート!E119)</f>
        <v>0</v>
      </c>
      <c r="G28" s="147" t="s">
        <v>5201</v>
      </c>
      <c r="H28" s="69">
        <v>0.29099999999999998</v>
      </c>
      <c r="I28" s="147" t="s">
        <v>5202</v>
      </c>
      <c r="J28" s="578">
        <f t="shared" si="0"/>
        <v>0</v>
      </c>
      <c r="K28" s="66" t="s">
        <v>5335</v>
      </c>
      <c r="L28" s="71"/>
    </row>
    <row r="29" spans="1:12" s="3" customFormat="1" ht="15" customHeight="1" x14ac:dyDescent="0.2">
      <c r="A29" s="71"/>
      <c r="B29" s="67"/>
      <c r="C29" s="286"/>
      <c r="D29" s="64" t="s">
        <v>5204</v>
      </c>
      <c r="E29" s="65" t="s">
        <v>5205</v>
      </c>
      <c r="F29" s="150" t="b">
        <f>IF(総括表!$B$4=総括表!$Q$5,基礎データ貼付用シート!E119)</f>
        <v>0</v>
      </c>
      <c r="G29" s="147" t="s">
        <v>5201</v>
      </c>
      <c r="H29" s="149">
        <v>0.23899999999999999</v>
      </c>
      <c r="I29" s="70" t="s">
        <v>5202</v>
      </c>
      <c r="J29" s="120">
        <f t="shared" si="0"/>
        <v>0</v>
      </c>
      <c r="K29" s="66" t="s">
        <v>5336</v>
      </c>
      <c r="L29" s="71"/>
    </row>
    <row r="30" spans="1:12" s="3" customFormat="1" ht="15" customHeight="1" x14ac:dyDescent="0.2">
      <c r="A30" s="71"/>
      <c r="B30" s="139">
        <v>9</v>
      </c>
      <c r="C30" s="288" t="s">
        <v>5225</v>
      </c>
      <c r="D30" s="64" t="s">
        <v>5199</v>
      </c>
      <c r="E30" s="65" t="s">
        <v>5200</v>
      </c>
      <c r="F30" s="150">
        <f>IF(総括表!$B$4=総括表!$Q$4,基礎データ貼付用シート!E121)</f>
        <v>0</v>
      </c>
      <c r="G30" s="147" t="s">
        <v>5201</v>
      </c>
      <c r="H30" s="69">
        <v>0.314</v>
      </c>
      <c r="I30" s="147" t="s">
        <v>5202</v>
      </c>
      <c r="J30" s="578">
        <f t="shared" si="0"/>
        <v>0</v>
      </c>
      <c r="K30" s="66" t="s">
        <v>5337</v>
      </c>
      <c r="L30" s="71"/>
    </row>
    <row r="31" spans="1:12" s="3" customFormat="1" ht="15" customHeight="1" x14ac:dyDescent="0.2">
      <c r="A31" s="71"/>
      <c r="B31" s="67"/>
      <c r="C31" s="286"/>
      <c r="D31" s="64" t="s">
        <v>5204</v>
      </c>
      <c r="E31" s="65" t="s">
        <v>5205</v>
      </c>
      <c r="F31" s="150" t="b">
        <f>IF(総括表!$B$4=総括表!$Q$5,基礎データ貼付用シート!E121)</f>
        <v>0</v>
      </c>
      <c r="G31" s="147" t="s">
        <v>5201</v>
      </c>
      <c r="H31" s="149">
        <v>0.26800000000000002</v>
      </c>
      <c r="I31" s="70" t="s">
        <v>5202</v>
      </c>
      <c r="J31" s="120">
        <f t="shared" si="0"/>
        <v>0</v>
      </c>
      <c r="K31" s="66" t="s">
        <v>5338</v>
      </c>
      <c r="L31" s="71"/>
    </row>
    <row r="32" spans="1:12" s="3" customFormat="1" ht="15" customHeight="1" x14ac:dyDescent="0.2">
      <c r="A32" s="71"/>
      <c r="B32" s="139">
        <v>10</v>
      </c>
      <c r="C32" s="288" t="s">
        <v>5228</v>
      </c>
      <c r="D32" s="64" t="s">
        <v>5199</v>
      </c>
      <c r="E32" s="65" t="s">
        <v>5200</v>
      </c>
      <c r="F32" s="150">
        <f>IF(総括表!$B$4=総括表!$Q$4,基礎データ貼付用シート!E123)</f>
        <v>0</v>
      </c>
      <c r="G32" s="147" t="s">
        <v>5201</v>
      </c>
      <c r="H32" s="69">
        <v>0.33700000000000002</v>
      </c>
      <c r="I32" s="147" t="s">
        <v>5202</v>
      </c>
      <c r="J32" s="578">
        <f t="shared" si="0"/>
        <v>0</v>
      </c>
      <c r="K32" s="66" t="s">
        <v>5339</v>
      </c>
      <c r="L32" s="71"/>
    </row>
    <row r="33" spans="1:12" s="3" customFormat="1" ht="15" customHeight="1" x14ac:dyDescent="0.2">
      <c r="A33" s="71"/>
      <c r="B33" s="67"/>
      <c r="C33" s="286"/>
      <c r="D33" s="64" t="s">
        <v>5204</v>
      </c>
      <c r="E33" s="65" t="s">
        <v>5205</v>
      </c>
      <c r="F33" s="150" t="b">
        <f>IF(総括表!$B$4=総括表!$Q$5,基礎データ貼付用シート!E123)</f>
        <v>0</v>
      </c>
      <c r="G33" s="147" t="s">
        <v>5201</v>
      </c>
      <c r="H33" s="149">
        <v>0.29699999999999999</v>
      </c>
      <c r="I33" s="70" t="s">
        <v>5202</v>
      </c>
      <c r="J33" s="120">
        <f t="shared" si="0"/>
        <v>0</v>
      </c>
      <c r="K33" s="66" t="s">
        <v>5340</v>
      </c>
      <c r="L33" s="71"/>
    </row>
    <row r="34" spans="1:12" s="3" customFormat="1" ht="15" customHeight="1" x14ac:dyDescent="0.2">
      <c r="A34" s="71"/>
      <c r="B34" s="139">
        <v>11</v>
      </c>
      <c r="C34" s="288" t="s">
        <v>5231</v>
      </c>
      <c r="D34" s="64" t="s">
        <v>5199</v>
      </c>
      <c r="E34" s="65" t="s">
        <v>5200</v>
      </c>
      <c r="F34" s="150">
        <f>IF(総括表!$B$4=総括表!$Q$4,基礎データ貼付用シート!E125)</f>
        <v>0</v>
      </c>
      <c r="G34" s="147" t="s">
        <v>5201</v>
      </c>
      <c r="H34" s="69">
        <v>0.35899999999999999</v>
      </c>
      <c r="I34" s="147" t="s">
        <v>5202</v>
      </c>
      <c r="J34" s="578">
        <f t="shared" ref="J34:J39" si="1">ROUND(F34*H34,0)</f>
        <v>0</v>
      </c>
      <c r="K34" s="66" t="s">
        <v>5341</v>
      </c>
      <c r="L34" s="71"/>
    </row>
    <row r="35" spans="1:12" s="3" customFormat="1" ht="15" customHeight="1" x14ac:dyDescent="0.2">
      <c r="A35" s="71"/>
      <c r="B35" s="67"/>
      <c r="C35" s="286"/>
      <c r="D35" s="64" t="s">
        <v>5204</v>
      </c>
      <c r="E35" s="65" t="s">
        <v>5205</v>
      </c>
      <c r="F35" s="150" t="b">
        <f>IF(総括表!$B$4=総括表!$Q$5,基礎データ貼付用シート!E125)</f>
        <v>0</v>
      </c>
      <c r="G35" s="147" t="s">
        <v>5201</v>
      </c>
      <c r="H35" s="149">
        <v>0.32400000000000001</v>
      </c>
      <c r="I35" s="70" t="s">
        <v>5202</v>
      </c>
      <c r="J35" s="120">
        <f t="shared" si="1"/>
        <v>0</v>
      </c>
      <c r="K35" s="66" t="s">
        <v>5342</v>
      </c>
      <c r="L35" s="71"/>
    </row>
    <row r="36" spans="1:12" s="3" customFormat="1" ht="15" customHeight="1" x14ac:dyDescent="0.2">
      <c r="A36" s="71"/>
      <c r="B36" s="139">
        <v>12</v>
      </c>
      <c r="C36" s="288" t="s">
        <v>5234</v>
      </c>
      <c r="D36" s="64" t="s">
        <v>5199</v>
      </c>
      <c r="E36" s="65" t="s">
        <v>5200</v>
      </c>
      <c r="F36" s="150">
        <f>IF(総括表!$B$4=総括表!$Q$4,基礎データ貼付用シート!E127)</f>
        <v>0</v>
      </c>
      <c r="G36" s="147" t="s">
        <v>5201</v>
      </c>
      <c r="H36" s="69">
        <v>0.38400000000000001</v>
      </c>
      <c r="I36" s="147" t="s">
        <v>5202</v>
      </c>
      <c r="J36" s="578">
        <f t="shared" si="1"/>
        <v>0</v>
      </c>
      <c r="K36" s="66" t="s">
        <v>5343</v>
      </c>
      <c r="L36" s="71"/>
    </row>
    <row r="37" spans="1:12" s="3" customFormat="1" ht="15" customHeight="1" x14ac:dyDescent="0.2">
      <c r="A37" s="71"/>
      <c r="B37" s="67"/>
      <c r="C37" s="286"/>
      <c r="D37" s="64" t="s">
        <v>5204</v>
      </c>
      <c r="E37" s="65" t="s">
        <v>5205</v>
      </c>
      <c r="F37" s="150" t="b">
        <f>IF(総括表!$B$4=総括表!$Q$5,基礎データ貼付用シート!E127)</f>
        <v>0</v>
      </c>
      <c r="G37" s="147" t="s">
        <v>5201</v>
      </c>
      <c r="H37" s="149">
        <v>0.35399999999999998</v>
      </c>
      <c r="I37" s="70" t="s">
        <v>5202</v>
      </c>
      <c r="J37" s="120">
        <f t="shared" si="1"/>
        <v>0</v>
      </c>
      <c r="K37" s="66" t="s">
        <v>5344</v>
      </c>
      <c r="L37" s="71"/>
    </row>
    <row r="38" spans="1:12" s="3" customFormat="1" ht="15" customHeight="1" x14ac:dyDescent="0.2">
      <c r="A38" s="71"/>
      <c r="B38" s="139">
        <v>13</v>
      </c>
      <c r="C38" s="288" t="s">
        <v>5237</v>
      </c>
      <c r="D38" s="64" t="s">
        <v>5199</v>
      </c>
      <c r="E38" s="65" t="s">
        <v>5200</v>
      </c>
      <c r="F38" s="150">
        <f>IF(総括表!$B$4=総括表!$Q$4,基礎データ貼付用シート!E129)</f>
        <v>0</v>
      </c>
      <c r="G38" s="147" t="s">
        <v>5201</v>
      </c>
      <c r="H38" s="69">
        <v>0.40799999999999997</v>
      </c>
      <c r="I38" s="147" t="s">
        <v>5202</v>
      </c>
      <c r="J38" s="578">
        <f t="shared" si="1"/>
        <v>0</v>
      </c>
      <c r="K38" s="66" t="s">
        <v>5345</v>
      </c>
      <c r="L38" s="71"/>
    </row>
    <row r="39" spans="1:12" s="3" customFormat="1" ht="15" customHeight="1" x14ac:dyDescent="0.2">
      <c r="A39" s="71"/>
      <c r="B39" s="67"/>
      <c r="C39" s="286"/>
      <c r="D39" s="64" t="s">
        <v>5204</v>
      </c>
      <c r="E39" s="65" t="s">
        <v>5205</v>
      </c>
      <c r="F39" s="150" t="b">
        <f>IF(総括表!$B$4=総括表!$Q$5,基礎データ貼付用シート!E129)</f>
        <v>0</v>
      </c>
      <c r="G39" s="147" t="s">
        <v>5201</v>
      </c>
      <c r="H39" s="149">
        <v>0.38300000000000001</v>
      </c>
      <c r="I39" s="70" t="s">
        <v>5202</v>
      </c>
      <c r="J39" s="120">
        <f t="shared" si="1"/>
        <v>0</v>
      </c>
      <c r="K39" s="66" t="s">
        <v>5346</v>
      </c>
      <c r="L39" s="71"/>
    </row>
    <row r="40" spans="1:12" s="3" customFormat="1" ht="15" customHeight="1" x14ac:dyDescent="0.2">
      <c r="A40" s="71"/>
      <c r="B40" s="139">
        <v>14</v>
      </c>
      <c r="C40" s="288" t="s">
        <v>5240</v>
      </c>
      <c r="D40" s="64" t="s">
        <v>5199</v>
      </c>
      <c r="E40" s="65" t="s">
        <v>5200</v>
      </c>
      <c r="F40" s="150">
        <f>IF(総括表!$B$4=総括表!$Q$4,基礎データ貼付用シート!E131)</f>
        <v>0</v>
      </c>
      <c r="G40" s="147" t="s">
        <v>5201</v>
      </c>
      <c r="H40" s="69">
        <v>0.43099999999999999</v>
      </c>
      <c r="I40" s="147" t="s">
        <v>5202</v>
      </c>
      <c r="J40" s="578">
        <f t="shared" ref="J40:J49" si="2">ROUND(F40*H40,0)</f>
        <v>0</v>
      </c>
      <c r="K40" s="66" t="s">
        <v>5347</v>
      </c>
      <c r="L40" s="71"/>
    </row>
    <row r="41" spans="1:12" s="3" customFormat="1" ht="15" customHeight="1" x14ac:dyDescent="0.2">
      <c r="A41" s="71"/>
      <c r="B41" s="67"/>
      <c r="C41" s="286"/>
      <c r="D41" s="64" t="s">
        <v>5204</v>
      </c>
      <c r="E41" s="65" t="s">
        <v>5205</v>
      </c>
      <c r="F41" s="150" t="b">
        <f>IF(総括表!$B$4=総括表!$Q$5,基礎データ貼付用シート!E131)</f>
        <v>0</v>
      </c>
      <c r="G41" s="147" t="s">
        <v>5201</v>
      </c>
      <c r="H41" s="149">
        <v>0.41199999999999998</v>
      </c>
      <c r="I41" s="70" t="s">
        <v>5202</v>
      </c>
      <c r="J41" s="120">
        <f t="shared" si="2"/>
        <v>0</v>
      </c>
      <c r="K41" s="66" t="s">
        <v>5348</v>
      </c>
      <c r="L41" s="71"/>
    </row>
    <row r="42" spans="1:12" s="3" customFormat="1" ht="15" customHeight="1" x14ac:dyDescent="0.2">
      <c r="A42" s="71"/>
      <c r="B42" s="139">
        <v>15</v>
      </c>
      <c r="C42" s="288" t="s">
        <v>5351</v>
      </c>
      <c r="D42" s="64" t="s">
        <v>5199</v>
      </c>
      <c r="E42" s="65" t="s">
        <v>5200</v>
      </c>
      <c r="F42" s="150">
        <f>IF(総括表!$B$4=総括表!$Q$4,基礎データ貼付用シート!E133)</f>
        <v>0</v>
      </c>
      <c r="G42" s="147" t="s">
        <v>5201</v>
      </c>
      <c r="H42" s="69">
        <v>0.45400000000000001</v>
      </c>
      <c r="I42" s="147" t="s">
        <v>5202</v>
      </c>
      <c r="J42" s="578">
        <f t="shared" si="2"/>
        <v>0</v>
      </c>
      <c r="K42" s="66" t="s">
        <v>5349</v>
      </c>
      <c r="L42" s="71"/>
    </row>
    <row r="43" spans="1:12" s="3" customFormat="1" ht="15" customHeight="1" x14ac:dyDescent="0.2">
      <c r="A43" s="71"/>
      <c r="B43" s="67"/>
      <c r="C43" s="286"/>
      <c r="D43" s="64" t="s">
        <v>5204</v>
      </c>
      <c r="E43" s="65" t="s">
        <v>5205</v>
      </c>
      <c r="F43" s="150" t="b">
        <f>IF(総括表!$B$4=総括表!$Q$5,基礎データ貼付用シート!E133)</f>
        <v>0</v>
      </c>
      <c r="G43" s="147" t="s">
        <v>5201</v>
      </c>
      <c r="H43" s="149">
        <v>0.441</v>
      </c>
      <c r="I43" s="70" t="s">
        <v>5202</v>
      </c>
      <c r="J43" s="120">
        <f t="shared" si="2"/>
        <v>0</v>
      </c>
      <c r="K43" s="66" t="s">
        <v>5350</v>
      </c>
      <c r="L43" s="71"/>
    </row>
    <row r="44" spans="1:12" s="3" customFormat="1" ht="15" customHeight="1" x14ac:dyDescent="0.2">
      <c r="A44" s="71"/>
      <c r="B44" s="139">
        <v>16</v>
      </c>
      <c r="C44" s="288" t="s">
        <v>5307</v>
      </c>
      <c r="D44" s="64" t="s">
        <v>5199</v>
      </c>
      <c r="E44" s="65" t="s">
        <v>5200</v>
      </c>
      <c r="F44" s="150">
        <f>IF(総括表!$B$4=総括表!$Q$4,基礎データ貼付用シート!E135)</f>
        <v>0</v>
      </c>
      <c r="G44" s="147" t="s">
        <v>5201</v>
      </c>
      <c r="H44" s="69">
        <v>0.47699999999999998</v>
      </c>
      <c r="I44" s="147" t="s">
        <v>5202</v>
      </c>
      <c r="J44" s="578">
        <f>ROUND(F44*H44,0)</f>
        <v>0</v>
      </c>
      <c r="K44" s="66" t="s">
        <v>5352</v>
      </c>
      <c r="L44" s="71"/>
    </row>
    <row r="45" spans="1:12" s="3" customFormat="1" ht="15" customHeight="1" x14ac:dyDescent="0.2">
      <c r="A45" s="71"/>
      <c r="B45" s="67"/>
      <c r="C45" s="286"/>
      <c r="D45" s="64" t="s">
        <v>5204</v>
      </c>
      <c r="E45" s="65" t="s">
        <v>5205</v>
      </c>
      <c r="F45" s="150" t="b">
        <f>IF(総括表!$B$4=総括表!$Q$5,基礎データ貼付用シート!E135)</f>
        <v>0</v>
      </c>
      <c r="G45" s="147" t="s">
        <v>5201</v>
      </c>
      <c r="H45" s="149">
        <v>0.47099999999999997</v>
      </c>
      <c r="I45" s="70" t="s">
        <v>5202</v>
      </c>
      <c r="J45" s="120">
        <f>ROUND(F45*H45,0)</f>
        <v>0</v>
      </c>
      <c r="K45" s="66" t="s">
        <v>5353</v>
      </c>
      <c r="L45" s="71"/>
    </row>
    <row r="46" spans="1:12" s="3" customFormat="1" ht="15" customHeight="1" x14ac:dyDescent="0.2">
      <c r="A46" s="71"/>
      <c r="B46" s="139">
        <v>17</v>
      </c>
      <c r="C46" s="288" t="s">
        <v>5308</v>
      </c>
      <c r="D46" s="64" t="s">
        <v>5199</v>
      </c>
      <c r="E46" s="65" t="s">
        <v>5200</v>
      </c>
      <c r="F46" s="150">
        <f>IF(総括表!$B$4=総括表!$Q$4,基礎データ貼付用シート!E137)</f>
        <v>0</v>
      </c>
      <c r="G46" s="147" t="s">
        <v>5201</v>
      </c>
      <c r="H46" s="69">
        <v>0.5</v>
      </c>
      <c r="I46" s="147" t="s">
        <v>5202</v>
      </c>
      <c r="J46" s="578">
        <f>ROUND(F46*H46,0)</f>
        <v>0</v>
      </c>
      <c r="K46" s="66" t="s">
        <v>5354</v>
      </c>
      <c r="L46" s="71"/>
    </row>
    <row r="47" spans="1:12" s="3" customFormat="1" ht="15" customHeight="1" x14ac:dyDescent="0.2">
      <c r="A47" s="71"/>
      <c r="B47" s="67"/>
      <c r="C47" s="286"/>
      <c r="D47" s="64" t="s">
        <v>5204</v>
      </c>
      <c r="E47" s="65" t="s">
        <v>5205</v>
      </c>
      <c r="F47" s="150" t="b">
        <f>IF(総括表!$B$4=総括表!$Q$5,基礎データ貼付用シート!E137)</f>
        <v>0</v>
      </c>
      <c r="G47" s="147" t="s">
        <v>5201</v>
      </c>
      <c r="H47" s="149">
        <v>0.5</v>
      </c>
      <c r="I47" s="70" t="s">
        <v>5202</v>
      </c>
      <c r="J47" s="120">
        <f>ROUND(F47*H47,0)</f>
        <v>0</v>
      </c>
      <c r="K47" s="66" t="s">
        <v>5355</v>
      </c>
      <c r="L47" s="71"/>
    </row>
    <row r="48" spans="1:12" s="3" customFormat="1" ht="15" customHeight="1" x14ac:dyDescent="0.2">
      <c r="A48" s="71"/>
      <c r="B48" s="139">
        <v>18</v>
      </c>
      <c r="C48" s="288" t="s">
        <v>5309</v>
      </c>
      <c r="D48" s="64" t="s">
        <v>5199</v>
      </c>
      <c r="E48" s="65" t="s">
        <v>5200</v>
      </c>
      <c r="F48" s="150">
        <f>IF(総括表!$B$4=総括表!$Q$4,基礎データ貼付用シート!E139)</f>
        <v>0</v>
      </c>
      <c r="G48" s="147" t="s">
        <v>5201</v>
      </c>
      <c r="H48" s="69">
        <v>0.5</v>
      </c>
      <c r="I48" s="147" t="s">
        <v>5202</v>
      </c>
      <c r="J48" s="578">
        <f t="shared" si="2"/>
        <v>0</v>
      </c>
      <c r="K48" s="66" t="s">
        <v>5356</v>
      </c>
      <c r="L48" s="71"/>
    </row>
    <row r="49" spans="1:12" s="3" customFormat="1" ht="15" customHeight="1" x14ac:dyDescent="0.2">
      <c r="A49" s="71"/>
      <c r="B49" s="67"/>
      <c r="C49" s="286"/>
      <c r="D49" s="64" t="s">
        <v>5204</v>
      </c>
      <c r="E49" s="65" t="s">
        <v>5205</v>
      </c>
      <c r="F49" s="150" t="b">
        <f>IF(総括表!$B$4=総括表!$Q$5,基礎データ貼付用シート!E139)</f>
        <v>0</v>
      </c>
      <c r="G49" s="147" t="s">
        <v>5201</v>
      </c>
      <c r="H49" s="149">
        <v>0.5</v>
      </c>
      <c r="I49" s="70" t="s">
        <v>5202</v>
      </c>
      <c r="J49" s="120">
        <f t="shared" si="2"/>
        <v>0</v>
      </c>
      <c r="K49" s="66" t="s">
        <v>5357</v>
      </c>
      <c r="L49" s="71"/>
    </row>
    <row r="50" spans="1:12" s="3" customFormat="1" ht="15" customHeight="1" x14ac:dyDescent="0.2">
      <c r="A50" s="71"/>
      <c r="B50" s="139">
        <v>19</v>
      </c>
      <c r="C50" s="288" t="s">
        <v>5310</v>
      </c>
      <c r="D50" s="64" t="s">
        <v>5199</v>
      </c>
      <c r="E50" s="65" t="s">
        <v>5200</v>
      </c>
      <c r="F50" s="150">
        <f>IF(総括表!$B$4=総括表!$Q$4,基礎データ貼付用シート!E141)</f>
        <v>0</v>
      </c>
      <c r="G50" s="147" t="s">
        <v>5201</v>
      </c>
      <c r="H50" s="69">
        <v>0.5</v>
      </c>
      <c r="I50" s="147" t="s">
        <v>5202</v>
      </c>
      <c r="J50" s="578">
        <f>ROUND(F50*H50,0)</f>
        <v>0</v>
      </c>
      <c r="K50" s="66" t="s">
        <v>5358</v>
      </c>
      <c r="L50" s="71"/>
    </row>
    <row r="51" spans="1:12" s="3" customFormat="1" ht="15" customHeight="1" x14ac:dyDescent="0.2">
      <c r="A51" s="71"/>
      <c r="B51" s="67"/>
      <c r="C51" s="286"/>
      <c r="D51" s="64" t="s">
        <v>5204</v>
      </c>
      <c r="E51" s="65" t="s">
        <v>5205</v>
      </c>
      <c r="F51" s="150" t="b">
        <f>IF(総括表!$B$4=総括表!$Q$5,基礎データ貼付用シート!E141)</f>
        <v>0</v>
      </c>
      <c r="G51" s="147" t="s">
        <v>5201</v>
      </c>
      <c r="H51" s="149">
        <v>0.5</v>
      </c>
      <c r="I51" s="70" t="s">
        <v>5202</v>
      </c>
      <c r="J51" s="120">
        <f>ROUND(F51*H51,0)</f>
        <v>0</v>
      </c>
      <c r="K51" s="66" t="s">
        <v>5359</v>
      </c>
      <c r="L51" s="71"/>
    </row>
    <row r="52" spans="1:12" s="3" customFormat="1" ht="15" customHeight="1" x14ac:dyDescent="0.2">
      <c r="A52" s="71"/>
      <c r="B52" s="139">
        <v>20</v>
      </c>
      <c r="C52" s="288" t="s">
        <v>5476</v>
      </c>
      <c r="D52" s="64" t="s">
        <v>5199</v>
      </c>
      <c r="E52" s="65" t="s">
        <v>5200</v>
      </c>
      <c r="F52" s="150">
        <f>IF(総括表!$B$4=総括表!$Q$4,基礎データ貼付用シート!E143)</f>
        <v>0</v>
      </c>
      <c r="G52" s="147" t="s">
        <v>5201</v>
      </c>
      <c r="H52" s="69">
        <v>0.5</v>
      </c>
      <c r="I52" s="147" t="s">
        <v>5202</v>
      </c>
      <c r="J52" s="578">
        <f>ROUND(F52*H52,0)</f>
        <v>0</v>
      </c>
      <c r="K52" s="66" t="s">
        <v>5360</v>
      </c>
      <c r="L52" s="71"/>
    </row>
    <row r="53" spans="1:12" s="3" customFormat="1" ht="15" customHeight="1" thickBot="1" x14ac:dyDescent="0.25">
      <c r="A53" s="71"/>
      <c r="B53" s="67"/>
      <c r="C53" s="286"/>
      <c r="D53" s="64" t="s">
        <v>5204</v>
      </c>
      <c r="E53" s="65" t="s">
        <v>5205</v>
      </c>
      <c r="F53" s="150" t="b">
        <f>IF(総括表!$B$4=総括表!$Q$5,基礎データ貼付用シート!E143)</f>
        <v>0</v>
      </c>
      <c r="G53" s="147" t="s">
        <v>5201</v>
      </c>
      <c r="H53" s="149">
        <v>0.5</v>
      </c>
      <c r="I53" s="70" t="s">
        <v>5202</v>
      </c>
      <c r="J53" s="120">
        <f>ROUND(F53*H53,0)</f>
        <v>0</v>
      </c>
      <c r="K53" s="66" t="s">
        <v>5361</v>
      </c>
      <c r="L53" s="71"/>
    </row>
    <row r="54" spans="1:12" s="3" customFormat="1" ht="15.75" customHeight="1" x14ac:dyDescent="0.2">
      <c r="A54" s="71"/>
      <c r="B54" s="66"/>
      <c r="C54" s="68"/>
      <c r="D54" s="66"/>
      <c r="E54" s="66"/>
      <c r="F54" s="109"/>
      <c r="G54" s="68"/>
      <c r="H54" s="985" t="s">
        <v>5362</v>
      </c>
      <c r="I54" s="986"/>
      <c r="J54" s="660"/>
      <c r="K54" s="66"/>
      <c r="L54" s="71"/>
    </row>
    <row r="55" spans="1:12" s="3" customFormat="1" ht="15.75" customHeight="1" thickBot="1" x14ac:dyDescent="0.25">
      <c r="A55" s="71"/>
      <c r="B55" s="66"/>
      <c r="C55" s="66"/>
      <c r="D55" s="66"/>
      <c r="E55" s="66"/>
      <c r="F55" s="109"/>
      <c r="G55" s="66"/>
      <c r="H55" s="983" t="s">
        <v>5259</v>
      </c>
      <c r="I55" s="984"/>
      <c r="J55" s="121">
        <f>SUM(J14:J53)</f>
        <v>0</v>
      </c>
      <c r="K55" s="66" t="s">
        <v>5275</v>
      </c>
      <c r="L55" s="3" t="s">
        <v>5201</v>
      </c>
    </row>
    <row r="56" spans="1:12" s="3" customFormat="1" ht="9" customHeight="1" x14ac:dyDescent="0.2">
      <c r="A56" s="71"/>
      <c r="B56" s="71"/>
      <c r="C56" s="71"/>
      <c r="D56" s="71"/>
      <c r="E56" s="71"/>
      <c r="F56" s="106"/>
      <c r="G56" s="71"/>
      <c r="H56" s="73"/>
      <c r="I56" s="71"/>
      <c r="J56" s="106"/>
      <c r="K56" s="71"/>
      <c r="L56" s="71"/>
    </row>
    <row r="57" spans="1:12" ht="4.5" customHeight="1" thickBot="1" x14ac:dyDescent="0.25">
      <c r="A57" s="71"/>
      <c r="B57" s="66"/>
      <c r="C57" s="66"/>
      <c r="D57" s="66"/>
      <c r="E57" s="66"/>
      <c r="F57" s="109"/>
      <c r="G57" s="66"/>
      <c r="H57" s="93"/>
      <c r="I57" s="68"/>
      <c r="J57" s="109"/>
      <c r="K57" s="66"/>
      <c r="L57" s="71"/>
    </row>
    <row r="58" spans="1:12" ht="15" customHeight="1" x14ac:dyDescent="0.2">
      <c r="A58" s="71"/>
      <c r="B58" s="66"/>
      <c r="C58" s="66"/>
      <c r="D58" s="66"/>
      <c r="E58" s="66"/>
      <c r="F58" s="109"/>
      <c r="G58" s="66"/>
      <c r="H58" s="985" t="s">
        <v>5363</v>
      </c>
      <c r="I58" s="986"/>
      <c r="J58" s="660"/>
      <c r="K58" s="66"/>
      <c r="L58" s="71"/>
    </row>
    <row r="59" spans="1:12" ht="18.75" customHeight="1" thickBot="1" x14ac:dyDescent="0.25">
      <c r="A59" s="76"/>
      <c r="B59" s="76"/>
      <c r="C59" s="76"/>
      <c r="D59" s="76"/>
      <c r="E59" s="76"/>
      <c r="F59" s="105"/>
      <c r="G59" s="76"/>
      <c r="H59" s="1007" t="s">
        <v>5367</v>
      </c>
      <c r="I59" s="1008"/>
      <c r="J59" s="121">
        <f>SUMIF(L3:L55,"*",J3:J55)</f>
        <v>0</v>
      </c>
      <c r="K59" s="66" t="s">
        <v>31</v>
      </c>
      <c r="L59" s="76"/>
    </row>
    <row r="60" spans="1:12" ht="18.75" customHeight="1" x14ac:dyDescent="0.2">
      <c r="A60" s="76"/>
      <c r="B60" s="76"/>
      <c r="C60" s="76"/>
      <c r="D60" s="76"/>
      <c r="E60" s="76"/>
      <c r="F60" s="105"/>
      <c r="G60" s="76"/>
      <c r="H60" s="79"/>
      <c r="I60" s="76"/>
      <c r="J60" s="105"/>
      <c r="K60" s="76"/>
      <c r="L60" s="76"/>
    </row>
  </sheetData>
  <sheetProtection autoFilter="0"/>
  <customSheetViews>
    <customSheetView guid="{0FF53720-42B0-4B1A-A491-0089CDA29CCF}" showPageBreaks="1" printArea="1" view="pageBreakPreview">
      <selection activeCell="B8" sqref="B8"/>
      <pageMargins left="0" right="0" top="0" bottom="0" header="0" footer="0"/>
      <printOptions horizontalCentered="1"/>
      <pageSetup paperSize="9" scale="84" orientation="portrait" r:id="rId1"/>
      <headerFooter alignWithMargins="0"/>
    </customSheetView>
    <customSheetView guid="{1F81339A-CB4E-4CB3-ABCA-C25ADEC8B9AC}" showPageBreaks="1" printArea="1" view="pageBreakPreview">
      <selection activeCell="B8" sqref="B8"/>
      <pageMargins left="0" right="0" top="0" bottom="0" header="0" footer="0"/>
      <printOptions horizontalCentered="1"/>
      <pageSetup paperSize="9" scale="84" orientation="portrait" r:id="rId2"/>
      <headerFooter alignWithMargins="0"/>
    </customSheetView>
    <customSheetView guid="{87FB8462-6403-4F20-8080-1AF11B55B90C}" showPageBreaks="1" printArea="1" view="pageBreakPreview">
      <selection activeCell="B8" sqref="B8"/>
      <pageMargins left="0" right="0" top="0" bottom="0" header="0" footer="0"/>
      <printOptions horizontalCentered="1"/>
      <pageSetup paperSize="9" scale="87" orientation="portrait" r:id="rId3"/>
      <headerFooter alignWithMargins="0"/>
    </customSheetView>
    <customSheetView guid="{3B4A68D1-1B68-46E4-B8BF-4F65CEA2EB4B}" showPageBreaks="1" printArea="1" view="pageBreakPreview">
      <selection activeCell="B8" sqref="B8"/>
      <pageMargins left="0" right="0" top="0" bottom="0" header="0" footer="0"/>
      <printOptions horizontalCentered="1"/>
      <pageSetup paperSize="9" scale="87" orientation="portrait" r:id="rId4"/>
      <headerFooter alignWithMargins="0"/>
    </customSheetView>
    <customSheetView guid="{3DDC5261-2F80-4A3C-AB53-F803DE8B7615}" showPageBreaks="1" printArea="1" view="pageBreakPreview">
      <selection activeCell="B8" sqref="B8"/>
      <pageMargins left="0" right="0" top="0" bottom="0" header="0" footer="0"/>
      <printOptions horizontalCentered="1"/>
      <pageSetup paperSize="9" scale="87" orientation="portrait" r:id="rId5"/>
      <headerFooter alignWithMargins="0"/>
    </customSheetView>
    <customSheetView guid="{44914D11-FA26-4FFB-9D64-353FA38F5634}" showPageBreaks="1" printArea="1" view="pageBreakPreview">
      <selection activeCell="B8" sqref="B8"/>
      <pageMargins left="0" right="0" top="0" bottom="0" header="0" footer="0"/>
      <printOptions horizontalCentered="1"/>
      <pageSetup paperSize="9" scale="87" orientation="portrait" r:id="rId6"/>
      <headerFooter alignWithMargins="0"/>
    </customSheetView>
    <customSheetView guid="{6580A8AE-FA6B-4B5A-83A0-1CF78E68E0A6}" scale="115" showPageBreaks="1" printArea="1" view="pageBreakPreview">
      <selection activeCell="J57" sqref="J57"/>
      <pageMargins left="0" right="0" top="0" bottom="0" header="0" footer="0"/>
      <printOptions horizontalCentered="1"/>
      <pageSetup paperSize="9" scale="90" orientation="portrait" r:id="rId7"/>
      <headerFooter alignWithMargins="0"/>
    </customSheetView>
    <customSheetView guid="{33BE930D-9EAB-4AFB-BDCD-43112CB50749}" scale="115" showPageBreaks="1" printArea="1" view="pageBreakPreview">
      <selection activeCell="J57" sqref="J57"/>
      <pageMargins left="0" right="0" top="0" bottom="0" header="0" footer="0"/>
      <printOptions horizontalCentered="1"/>
      <pageSetup paperSize="9" scale="90" orientation="portrait" r:id="rId8"/>
      <headerFooter alignWithMargins="0"/>
    </customSheetView>
    <customSheetView guid="{0B613FCD-ABCC-41BB-9177-F54C998CD9E2}" scale="115" showPageBreaks="1" printArea="1" view="pageBreakPreview">
      <selection activeCell="J57" sqref="J57"/>
      <pageMargins left="0" right="0" top="0" bottom="0" header="0" footer="0"/>
      <printOptions horizontalCentered="1"/>
      <pageSetup paperSize="9" scale="90" orientation="portrait" r:id="rId9"/>
      <headerFooter alignWithMargins="0"/>
    </customSheetView>
    <customSheetView guid="{B71A276C-C16D-4248-B875-8414D93978D3}" scale="115" showPageBreaks="1" printArea="1" view="pageBreakPreview" topLeftCell="A34">
      <selection activeCell="M51" sqref="M51"/>
      <pageMargins left="0" right="0" top="0" bottom="0" header="0" footer="0"/>
      <printOptions horizontalCentered="1"/>
      <pageSetup paperSize="9" scale="87" orientation="portrait" r:id="rId10"/>
      <headerFooter alignWithMargins="0"/>
    </customSheetView>
    <customSheetView guid="{EE5E2BC8-B1EB-4466-BA38-D89D5EC0095B}" scale="115" showPageBreaks="1" printArea="1" view="pageBreakPreview">
      <selection activeCell="J57" sqref="J57"/>
      <pageMargins left="0" right="0" top="0" bottom="0" header="0" footer="0"/>
      <printOptions horizontalCentered="1"/>
      <pageSetup paperSize="9" scale="90" orientation="portrait" r:id="rId11"/>
      <headerFooter alignWithMargins="0"/>
    </customSheetView>
    <customSheetView guid="{60A3B263-4602-4F01-9F3F-2B992FCD2F0D}" scale="115" showPageBreaks="1" printArea="1" view="pageBreakPreview">
      <selection activeCell="J57" sqref="J57"/>
      <pageMargins left="0" right="0" top="0" bottom="0" header="0" footer="0"/>
      <printOptions horizontalCentered="1"/>
      <pageSetup paperSize="9" scale="90" orientation="portrait" r:id="rId12"/>
      <headerFooter alignWithMargins="0"/>
    </customSheetView>
    <customSheetView guid="{4501AAA6-52C2-4DE0-8371-DF05BC835EB0}" scale="115" showPageBreaks="1" printArea="1" view="pageBreakPreview">
      <selection activeCell="J57" sqref="J57"/>
      <pageMargins left="0" right="0" top="0" bottom="0" header="0" footer="0"/>
      <printOptions horizontalCentered="1"/>
      <pageSetup paperSize="9" scale="90" orientation="portrait" r:id="rId13"/>
      <headerFooter alignWithMargins="0"/>
    </customSheetView>
    <customSheetView guid="{994C6250-FA50-4C22-9B36-67FD48252EA7}" scale="115" showPageBreaks="1" printArea="1" view="pageBreakPreview">
      <selection activeCell="J57" sqref="J57"/>
      <pageMargins left="0" right="0" top="0" bottom="0" header="0" footer="0"/>
      <printOptions horizontalCentered="1"/>
      <pageSetup paperSize="9" scale="90" orientation="portrait" r:id="rId14"/>
      <headerFooter alignWithMargins="0"/>
    </customSheetView>
    <customSheetView guid="{589CC1DC-63E7-447D-98B0-3ACFA594E418}" scale="115" showPageBreaks="1" printArea="1" view="pageBreakPreview">
      <selection activeCell="J57" sqref="J57"/>
      <pageMargins left="0" right="0" top="0" bottom="0" header="0" footer="0"/>
      <printOptions horizontalCentered="1"/>
      <pageSetup paperSize="9" scale="90" orientation="portrait" r:id="rId15"/>
      <headerFooter alignWithMargins="0"/>
    </customSheetView>
    <customSheetView guid="{C992E83C-24A9-4447-9C08-4F6D58B78F8B}" scale="115" showPageBreaks="1" printArea="1" view="pageBreakPreview">
      <selection activeCell="J57" sqref="J57"/>
      <pageMargins left="0" right="0" top="0" bottom="0" header="0" footer="0"/>
      <printOptions horizontalCentered="1"/>
      <pageSetup paperSize="9" scale="90" orientation="portrait" r:id="rId16"/>
      <headerFooter alignWithMargins="0"/>
    </customSheetView>
    <customSheetView guid="{3C9FE015-CE13-4E3B-ACAB-8D7E22E34744}" scale="115" showPageBreaks="1" printArea="1" view="pageBreakPreview">
      <selection activeCell="J57" sqref="J57"/>
      <pageMargins left="0" right="0" top="0" bottom="0" header="0" footer="0"/>
      <printOptions horizontalCentered="1"/>
      <pageSetup paperSize="9" scale="90" orientation="portrait" r:id="rId17"/>
      <headerFooter alignWithMargins="0"/>
    </customSheetView>
    <customSheetView guid="{7EEBD42C-6D62-4B33-B7C1-B904E6629538}" scale="115" showPageBreaks="1" printArea="1" view="pageBreakPreview">
      <selection activeCell="J57" sqref="J57"/>
      <pageMargins left="0" right="0" top="0" bottom="0" header="0" footer="0"/>
      <printOptions horizontalCentered="1"/>
      <pageSetup paperSize="9" scale="90" orientation="portrait" r:id="rId18"/>
      <headerFooter alignWithMargins="0"/>
    </customSheetView>
    <customSheetView guid="{C8B40DBF-EDE0-406A-8960-74B2A681CE9F}" showPageBreaks="1" printArea="1" view="pageBreakPreview">
      <selection activeCell="B8" sqref="B8"/>
      <pageMargins left="0" right="0" top="0" bottom="0" header="0" footer="0"/>
      <printOptions horizontalCentered="1"/>
      <pageSetup paperSize="9" scale="87" orientation="portrait" r:id="rId19"/>
      <headerFooter alignWithMargins="0"/>
    </customSheetView>
    <customSheetView guid="{A0BA9017-E5F3-4B91-9F5C-F0F36F625BCB}" showPageBreaks="1" printArea="1" view="pageBreakPreview">
      <selection activeCell="B8" sqref="B8"/>
      <pageMargins left="0" right="0" top="0" bottom="0" header="0" footer="0"/>
      <printOptions horizontalCentered="1"/>
      <pageSetup paperSize="9" scale="87" orientation="portrait" r:id="rId20"/>
      <headerFooter alignWithMargins="0"/>
    </customSheetView>
  </customSheetViews>
  <mergeCells count="10">
    <mergeCell ref="H54:I54"/>
    <mergeCell ref="H55:I55"/>
    <mergeCell ref="H58:I58"/>
    <mergeCell ref="H59:I59"/>
    <mergeCell ref="I1:K1"/>
    <mergeCell ref="B5:E7"/>
    <mergeCell ref="B12:C12"/>
    <mergeCell ref="D12:E12"/>
    <mergeCell ref="A1:B1"/>
    <mergeCell ref="C1:E1"/>
  </mergeCells>
  <phoneticPr fontId="3"/>
  <printOptions horizontalCentered="1"/>
  <pageMargins left="0.78740157480314965" right="0.78740157480314965" top="0.98425196850393704" bottom="0.98425196850393704" header="0.51181102362204722" footer="0.51181102362204722"/>
  <pageSetup paperSize="9" scale="84" orientation="portrait" r:id="rId2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G561"/>
  <sheetViews>
    <sheetView view="pageBreakPreview" zoomScaleNormal="100" zoomScaleSheetLayoutView="100" workbookViewId="0">
      <selection activeCell="M399" sqref="M399"/>
    </sheetView>
  </sheetViews>
  <sheetFormatPr defaultColWidth="9" defaultRowHeight="18.75" customHeight="1" x14ac:dyDescent="0.2"/>
  <cols>
    <col min="1" max="1" width="3.90625" style="1" customWidth="1"/>
    <col min="2" max="2" width="4" style="1" customWidth="1"/>
    <col min="3" max="3" width="7.453125" style="1" bestFit="1" customWidth="1"/>
    <col min="4" max="4" width="3" style="1" bestFit="1" customWidth="1"/>
    <col min="5" max="5" width="12" style="1" customWidth="1"/>
    <col min="6" max="6" width="22.7265625" style="425" customWidth="1"/>
    <col min="7" max="7" width="2" style="1" bestFit="1" customWidth="1"/>
    <col min="8" max="8" width="11.90625" style="15" customWidth="1"/>
    <col min="9" max="9" width="2" style="1" bestFit="1" customWidth="1"/>
    <col min="10" max="10" width="11.90625" style="425" customWidth="1"/>
    <col min="11" max="11" width="4.453125" style="1" bestFit="1" customWidth="1"/>
    <col min="12" max="12" width="9" style="1"/>
    <col min="13" max="13" width="9.453125" style="1" customWidth="1"/>
    <col min="14" max="14" width="9" style="1" customWidth="1"/>
    <col min="15" max="16384" width="9" style="1"/>
  </cols>
  <sheetData>
    <row r="1" spans="1:15" ht="15.75" customHeight="1" x14ac:dyDescent="0.2">
      <c r="A1" s="987" t="s">
        <v>5189</v>
      </c>
      <c r="B1" s="988"/>
      <c r="C1" s="987" t="s">
        <v>33</v>
      </c>
      <c r="D1" s="989"/>
      <c r="E1" s="988"/>
      <c r="F1" s="75"/>
      <c r="G1" s="76"/>
      <c r="H1" s="258" t="s">
        <v>5191</v>
      </c>
      <c r="I1" s="990">
        <f>総括表!H4</f>
        <v>0</v>
      </c>
      <c r="J1" s="990"/>
      <c r="K1" s="990"/>
      <c r="L1" s="76"/>
      <c r="M1" s="76"/>
    </row>
    <row r="2" spans="1:15" ht="7.5" customHeight="1" x14ac:dyDescent="0.2">
      <c r="A2" s="76"/>
      <c r="B2" s="76"/>
      <c r="C2" s="76"/>
      <c r="D2" s="76"/>
      <c r="E2" s="76"/>
      <c r="F2" s="75"/>
      <c r="G2" s="76"/>
      <c r="H2" s="79"/>
      <c r="I2" s="76"/>
      <c r="J2" s="405"/>
      <c r="K2" s="76"/>
      <c r="L2" s="76"/>
      <c r="M2" s="76"/>
    </row>
    <row r="3" spans="1:15" ht="14" x14ac:dyDescent="0.2">
      <c r="A3" s="77"/>
      <c r="B3" s="71" t="s">
        <v>5368</v>
      </c>
      <c r="C3" s="76"/>
      <c r="D3" s="76"/>
      <c r="E3" s="76"/>
      <c r="F3" s="75"/>
      <c r="G3" s="76"/>
      <c r="H3" s="79"/>
      <c r="I3" s="76"/>
      <c r="J3" s="75"/>
      <c r="K3" s="76"/>
      <c r="L3" s="76"/>
      <c r="M3" s="76"/>
    </row>
    <row r="4" spans="1:15" ht="7.5" customHeight="1" x14ac:dyDescent="0.2">
      <c r="A4" s="78"/>
      <c r="B4" s="76"/>
      <c r="C4" s="76"/>
      <c r="D4" s="76"/>
      <c r="E4" s="76"/>
      <c r="F4" s="75"/>
      <c r="G4" s="76"/>
      <c r="H4" s="79"/>
      <c r="I4" s="76"/>
      <c r="J4" s="75"/>
      <c r="K4" s="76"/>
      <c r="L4" s="76"/>
      <c r="M4" s="76"/>
    </row>
    <row r="5" spans="1:15" ht="14" x14ac:dyDescent="0.2">
      <c r="A5" s="78"/>
      <c r="B5" s="991" t="s">
        <v>5369</v>
      </c>
      <c r="C5" s="992"/>
      <c r="D5" s="991" t="s">
        <v>5194</v>
      </c>
      <c r="E5" s="992"/>
      <c r="F5" s="80" t="s">
        <v>5195</v>
      </c>
      <c r="G5" s="213"/>
      <c r="H5" s="81" t="s">
        <v>5196</v>
      </c>
      <c r="I5" s="213"/>
      <c r="J5" s="80" t="s">
        <v>17</v>
      </c>
      <c r="K5" s="66"/>
      <c r="L5" s="76"/>
      <c r="M5" s="76"/>
    </row>
    <row r="6" spans="1:15" ht="14" x14ac:dyDescent="0.2">
      <c r="A6" s="78"/>
      <c r="B6" s="294"/>
      <c r="C6" s="289"/>
      <c r="D6" s="229"/>
      <c r="E6" s="286"/>
      <c r="F6" s="82" t="s">
        <v>5370</v>
      </c>
      <c r="G6" s="143"/>
      <c r="H6" s="83"/>
      <c r="I6" s="143"/>
      <c r="J6" s="82" t="s">
        <v>5197</v>
      </c>
      <c r="K6" s="66"/>
      <c r="L6" s="76"/>
      <c r="M6" s="76"/>
    </row>
    <row r="7" spans="1:15" s="3" customFormat="1" ht="15" customHeight="1" x14ac:dyDescent="0.2">
      <c r="A7" s="71"/>
      <c r="B7" s="139">
        <v>1</v>
      </c>
      <c r="C7" s="63" t="s">
        <v>5371</v>
      </c>
      <c r="D7" s="1010"/>
      <c r="E7" s="1011"/>
      <c r="F7" s="579">
        <f>基礎データ貼付用シート!E144</f>
        <v>0</v>
      </c>
      <c r="G7" s="147" t="s">
        <v>5201</v>
      </c>
      <c r="H7" s="69">
        <v>0.17799999999999999</v>
      </c>
      <c r="I7" s="147" t="s">
        <v>5202</v>
      </c>
      <c r="J7" s="580">
        <f t="shared" ref="J7:J40" si="0">ROUND(F7*H7,0)</f>
        <v>0</v>
      </c>
      <c r="K7" s="66" t="s">
        <v>5203</v>
      </c>
      <c r="L7" s="71"/>
      <c r="M7" s="827"/>
      <c r="N7" s="826"/>
      <c r="O7" s="1"/>
    </row>
    <row r="8" spans="1:15" s="3" customFormat="1" ht="15" customHeight="1" x14ac:dyDescent="0.2">
      <c r="A8" s="71"/>
      <c r="B8" s="139">
        <v>2</v>
      </c>
      <c r="C8" s="63" t="s">
        <v>5372</v>
      </c>
      <c r="D8" s="1010"/>
      <c r="E8" s="1011"/>
      <c r="F8" s="579">
        <f>基礎データ貼付用シート!E145</f>
        <v>0</v>
      </c>
      <c r="G8" s="147" t="s">
        <v>5201</v>
      </c>
      <c r="H8" s="69">
        <v>0.14399999999999999</v>
      </c>
      <c r="I8" s="147" t="s">
        <v>5202</v>
      </c>
      <c r="J8" s="580">
        <f t="shared" si="0"/>
        <v>0</v>
      </c>
      <c r="K8" s="66" t="s">
        <v>5206</v>
      </c>
      <c r="L8" s="71"/>
      <c r="M8" s="71"/>
    </row>
    <row r="9" spans="1:15" s="3" customFormat="1" ht="15" customHeight="1" x14ac:dyDescent="0.2">
      <c r="A9" s="71"/>
      <c r="B9" s="139">
        <v>3</v>
      </c>
      <c r="C9" s="63" t="s">
        <v>5373</v>
      </c>
      <c r="D9" s="1010"/>
      <c r="E9" s="1011"/>
      <c r="F9" s="579">
        <f>基礎データ貼付用シート!E146</f>
        <v>0</v>
      </c>
      <c r="G9" s="147" t="s">
        <v>5201</v>
      </c>
      <c r="H9" s="69">
        <v>0.17599999999999999</v>
      </c>
      <c r="I9" s="147" t="s">
        <v>5202</v>
      </c>
      <c r="J9" s="580">
        <f t="shared" si="0"/>
        <v>0</v>
      </c>
      <c r="K9" s="66" t="s">
        <v>5208</v>
      </c>
      <c r="L9" s="71"/>
      <c r="M9" s="827"/>
      <c r="N9" s="826"/>
      <c r="O9" s="1"/>
    </row>
    <row r="10" spans="1:15" s="3" customFormat="1" ht="15" customHeight="1" x14ac:dyDescent="0.2">
      <c r="A10" s="71"/>
      <c r="B10" s="237">
        <v>4</v>
      </c>
      <c r="C10" s="65" t="s">
        <v>5263</v>
      </c>
      <c r="D10" s="1010"/>
      <c r="E10" s="1011"/>
      <c r="F10" s="579">
        <f>基礎データ貼付用シート!E147</f>
        <v>0</v>
      </c>
      <c r="G10" s="147" t="s">
        <v>5201</v>
      </c>
      <c r="H10" s="69">
        <v>0.16</v>
      </c>
      <c r="I10" s="147" t="s">
        <v>5202</v>
      </c>
      <c r="J10" s="580">
        <f t="shared" si="0"/>
        <v>0</v>
      </c>
      <c r="K10" s="66" t="s">
        <v>5209</v>
      </c>
      <c r="L10" s="71"/>
      <c r="M10" s="827"/>
      <c r="N10" s="826"/>
      <c r="O10" s="1"/>
    </row>
    <row r="11" spans="1:15" s="3" customFormat="1" ht="15" customHeight="1" x14ac:dyDescent="0.2">
      <c r="A11" s="71"/>
      <c r="B11" s="139">
        <v>5</v>
      </c>
      <c r="C11" s="63" t="s">
        <v>5265</v>
      </c>
      <c r="D11" s="64" t="s">
        <v>5199</v>
      </c>
      <c r="E11" s="72" t="s">
        <v>5200</v>
      </c>
      <c r="F11" s="150">
        <f>IF(総括表!B4=総括表!Q4,基礎データ貼付用シート!E148)</f>
        <v>0</v>
      </c>
      <c r="G11" s="147" t="s">
        <v>5201</v>
      </c>
      <c r="H11" s="69">
        <v>0.21</v>
      </c>
      <c r="I11" s="147" t="s">
        <v>5202</v>
      </c>
      <c r="J11" s="580">
        <f t="shared" si="0"/>
        <v>0</v>
      </c>
      <c r="K11" s="66" t="s">
        <v>5211</v>
      </c>
      <c r="L11" s="827"/>
      <c r="M11" s="827"/>
      <c r="N11" s="826"/>
    </row>
    <row r="12" spans="1:15" s="3" customFormat="1" ht="15" customHeight="1" x14ac:dyDescent="0.2">
      <c r="A12" s="71"/>
      <c r="B12" s="67"/>
      <c r="C12" s="286"/>
      <c r="D12" s="64" t="s">
        <v>5204</v>
      </c>
      <c r="E12" s="72" t="s">
        <v>5205</v>
      </c>
      <c r="F12" s="150" t="b">
        <f>IF(総括表!B$4=総括表!$Q$5,基礎データ貼付用シート!E148)</f>
        <v>0</v>
      </c>
      <c r="G12" s="147" t="s">
        <v>5201</v>
      </c>
      <c r="H12" s="69">
        <v>0.161</v>
      </c>
      <c r="I12" s="147" t="s">
        <v>5202</v>
      </c>
      <c r="J12" s="580">
        <f t="shared" si="0"/>
        <v>0</v>
      </c>
      <c r="K12" s="66" t="s">
        <v>5212</v>
      </c>
      <c r="L12" s="828"/>
      <c r="M12" s="827"/>
      <c r="N12" s="826"/>
    </row>
    <row r="13" spans="1:15" s="3" customFormat="1" ht="15" customHeight="1" x14ac:dyDescent="0.2">
      <c r="A13" s="71"/>
      <c r="B13" s="139">
        <v>6</v>
      </c>
      <c r="C13" s="63" t="s">
        <v>5198</v>
      </c>
      <c r="D13" s="64" t="s">
        <v>5199</v>
      </c>
      <c r="E13" s="72" t="s">
        <v>5200</v>
      </c>
      <c r="F13" s="150">
        <f>IF(総括表!B$4=総括表!$Q$4,基礎データ貼付用シート!E149)</f>
        <v>0</v>
      </c>
      <c r="G13" s="147" t="s">
        <v>5201</v>
      </c>
      <c r="H13" s="69">
        <v>0.22500000000000001</v>
      </c>
      <c r="I13" s="147" t="s">
        <v>5202</v>
      </c>
      <c r="J13" s="580">
        <f t="shared" si="0"/>
        <v>0</v>
      </c>
      <c r="K13" s="66" t="s">
        <v>5214</v>
      </c>
      <c r="L13" s="76"/>
      <c r="M13" s="827"/>
      <c r="N13" s="826"/>
    </row>
    <row r="14" spans="1:15" s="3" customFormat="1" ht="15" customHeight="1" x14ac:dyDescent="0.2">
      <c r="A14" s="71"/>
      <c r="B14" s="67"/>
      <c r="C14" s="286"/>
      <c r="D14" s="64" t="s">
        <v>5204</v>
      </c>
      <c r="E14" s="72" t="s">
        <v>5205</v>
      </c>
      <c r="F14" s="150" t="b">
        <f>IF(総括表!B$4=総括表!$Q$5,基礎データ貼付用シート!E149)</f>
        <v>0</v>
      </c>
      <c r="G14" s="147" t="s">
        <v>5201</v>
      </c>
      <c r="H14" s="69">
        <v>0.16700000000000001</v>
      </c>
      <c r="I14" s="147" t="s">
        <v>5202</v>
      </c>
      <c r="J14" s="406">
        <f t="shared" si="0"/>
        <v>0</v>
      </c>
      <c r="K14" s="66" t="s">
        <v>5215</v>
      </c>
      <c r="L14" s="71"/>
      <c r="M14" s="827"/>
      <c r="N14" s="826"/>
    </row>
    <row r="15" spans="1:15" s="3" customFormat="1" ht="15" customHeight="1" x14ac:dyDescent="0.2">
      <c r="A15" s="71"/>
      <c r="B15" s="139">
        <v>7</v>
      </c>
      <c r="C15" s="63" t="s">
        <v>5207</v>
      </c>
      <c r="D15" s="64" t="s">
        <v>5199</v>
      </c>
      <c r="E15" s="72" t="s">
        <v>5200</v>
      </c>
      <c r="F15" s="150">
        <f>IF(総括表!B$4=総括表!$Q$4,基礎データ貼付用シート!E150)</f>
        <v>0</v>
      </c>
      <c r="G15" s="147" t="s">
        <v>5201</v>
      </c>
      <c r="H15" s="69">
        <v>0.24199999999999999</v>
      </c>
      <c r="I15" s="147" t="s">
        <v>5202</v>
      </c>
      <c r="J15" s="580">
        <f t="shared" si="0"/>
        <v>0</v>
      </c>
      <c r="K15" s="66" t="s">
        <v>5217</v>
      </c>
      <c r="L15" s="71"/>
      <c r="M15" s="827"/>
      <c r="N15" s="826"/>
    </row>
    <row r="16" spans="1:15" s="3" customFormat="1" ht="15" customHeight="1" x14ac:dyDescent="0.2">
      <c r="A16" s="71"/>
      <c r="B16" s="67"/>
      <c r="C16" s="286"/>
      <c r="D16" s="64" t="s">
        <v>5204</v>
      </c>
      <c r="E16" s="72" t="s">
        <v>5205</v>
      </c>
      <c r="F16" s="150" t="b">
        <f>IF(総括表!B$4=総括表!$Q$5,基礎データ貼付用シート!E150)</f>
        <v>0</v>
      </c>
      <c r="G16" s="147" t="s">
        <v>5201</v>
      </c>
      <c r="H16" s="69">
        <v>0.17199999999999999</v>
      </c>
      <c r="I16" s="147" t="s">
        <v>5202</v>
      </c>
      <c r="J16" s="406">
        <f t="shared" si="0"/>
        <v>0</v>
      </c>
      <c r="K16" s="66" t="s">
        <v>5218</v>
      </c>
      <c r="L16" s="71"/>
      <c r="M16" s="827"/>
      <c r="N16" s="826"/>
    </row>
    <row r="17" spans="1:14" s="3" customFormat="1" ht="15" customHeight="1" x14ac:dyDescent="0.2">
      <c r="A17" s="71"/>
      <c r="B17" s="139">
        <v>8</v>
      </c>
      <c r="C17" s="63" t="s">
        <v>5210</v>
      </c>
      <c r="D17" s="64" t="s">
        <v>5199</v>
      </c>
      <c r="E17" s="72" t="s">
        <v>5200</v>
      </c>
      <c r="F17" s="150">
        <f>IF(総括表!B$4=総括表!$Q$4,基礎データ貼付用シート!E151)</f>
        <v>0</v>
      </c>
      <c r="G17" s="147" t="s">
        <v>5201</v>
      </c>
      <c r="H17" s="69">
        <v>0.25</v>
      </c>
      <c r="I17" s="147" t="s">
        <v>5202</v>
      </c>
      <c r="J17" s="580">
        <f t="shared" si="0"/>
        <v>0</v>
      </c>
      <c r="K17" s="66" t="s">
        <v>5220</v>
      </c>
      <c r="L17" s="71"/>
      <c r="M17" s="827"/>
      <c r="N17" s="826"/>
    </row>
    <row r="18" spans="1:14" s="3" customFormat="1" ht="15" customHeight="1" x14ac:dyDescent="0.2">
      <c r="A18" s="71"/>
      <c r="B18" s="67"/>
      <c r="C18" s="286"/>
      <c r="D18" s="64" t="s">
        <v>5204</v>
      </c>
      <c r="E18" s="72" t="s">
        <v>5205</v>
      </c>
      <c r="F18" s="150" t="b">
        <f>IF(総括表!B$4=総括表!$Q$5,基礎データ貼付用シート!E151)</f>
        <v>0</v>
      </c>
      <c r="G18" s="147" t="s">
        <v>5201</v>
      </c>
      <c r="H18" s="69">
        <v>0.217</v>
      </c>
      <c r="I18" s="147" t="s">
        <v>5202</v>
      </c>
      <c r="J18" s="406">
        <f t="shared" si="0"/>
        <v>0</v>
      </c>
      <c r="K18" s="66" t="s">
        <v>5221</v>
      </c>
      <c r="L18" s="71"/>
      <c r="M18" s="828"/>
      <c r="N18" s="826"/>
    </row>
    <row r="19" spans="1:14" s="3" customFormat="1" ht="15" customHeight="1" x14ac:dyDescent="0.2">
      <c r="A19" s="71"/>
      <c r="B19" s="139">
        <v>9</v>
      </c>
      <c r="C19" s="63" t="s">
        <v>5213</v>
      </c>
      <c r="D19" s="64" t="s">
        <v>5199</v>
      </c>
      <c r="E19" s="72" t="s">
        <v>5200</v>
      </c>
      <c r="F19" s="150">
        <f>IF(総括表!B$4=総括表!$Q$4,基礎データ貼付用シート!E152)</f>
        <v>0</v>
      </c>
      <c r="G19" s="147" t="s">
        <v>5201</v>
      </c>
      <c r="H19" s="69">
        <v>0.27500000000000002</v>
      </c>
      <c r="I19" s="147" t="s">
        <v>5202</v>
      </c>
      <c r="J19" s="580">
        <f t="shared" si="0"/>
        <v>0</v>
      </c>
      <c r="K19" s="66" t="s">
        <v>5223</v>
      </c>
      <c r="L19" s="71"/>
      <c r="M19" s="71"/>
      <c r="N19" s="826"/>
    </row>
    <row r="20" spans="1:14" s="3" customFormat="1" ht="15" customHeight="1" x14ac:dyDescent="0.2">
      <c r="A20" s="71"/>
      <c r="B20" s="67"/>
      <c r="C20" s="286"/>
      <c r="D20" s="64" t="s">
        <v>5204</v>
      </c>
      <c r="E20" s="72" t="s">
        <v>5205</v>
      </c>
      <c r="F20" s="150" t="b">
        <f>IF(総括表!B$4=総括表!$Q$5,基礎データ貼付用シート!E152)</f>
        <v>0</v>
      </c>
      <c r="G20" s="147" t="s">
        <v>5201</v>
      </c>
      <c r="H20" s="69">
        <v>0.247</v>
      </c>
      <c r="I20" s="147" t="s">
        <v>5202</v>
      </c>
      <c r="J20" s="406">
        <f t="shared" si="0"/>
        <v>0</v>
      </c>
      <c r="K20" s="66" t="s">
        <v>5224</v>
      </c>
      <c r="L20" s="71"/>
      <c r="M20" s="71"/>
      <c r="N20" s="826"/>
    </row>
    <row r="21" spans="1:14" s="3" customFormat="1" ht="15" customHeight="1" x14ac:dyDescent="0.2">
      <c r="A21" s="71"/>
      <c r="B21" s="139">
        <v>10</v>
      </c>
      <c r="C21" s="63" t="s">
        <v>5216</v>
      </c>
      <c r="D21" s="64" t="s">
        <v>5199</v>
      </c>
      <c r="E21" s="72" t="s">
        <v>5200</v>
      </c>
      <c r="F21" s="150">
        <f>IF(総括表!B$4=総括表!$Q$4,基礎データ貼付用シート!E153)</f>
        <v>0</v>
      </c>
      <c r="G21" s="147" t="s">
        <v>5201</v>
      </c>
      <c r="H21" s="69">
        <v>0.29099999999999998</v>
      </c>
      <c r="I21" s="147" t="s">
        <v>5202</v>
      </c>
      <c r="J21" s="580">
        <f t="shared" si="0"/>
        <v>0</v>
      </c>
      <c r="K21" s="66" t="s">
        <v>5226</v>
      </c>
      <c r="L21" s="71"/>
      <c r="M21" s="71"/>
      <c r="N21" s="826"/>
    </row>
    <row r="22" spans="1:14" s="3" customFormat="1" ht="15" customHeight="1" x14ac:dyDescent="0.2">
      <c r="A22" s="71"/>
      <c r="B22" s="67"/>
      <c r="C22" s="286"/>
      <c r="D22" s="64" t="s">
        <v>5204</v>
      </c>
      <c r="E22" s="72" t="s">
        <v>5205</v>
      </c>
      <c r="F22" s="150" t="b">
        <f>IF(総括表!B$4=総括表!$Q$5,基礎データ貼付用シート!E153)</f>
        <v>0</v>
      </c>
      <c r="G22" s="147" t="s">
        <v>5201</v>
      </c>
      <c r="H22" s="69">
        <v>0.26600000000000001</v>
      </c>
      <c r="I22" s="147" t="s">
        <v>5202</v>
      </c>
      <c r="J22" s="406">
        <f t="shared" si="0"/>
        <v>0</v>
      </c>
      <c r="K22" s="66" t="s">
        <v>5227</v>
      </c>
      <c r="L22" s="71"/>
      <c r="M22" s="71"/>
      <c r="N22" s="826"/>
    </row>
    <row r="23" spans="1:14" s="3" customFormat="1" ht="15" customHeight="1" x14ac:dyDescent="0.2">
      <c r="A23" s="71"/>
      <c r="B23" s="139">
        <v>11</v>
      </c>
      <c r="C23" s="63" t="s">
        <v>5219</v>
      </c>
      <c r="D23" s="64" t="s">
        <v>5199</v>
      </c>
      <c r="E23" s="72" t="s">
        <v>5200</v>
      </c>
      <c r="F23" s="150">
        <f>IF(総括表!B$4=総括表!$Q$4,基礎データ貼付用シート!E154)</f>
        <v>0</v>
      </c>
      <c r="G23" s="147" t="s">
        <v>5201</v>
      </c>
      <c r="H23" s="69">
        <v>0.307</v>
      </c>
      <c r="I23" s="147" t="s">
        <v>5202</v>
      </c>
      <c r="J23" s="580">
        <f t="shared" si="0"/>
        <v>0</v>
      </c>
      <c r="K23" s="66" t="s">
        <v>5229</v>
      </c>
      <c r="L23" s="71"/>
      <c r="M23" s="71"/>
      <c r="N23" s="826"/>
    </row>
    <row r="24" spans="1:14" s="3" customFormat="1" ht="15" customHeight="1" x14ac:dyDescent="0.2">
      <c r="A24" s="71"/>
      <c r="B24" s="67"/>
      <c r="C24" s="286"/>
      <c r="D24" s="64" t="s">
        <v>5204</v>
      </c>
      <c r="E24" s="72" t="s">
        <v>5205</v>
      </c>
      <c r="F24" s="150" t="b">
        <f>IF(総括表!B$4=総括表!$Q$5,基礎データ貼付用シート!E154)</f>
        <v>0</v>
      </c>
      <c r="G24" s="147" t="s">
        <v>5201</v>
      </c>
      <c r="H24" s="69">
        <v>0.28299999999999997</v>
      </c>
      <c r="I24" s="147" t="s">
        <v>5202</v>
      </c>
      <c r="J24" s="406">
        <f t="shared" si="0"/>
        <v>0</v>
      </c>
      <c r="K24" s="66" t="s">
        <v>5230</v>
      </c>
      <c r="L24" s="71"/>
      <c r="M24" s="71"/>
      <c r="N24" s="826"/>
    </row>
    <row r="25" spans="1:14" s="3" customFormat="1" ht="15" customHeight="1" x14ac:dyDescent="0.2">
      <c r="A25" s="71"/>
      <c r="B25" s="139">
        <v>12</v>
      </c>
      <c r="C25" s="63" t="s">
        <v>5222</v>
      </c>
      <c r="D25" s="64" t="s">
        <v>5199</v>
      </c>
      <c r="E25" s="72" t="s">
        <v>5200</v>
      </c>
      <c r="F25" s="150">
        <f>IF(総括表!B$4=総括表!$Q$4,基礎データ貼付用シート!E155)</f>
        <v>0</v>
      </c>
      <c r="G25" s="147" t="s">
        <v>5201</v>
      </c>
      <c r="H25" s="69">
        <v>0.32100000000000001</v>
      </c>
      <c r="I25" s="147" t="s">
        <v>5202</v>
      </c>
      <c r="J25" s="580">
        <f t="shared" si="0"/>
        <v>0</v>
      </c>
      <c r="K25" s="66" t="s">
        <v>5232</v>
      </c>
      <c r="L25" s="71"/>
      <c r="M25" s="71"/>
      <c r="N25" s="826"/>
    </row>
    <row r="26" spans="1:14" s="3" customFormat="1" ht="15" customHeight="1" x14ac:dyDescent="0.2">
      <c r="A26" s="71"/>
      <c r="B26" s="67"/>
      <c r="C26" s="286"/>
      <c r="D26" s="64" t="s">
        <v>5204</v>
      </c>
      <c r="E26" s="72" t="s">
        <v>5205</v>
      </c>
      <c r="F26" s="150" t="b">
        <f>IF(総括表!B$4=総括表!$Q$5,基礎データ貼付用シート!E155)</f>
        <v>0</v>
      </c>
      <c r="G26" s="147" t="s">
        <v>5201</v>
      </c>
      <c r="H26" s="69">
        <v>0.29799999999999999</v>
      </c>
      <c r="I26" s="147" t="s">
        <v>5202</v>
      </c>
      <c r="J26" s="406">
        <f t="shared" si="0"/>
        <v>0</v>
      </c>
      <c r="K26" s="66" t="s">
        <v>5233</v>
      </c>
      <c r="L26" s="71"/>
      <c r="M26" s="71"/>
      <c r="N26" s="826"/>
    </row>
    <row r="27" spans="1:14" s="3" customFormat="1" ht="15" customHeight="1" x14ac:dyDescent="0.2">
      <c r="A27" s="71"/>
      <c r="B27" s="139">
        <v>13</v>
      </c>
      <c r="C27" s="63" t="s">
        <v>5225</v>
      </c>
      <c r="D27" s="64" t="s">
        <v>5199</v>
      </c>
      <c r="E27" s="72" t="s">
        <v>5200</v>
      </c>
      <c r="F27" s="150">
        <f>IF(総括表!B$4=総括表!$Q$4,基礎データ貼付用シート!E156)</f>
        <v>0</v>
      </c>
      <c r="G27" s="147" t="s">
        <v>5201</v>
      </c>
      <c r="H27" s="69">
        <v>0.33900000000000002</v>
      </c>
      <c r="I27" s="147" t="s">
        <v>5202</v>
      </c>
      <c r="J27" s="406">
        <f t="shared" si="0"/>
        <v>0</v>
      </c>
      <c r="K27" s="66" t="s">
        <v>5235</v>
      </c>
      <c r="L27" s="71"/>
      <c r="M27" s="71"/>
      <c r="N27" s="826"/>
    </row>
    <row r="28" spans="1:14" s="3" customFormat="1" ht="15" customHeight="1" x14ac:dyDescent="0.2">
      <c r="A28" s="71"/>
      <c r="B28" s="67"/>
      <c r="C28" s="286"/>
      <c r="D28" s="64" t="s">
        <v>5204</v>
      </c>
      <c r="E28" s="72" t="s">
        <v>5205</v>
      </c>
      <c r="F28" s="150" t="b">
        <f>IF(総括表!B$4=総括表!$Q$5,基礎データ貼付用シート!E156)</f>
        <v>0</v>
      </c>
      <c r="G28" s="147" t="s">
        <v>5201</v>
      </c>
      <c r="H28" s="69">
        <v>0.31900000000000001</v>
      </c>
      <c r="I28" s="147" t="s">
        <v>5202</v>
      </c>
      <c r="J28" s="406">
        <f t="shared" si="0"/>
        <v>0</v>
      </c>
      <c r="K28" s="66" t="s">
        <v>5236</v>
      </c>
      <c r="L28" s="71"/>
      <c r="M28" s="71"/>
      <c r="N28" s="826"/>
    </row>
    <row r="29" spans="1:14" s="3" customFormat="1" ht="15" customHeight="1" x14ac:dyDescent="0.2">
      <c r="A29" s="71"/>
      <c r="B29" s="139">
        <v>14</v>
      </c>
      <c r="C29" s="63" t="s">
        <v>5228</v>
      </c>
      <c r="D29" s="64" t="s">
        <v>5199</v>
      </c>
      <c r="E29" s="72" t="s">
        <v>5200</v>
      </c>
      <c r="F29" s="150">
        <f>IF(総括表!B$4=総括表!$Q$4,基礎データ貼付用シート!E157)</f>
        <v>0</v>
      </c>
      <c r="G29" s="147" t="s">
        <v>5201</v>
      </c>
      <c r="H29" s="69">
        <v>0.35399999999999998</v>
      </c>
      <c r="I29" s="147" t="s">
        <v>5202</v>
      </c>
      <c r="J29" s="406">
        <f t="shared" si="0"/>
        <v>0</v>
      </c>
      <c r="K29" s="66" t="s">
        <v>5238</v>
      </c>
      <c r="L29" s="71"/>
      <c r="M29" s="71"/>
      <c r="N29" s="826"/>
    </row>
    <row r="30" spans="1:14" s="3" customFormat="1" ht="15" customHeight="1" x14ac:dyDescent="0.2">
      <c r="A30" s="71"/>
      <c r="B30" s="67"/>
      <c r="C30" s="286"/>
      <c r="D30" s="64" t="s">
        <v>5204</v>
      </c>
      <c r="E30" s="72" t="s">
        <v>5205</v>
      </c>
      <c r="F30" s="150" t="b">
        <f>IF(総括表!B$4=総括表!$Q$5,基礎データ貼付用シート!E157)</f>
        <v>0</v>
      </c>
      <c r="G30" s="147" t="s">
        <v>5201</v>
      </c>
      <c r="H30" s="69">
        <v>0.33500000000000002</v>
      </c>
      <c r="I30" s="147" t="s">
        <v>5202</v>
      </c>
      <c r="J30" s="406">
        <f t="shared" si="0"/>
        <v>0</v>
      </c>
      <c r="K30" s="66" t="s">
        <v>5239</v>
      </c>
      <c r="L30" s="71"/>
      <c r="M30" s="71"/>
      <c r="N30" s="826"/>
    </row>
    <row r="31" spans="1:14" s="3" customFormat="1" ht="15" customHeight="1" x14ac:dyDescent="0.2">
      <c r="A31" s="71"/>
      <c r="B31" s="139">
        <v>15</v>
      </c>
      <c r="C31" s="63" t="s">
        <v>5231</v>
      </c>
      <c r="D31" s="64" t="s">
        <v>5199</v>
      </c>
      <c r="E31" s="72" t="s">
        <v>5200</v>
      </c>
      <c r="F31" s="150">
        <f>IF(総括表!B$4=総括表!$Q$4,基礎データ貼付用シート!E158)</f>
        <v>0</v>
      </c>
      <c r="G31" s="147" t="s">
        <v>5201</v>
      </c>
      <c r="H31" s="69">
        <v>0.36799999999999999</v>
      </c>
      <c r="I31" s="147" t="s">
        <v>5202</v>
      </c>
      <c r="J31" s="406">
        <f t="shared" si="0"/>
        <v>0</v>
      </c>
      <c r="K31" s="66" t="s">
        <v>5241</v>
      </c>
      <c r="L31" s="71"/>
      <c r="M31" s="71"/>
      <c r="N31" s="826"/>
    </row>
    <row r="32" spans="1:14" s="3" customFormat="1" ht="15" customHeight="1" x14ac:dyDescent="0.2">
      <c r="A32" s="71"/>
      <c r="B32" s="67"/>
      <c r="C32" s="286"/>
      <c r="D32" s="64" t="s">
        <v>5204</v>
      </c>
      <c r="E32" s="72" t="s">
        <v>5205</v>
      </c>
      <c r="F32" s="150" t="b">
        <f>IF(総括表!B$4=総括表!$Q$5,基礎データ貼付用シート!E158)</f>
        <v>0</v>
      </c>
      <c r="G32" s="147" t="s">
        <v>5201</v>
      </c>
      <c r="H32" s="69">
        <v>0.35199999999999998</v>
      </c>
      <c r="I32" s="147" t="s">
        <v>5202</v>
      </c>
      <c r="J32" s="406">
        <f t="shared" si="0"/>
        <v>0</v>
      </c>
      <c r="K32" s="66" t="s">
        <v>5242</v>
      </c>
      <c r="L32" s="71"/>
      <c r="M32" s="71"/>
      <c r="N32" s="826"/>
    </row>
    <row r="33" spans="1:14" s="3" customFormat="1" ht="15" customHeight="1" x14ac:dyDescent="0.2">
      <c r="A33" s="71"/>
      <c r="B33" s="139">
        <v>16</v>
      </c>
      <c r="C33" s="63" t="s">
        <v>5234</v>
      </c>
      <c r="D33" s="64" t="s">
        <v>5199</v>
      </c>
      <c r="E33" s="72" t="s">
        <v>5200</v>
      </c>
      <c r="F33" s="150">
        <f>IF(総括表!B$4=総括表!$Q$4,基礎データ貼付用シート!E159)</f>
        <v>0</v>
      </c>
      <c r="G33" s="147" t="s">
        <v>5201</v>
      </c>
      <c r="H33" s="69">
        <v>0.38500000000000001</v>
      </c>
      <c r="I33" s="147" t="s">
        <v>5202</v>
      </c>
      <c r="J33" s="406">
        <f t="shared" si="0"/>
        <v>0</v>
      </c>
      <c r="K33" s="66" t="s">
        <v>5244</v>
      </c>
      <c r="L33" s="71"/>
      <c r="M33" s="71"/>
      <c r="N33" s="826"/>
    </row>
    <row r="34" spans="1:14" s="3" customFormat="1" ht="15" customHeight="1" x14ac:dyDescent="0.2">
      <c r="A34" s="71"/>
      <c r="B34" s="67"/>
      <c r="C34" s="286"/>
      <c r="D34" s="64" t="s">
        <v>5204</v>
      </c>
      <c r="E34" s="72" t="s">
        <v>5205</v>
      </c>
      <c r="F34" s="150" t="b">
        <f>IF(総括表!B$4=総括表!$Q$5,基礎データ貼付用シート!E159)</f>
        <v>0</v>
      </c>
      <c r="G34" s="147" t="s">
        <v>5201</v>
      </c>
      <c r="H34" s="69">
        <v>0.371</v>
      </c>
      <c r="I34" s="147" t="s">
        <v>5202</v>
      </c>
      <c r="J34" s="406">
        <f t="shared" si="0"/>
        <v>0</v>
      </c>
      <c r="K34" s="66" t="s">
        <v>5245</v>
      </c>
      <c r="L34" s="71"/>
      <c r="M34" s="71"/>
      <c r="N34" s="826"/>
    </row>
    <row r="35" spans="1:14" s="3" customFormat="1" ht="15" customHeight="1" x14ac:dyDescent="0.2">
      <c r="A35" s="71"/>
      <c r="B35" s="139">
        <v>17</v>
      </c>
      <c r="C35" s="63" t="s">
        <v>5237</v>
      </c>
      <c r="D35" s="64" t="s">
        <v>5199</v>
      </c>
      <c r="E35" s="72" t="s">
        <v>5200</v>
      </c>
      <c r="F35" s="150">
        <f>IF(総括表!B$4=総括表!$Q$4,基礎データ貼付用シート!E160)</f>
        <v>0</v>
      </c>
      <c r="G35" s="147" t="s">
        <v>5201</v>
      </c>
      <c r="H35" s="69">
        <v>0.40100000000000002</v>
      </c>
      <c r="I35" s="147" t="s">
        <v>5202</v>
      </c>
      <c r="J35" s="406">
        <f t="shared" si="0"/>
        <v>0</v>
      </c>
      <c r="K35" s="66" t="s">
        <v>5247</v>
      </c>
      <c r="L35" s="71"/>
      <c r="M35" s="71"/>
      <c r="N35" s="826"/>
    </row>
    <row r="36" spans="1:14" s="3" customFormat="1" ht="15" customHeight="1" x14ac:dyDescent="0.2">
      <c r="A36" s="71"/>
      <c r="B36" s="67"/>
      <c r="C36" s="286"/>
      <c r="D36" s="64" t="s">
        <v>5204</v>
      </c>
      <c r="E36" s="72" t="s">
        <v>5205</v>
      </c>
      <c r="F36" s="150" t="b">
        <f>IF(総括表!B$4=総括表!$Q$5,基礎データ貼付用シート!E160)</f>
        <v>0</v>
      </c>
      <c r="G36" s="147" t="s">
        <v>5201</v>
      </c>
      <c r="H36" s="69">
        <v>0.38900000000000001</v>
      </c>
      <c r="I36" s="147" t="s">
        <v>5202</v>
      </c>
      <c r="J36" s="406">
        <f t="shared" si="0"/>
        <v>0</v>
      </c>
      <c r="K36" s="66" t="s">
        <v>5248</v>
      </c>
      <c r="L36" s="71"/>
      <c r="M36" s="71"/>
      <c r="N36" s="826"/>
    </row>
    <row r="37" spans="1:14" s="3" customFormat="1" ht="15" customHeight="1" x14ac:dyDescent="0.2">
      <c r="A37" s="71"/>
      <c r="B37" s="139">
        <v>18</v>
      </c>
      <c r="C37" s="63" t="s">
        <v>5240</v>
      </c>
      <c r="D37" s="64" t="s">
        <v>5199</v>
      </c>
      <c r="E37" s="72" t="s">
        <v>5200</v>
      </c>
      <c r="F37" s="150">
        <f>IF(総括表!B$4=総括表!$Q$4,基礎データ貼付用シート!E161)</f>
        <v>0</v>
      </c>
      <c r="G37" s="147" t="s">
        <v>5201</v>
      </c>
      <c r="H37" s="69">
        <v>0.41899999999999998</v>
      </c>
      <c r="I37" s="147" t="s">
        <v>5202</v>
      </c>
      <c r="J37" s="406">
        <f t="shared" si="0"/>
        <v>0</v>
      </c>
      <c r="K37" s="66" t="s">
        <v>5250</v>
      </c>
      <c r="L37" s="71"/>
      <c r="M37" s="71"/>
      <c r="N37" s="826"/>
    </row>
    <row r="38" spans="1:14" s="3" customFormat="1" ht="15" customHeight="1" x14ac:dyDescent="0.2">
      <c r="A38" s="71"/>
      <c r="B38" s="67"/>
      <c r="C38" s="286"/>
      <c r="D38" s="64" t="s">
        <v>5204</v>
      </c>
      <c r="E38" s="72" t="s">
        <v>5205</v>
      </c>
      <c r="F38" s="150" t="b">
        <f>IF(総括表!B$4=総括表!$Q$5,基礎データ貼付用シート!E161)</f>
        <v>0</v>
      </c>
      <c r="G38" s="147" t="s">
        <v>5201</v>
      </c>
      <c r="H38" s="69">
        <v>0.41</v>
      </c>
      <c r="I38" s="147" t="s">
        <v>5202</v>
      </c>
      <c r="J38" s="406">
        <f t="shared" si="0"/>
        <v>0</v>
      </c>
      <c r="K38" s="66" t="s">
        <v>5251</v>
      </c>
      <c r="L38" s="71"/>
      <c r="M38" s="71"/>
      <c r="N38" s="826"/>
    </row>
    <row r="39" spans="1:14" s="3" customFormat="1" ht="15" customHeight="1" x14ac:dyDescent="0.2">
      <c r="A39" s="71"/>
      <c r="B39" s="139">
        <v>19</v>
      </c>
      <c r="C39" s="63" t="s">
        <v>5351</v>
      </c>
      <c r="D39" s="64" t="s">
        <v>5199</v>
      </c>
      <c r="E39" s="72" t="s">
        <v>5200</v>
      </c>
      <c r="F39" s="150">
        <f>IF(総括表!B$4=総括表!$Q$4,基礎データ貼付用シート!E162)</f>
        <v>0</v>
      </c>
      <c r="G39" s="147" t="s">
        <v>5201</v>
      </c>
      <c r="H39" s="69">
        <v>0.436</v>
      </c>
      <c r="I39" s="147" t="s">
        <v>5202</v>
      </c>
      <c r="J39" s="406">
        <f t="shared" si="0"/>
        <v>0</v>
      </c>
      <c r="K39" s="66" t="s">
        <v>5253</v>
      </c>
      <c r="L39" s="71"/>
      <c r="M39" s="71"/>
      <c r="N39" s="826"/>
    </row>
    <row r="40" spans="1:14" s="3" customFormat="1" ht="15" customHeight="1" x14ac:dyDescent="0.2">
      <c r="A40" s="71"/>
      <c r="B40" s="67"/>
      <c r="C40" s="286"/>
      <c r="D40" s="64" t="s">
        <v>5204</v>
      </c>
      <c r="E40" s="72" t="s">
        <v>5205</v>
      </c>
      <c r="F40" s="150" t="b">
        <f>IF(総括表!B$4=総括表!$Q$5,基礎データ貼付用シート!E162)</f>
        <v>0</v>
      </c>
      <c r="G40" s="147" t="s">
        <v>5201</v>
      </c>
      <c r="H40" s="69">
        <v>0.43</v>
      </c>
      <c r="I40" s="147" t="s">
        <v>5202</v>
      </c>
      <c r="J40" s="406">
        <f t="shared" si="0"/>
        <v>0</v>
      </c>
      <c r="K40" s="66" t="s">
        <v>5254</v>
      </c>
      <c r="L40" s="71"/>
      <c r="M40" s="71"/>
      <c r="N40" s="826"/>
    </row>
    <row r="41" spans="1:14" s="3" customFormat="1" ht="15" customHeight="1" x14ac:dyDescent="0.2">
      <c r="A41" s="71"/>
      <c r="B41" s="139">
        <v>20</v>
      </c>
      <c r="C41" s="63" t="s">
        <v>5307</v>
      </c>
      <c r="D41" s="64" t="s">
        <v>5199</v>
      </c>
      <c r="E41" s="72" t="s">
        <v>5200</v>
      </c>
      <c r="F41" s="150">
        <f>IF(総括表!B$4=総括表!$Q$4,基礎データ貼付用シート!E163)</f>
        <v>0</v>
      </c>
      <c r="G41" s="147" t="s">
        <v>5201</v>
      </c>
      <c r="H41" s="69">
        <v>0.443</v>
      </c>
      <c r="I41" s="147" t="s">
        <v>5202</v>
      </c>
      <c r="J41" s="406">
        <f t="shared" ref="J41:J50" si="1">ROUND(F41*H41,0)</f>
        <v>0</v>
      </c>
      <c r="K41" s="66" t="s">
        <v>5256</v>
      </c>
      <c r="L41" s="71"/>
      <c r="M41" s="71"/>
      <c r="N41" s="826"/>
    </row>
    <row r="42" spans="1:14" s="3" customFormat="1" ht="15" customHeight="1" x14ac:dyDescent="0.2">
      <c r="A42" s="71"/>
      <c r="B42" s="67"/>
      <c r="C42" s="286"/>
      <c r="D42" s="64" t="s">
        <v>5204</v>
      </c>
      <c r="E42" s="72" t="s">
        <v>5205</v>
      </c>
      <c r="F42" s="150" t="b">
        <f>IF(総括表!B$4=総括表!$Q$5,基礎データ貼付用シート!E163)</f>
        <v>0</v>
      </c>
      <c r="G42" s="147" t="s">
        <v>5201</v>
      </c>
      <c r="H42" s="69">
        <v>0.439</v>
      </c>
      <c r="I42" s="147" t="s">
        <v>5202</v>
      </c>
      <c r="J42" s="406">
        <f t="shared" si="1"/>
        <v>0</v>
      </c>
      <c r="K42" s="66" t="s">
        <v>5257</v>
      </c>
      <c r="L42" s="71"/>
      <c r="M42" s="71"/>
      <c r="N42" s="826"/>
    </row>
    <row r="43" spans="1:14" s="3" customFormat="1" ht="15" customHeight="1" x14ac:dyDescent="0.2">
      <c r="A43" s="71"/>
      <c r="B43" s="139">
        <f>B41+1</f>
        <v>21</v>
      </c>
      <c r="C43" s="63" t="s">
        <v>5308</v>
      </c>
      <c r="D43" s="64" t="s">
        <v>5374</v>
      </c>
      <c r="E43" s="72" t="s">
        <v>5200</v>
      </c>
      <c r="F43" s="150">
        <f>IF(総括表!B$4=総括表!$Q$4,基礎データ貼付用シート!E164)</f>
        <v>0</v>
      </c>
      <c r="G43" s="147" t="s">
        <v>5201</v>
      </c>
      <c r="H43" s="69">
        <v>0.45</v>
      </c>
      <c r="I43" s="147" t="s">
        <v>5202</v>
      </c>
      <c r="J43" s="406">
        <f t="shared" si="1"/>
        <v>0</v>
      </c>
      <c r="K43" s="66" t="s">
        <v>5375</v>
      </c>
      <c r="L43" s="71"/>
      <c r="M43" s="71"/>
      <c r="N43" s="826"/>
    </row>
    <row r="44" spans="1:14" s="3" customFormat="1" ht="15" customHeight="1" x14ac:dyDescent="0.2">
      <c r="A44" s="71"/>
      <c r="B44" s="67"/>
      <c r="C44" s="286"/>
      <c r="D44" s="64" t="s">
        <v>5376</v>
      </c>
      <c r="E44" s="72" t="s">
        <v>5205</v>
      </c>
      <c r="F44" s="150" t="b">
        <f>IF(総括表!B$4=総括表!$Q$5,基礎データ貼付用シート!E164)</f>
        <v>0</v>
      </c>
      <c r="G44" s="147" t="s">
        <v>5201</v>
      </c>
      <c r="H44" s="69">
        <v>0.45</v>
      </c>
      <c r="I44" s="147" t="s">
        <v>5202</v>
      </c>
      <c r="J44" s="406">
        <f t="shared" si="1"/>
        <v>0</v>
      </c>
      <c r="K44" s="66" t="s">
        <v>5377</v>
      </c>
      <c r="L44" s="71"/>
      <c r="M44" s="71"/>
      <c r="N44" s="826"/>
    </row>
    <row r="45" spans="1:14" s="3" customFormat="1" ht="15" customHeight="1" x14ac:dyDescent="0.2">
      <c r="A45" s="71"/>
      <c r="B45" s="446" t="s">
        <v>5378</v>
      </c>
      <c r="C45" s="63" t="s">
        <v>5309</v>
      </c>
      <c r="D45" s="64" t="s">
        <v>5374</v>
      </c>
      <c r="E45" s="72" t="s">
        <v>5200</v>
      </c>
      <c r="F45" s="150">
        <f>IF(総括表!B$4=総括表!$Q$4,基礎データ貼付用シート!E165)</f>
        <v>0</v>
      </c>
      <c r="G45" s="147" t="s">
        <v>5201</v>
      </c>
      <c r="H45" s="69">
        <v>0.45</v>
      </c>
      <c r="I45" s="147" t="s">
        <v>5202</v>
      </c>
      <c r="J45" s="406">
        <f t="shared" si="1"/>
        <v>0</v>
      </c>
      <c r="K45" s="66" t="s">
        <v>5360</v>
      </c>
      <c r="L45" s="71"/>
      <c r="M45" s="71"/>
      <c r="N45" s="826"/>
    </row>
    <row r="46" spans="1:14" s="3" customFormat="1" ht="15" customHeight="1" x14ac:dyDescent="0.2">
      <c r="A46" s="71"/>
      <c r="B46" s="67"/>
      <c r="C46" s="286"/>
      <c r="D46" s="64" t="s">
        <v>5376</v>
      </c>
      <c r="E46" s="72" t="s">
        <v>5205</v>
      </c>
      <c r="F46" s="150" t="b">
        <f>IF(総括表!B$4=総括表!$Q$5,基礎データ貼付用シート!E165)</f>
        <v>0</v>
      </c>
      <c r="G46" s="147" t="s">
        <v>5201</v>
      </c>
      <c r="H46" s="69">
        <v>0.45</v>
      </c>
      <c r="I46" s="147" t="s">
        <v>5202</v>
      </c>
      <c r="J46" s="406">
        <f t="shared" si="1"/>
        <v>0</v>
      </c>
      <c r="K46" s="66" t="s">
        <v>5361</v>
      </c>
      <c r="L46" s="71"/>
      <c r="M46" s="71"/>
      <c r="N46" s="826"/>
    </row>
    <row r="47" spans="1:14" s="3" customFormat="1" ht="15" customHeight="1" x14ac:dyDescent="0.2">
      <c r="A47" s="71"/>
      <c r="B47" s="446" t="s">
        <v>5379</v>
      </c>
      <c r="C47" s="63" t="s">
        <v>5310</v>
      </c>
      <c r="D47" s="64" t="s">
        <v>5374</v>
      </c>
      <c r="E47" s="72" t="s">
        <v>5200</v>
      </c>
      <c r="F47" s="150">
        <f>IF(総括表!B$4=総括表!$Q$4,基礎データ貼付用シート!E166)</f>
        <v>0</v>
      </c>
      <c r="G47" s="147" t="s">
        <v>5201</v>
      </c>
      <c r="H47" s="69">
        <v>0.45</v>
      </c>
      <c r="I47" s="147" t="s">
        <v>5202</v>
      </c>
      <c r="J47" s="406">
        <f t="shared" si="1"/>
        <v>0</v>
      </c>
      <c r="K47" s="66" t="s">
        <v>5380</v>
      </c>
      <c r="L47" s="71"/>
      <c r="M47" s="71"/>
      <c r="N47" s="826"/>
    </row>
    <row r="48" spans="1:14" s="3" customFormat="1" ht="15" customHeight="1" x14ac:dyDescent="0.2">
      <c r="A48" s="71"/>
      <c r="B48" s="67"/>
      <c r="C48" s="286"/>
      <c r="D48" s="64" t="s">
        <v>5376</v>
      </c>
      <c r="E48" s="72" t="s">
        <v>5205</v>
      </c>
      <c r="F48" s="150" t="b">
        <f>IF(総括表!B$4=総括表!$Q$5,基礎データ貼付用シート!E166)</f>
        <v>0</v>
      </c>
      <c r="G48" s="147" t="s">
        <v>5201</v>
      </c>
      <c r="H48" s="69">
        <v>0.45</v>
      </c>
      <c r="I48" s="147" t="s">
        <v>5202</v>
      </c>
      <c r="J48" s="406">
        <f t="shared" si="1"/>
        <v>0</v>
      </c>
      <c r="K48" s="66" t="s">
        <v>5381</v>
      </c>
      <c r="L48" s="71"/>
      <c r="M48" s="71"/>
      <c r="N48" s="826"/>
    </row>
    <row r="49" spans="1:15" s="3" customFormat="1" ht="15" customHeight="1" x14ac:dyDescent="0.2">
      <c r="A49" s="71"/>
      <c r="B49" s="446" t="s">
        <v>6920</v>
      </c>
      <c r="C49" s="63" t="s">
        <v>5476</v>
      </c>
      <c r="D49" s="64" t="s">
        <v>5374</v>
      </c>
      <c r="E49" s="72" t="s">
        <v>5200</v>
      </c>
      <c r="F49" s="150">
        <f>IF(総括表!B$4=総括表!$Q$4,基礎データ貼付用シート!E167)</f>
        <v>0</v>
      </c>
      <c r="G49" s="147" t="s">
        <v>5201</v>
      </c>
      <c r="H49" s="69">
        <v>0.45</v>
      </c>
      <c r="I49" s="147" t="s">
        <v>5202</v>
      </c>
      <c r="J49" s="406">
        <f t="shared" si="1"/>
        <v>0</v>
      </c>
      <c r="K49" s="66" t="s">
        <v>5392</v>
      </c>
      <c r="L49" s="71"/>
      <c r="M49" s="71"/>
      <c r="N49" s="826"/>
    </row>
    <row r="50" spans="1:15" s="3" customFormat="1" ht="15" customHeight="1" thickBot="1" x14ac:dyDescent="0.25">
      <c r="A50" s="71"/>
      <c r="B50" s="67"/>
      <c r="C50" s="286"/>
      <c r="D50" s="64" t="s">
        <v>5376</v>
      </c>
      <c r="E50" s="72" t="s">
        <v>5205</v>
      </c>
      <c r="F50" s="150" t="b">
        <f>IF(総括表!B$4=総括表!$Q$5,基礎データ貼付用シート!E167)</f>
        <v>0</v>
      </c>
      <c r="G50" s="147" t="s">
        <v>5201</v>
      </c>
      <c r="H50" s="69">
        <v>0.45</v>
      </c>
      <c r="I50" s="147" t="s">
        <v>5202</v>
      </c>
      <c r="J50" s="406">
        <f t="shared" si="1"/>
        <v>0</v>
      </c>
      <c r="K50" s="66" t="s">
        <v>5477</v>
      </c>
      <c r="L50" s="71"/>
      <c r="M50" s="71"/>
      <c r="N50" s="826"/>
    </row>
    <row r="51" spans="1:15" s="3" customFormat="1" ht="15" customHeight="1" thickBot="1" x14ac:dyDescent="0.25">
      <c r="A51" s="71"/>
      <c r="B51" s="1012" t="s">
        <v>5259</v>
      </c>
      <c r="C51" s="1013"/>
      <c r="D51" s="1010"/>
      <c r="E51" s="1011"/>
      <c r="F51" s="407"/>
      <c r="G51" s="231"/>
      <c r="H51" s="222"/>
      <c r="I51" s="267"/>
      <c r="J51" s="408">
        <f>SUM(J7:J50)</f>
        <v>0</v>
      </c>
      <c r="K51" s="66" t="s">
        <v>5260</v>
      </c>
      <c r="L51" s="3" t="s">
        <v>5201</v>
      </c>
      <c r="M51" s="71"/>
      <c r="N51" s="826"/>
    </row>
    <row r="52" spans="1:15" s="3" customFormat="1" ht="5.25" customHeight="1" x14ac:dyDescent="0.2">
      <c r="A52" s="71"/>
      <c r="B52" s="71"/>
      <c r="C52" s="71"/>
      <c r="D52" s="71"/>
      <c r="E52" s="71"/>
      <c r="F52" s="829"/>
      <c r="H52" s="19"/>
      <c r="J52" s="409"/>
      <c r="K52" s="71"/>
      <c r="L52" s="71"/>
      <c r="M52" s="71"/>
      <c r="N52" s="826"/>
    </row>
    <row r="53" spans="1:15" ht="11.25" customHeight="1" thickBot="1" x14ac:dyDescent="0.25">
      <c r="A53" s="377"/>
      <c r="B53" s="1006" t="s">
        <v>7381</v>
      </c>
      <c r="C53" s="1006"/>
      <c r="D53" s="1006"/>
      <c r="E53" s="1006"/>
      <c r="F53" s="75"/>
      <c r="G53" s="76"/>
      <c r="H53" s="73" t="s">
        <v>5328</v>
      </c>
      <c r="I53" s="76"/>
      <c r="J53" s="75"/>
      <c r="K53" s="76"/>
      <c r="L53" s="76"/>
      <c r="M53" s="71"/>
      <c r="N53" s="826"/>
      <c r="O53" s="3"/>
    </row>
    <row r="54" spans="1:15" s="3" customFormat="1" ht="18.75" customHeight="1" thickTop="1" thickBot="1" x14ac:dyDescent="0.25">
      <c r="A54" s="77"/>
      <c r="B54" s="1006"/>
      <c r="C54" s="1006"/>
      <c r="D54" s="1006"/>
      <c r="E54" s="1006"/>
      <c r="F54" s="830"/>
      <c r="G54" s="34" t="s">
        <v>5201</v>
      </c>
      <c r="H54" s="525">
        <v>0.45</v>
      </c>
      <c r="I54" s="34" t="s">
        <v>5202</v>
      </c>
      <c r="J54" s="408">
        <f>ROUND(F54*H54,0)</f>
        <v>0</v>
      </c>
      <c r="K54" s="66" t="s">
        <v>5275</v>
      </c>
      <c r="L54" s="3" t="s">
        <v>5201</v>
      </c>
      <c r="M54" s="71"/>
      <c r="N54" s="826"/>
    </row>
    <row r="55" spans="1:15" ht="11.25" customHeight="1" thickTop="1" x14ac:dyDescent="0.2">
      <c r="A55" s="78"/>
      <c r="B55" s="76"/>
      <c r="C55" s="76"/>
      <c r="D55" s="76"/>
      <c r="E55" s="76"/>
      <c r="F55" s="75"/>
      <c r="G55" s="76"/>
      <c r="H55" s="79"/>
      <c r="I55" s="76"/>
      <c r="J55" s="74" t="s">
        <v>5382</v>
      </c>
      <c r="K55" s="76"/>
      <c r="L55" s="76"/>
      <c r="M55" s="76"/>
    </row>
    <row r="56" spans="1:15" ht="11.25" customHeight="1" thickBot="1" x14ac:dyDescent="0.25">
      <c r="A56" s="377"/>
      <c r="B56" s="1006" t="s">
        <v>7382</v>
      </c>
      <c r="C56" s="1006"/>
      <c r="D56" s="1006"/>
      <c r="E56" s="1006"/>
      <c r="F56" s="75"/>
      <c r="G56" s="76"/>
      <c r="H56" s="73" t="s">
        <v>5328</v>
      </c>
      <c r="I56" s="76"/>
      <c r="J56" s="75"/>
      <c r="K56" s="76"/>
      <c r="L56" s="76"/>
      <c r="M56" s="76"/>
    </row>
    <row r="57" spans="1:15" s="3" customFormat="1" ht="30" customHeight="1" thickTop="1" thickBot="1" x14ac:dyDescent="0.25">
      <c r="A57" s="77"/>
      <c r="B57" s="1006"/>
      <c r="C57" s="1006"/>
      <c r="D57" s="1006"/>
      <c r="E57" s="1006"/>
      <c r="F57" s="830"/>
      <c r="G57" s="34" t="s">
        <v>5201</v>
      </c>
      <c r="H57" s="525">
        <v>0.45</v>
      </c>
      <c r="I57" s="34" t="s">
        <v>5202</v>
      </c>
      <c r="J57" s="408">
        <f>ROUND(F57*H57,0)</f>
        <v>0</v>
      </c>
      <c r="K57" s="66" t="s">
        <v>5277</v>
      </c>
      <c r="L57" s="3" t="s">
        <v>5201</v>
      </c>
      <c r="M57" s="71"/>
    </row>
    <row r="58" spans="1:15" ht="11.25" customHeight="1" thickTop="1" x14ac:dyDescent="0.2">
      <c r="A58" s="78"/>
      <c r="B58" s="76"/>
      <c r="C58" s="76"/>
      <c r="D58" s="76"/>
      <c r="E58" s="76"/>
      <c r="F58" s="75"/>
      <c r="G58" s="76"/>
      <c r="H58" s="79"/>
      <c r="I58" s="76"/>
      <c r="J58" s="74" t="s">
        <v>5382</v>
      </c>
      <c r="K58" s="76"/>
      <c r="L58" s="76"/>
      <c r="M58" s="76"/>
    </row>
    <row r="59" spans="1:15" ht="7.5" customHeight="1" x14ac:dyDescent="0.2">
      <c r="A59" s="76"/>
      <c r="B59" s="76"/>
      <c r="C59" s="76"/>
      <c r="D59" s="76"/>
      <c r="E59" s="76"/>
      <c r="F59" s="75"/>
      <c r="G59" s="76"/>
      <c r="H59" s="79"/>
      <c r="I59" s="76"/>
      <c r="J59" s="405"/>
      <c r="K59" s="76"/>
      <c r="L59" s="76"/>
      <c r="M59" s="76"/>
    </row>
    <row r="60" spans="1:15" ht="14" x14ac:dyDescent="0.2">
      <c r="A60" s="77"/>
      <c r="B60" s="71" t="s">
        <v>5383</v>
      </c>
      <c r="C60" s="76"/>
      <c r="D60" s="76"/>
      <c r="E60" s="76"/>
      <c r="F60" s="75"/>
      <c r="G60" s="76"/>
      <c r="H60" s="79"/>
      <c r="I60" s="76"/>
      <c r="J60" s="75"/>
      <c r="K60" s="76"/>
      <c r="L60" s="76"/>
      <c r="M60" s="76"/>
    </row>
    <row r="61" spans="1:15" ht="7.5" customHeight="1" x14ac:dyDescent="0.2">
      <c r="A61" s="78"/>
      <c r="B61" s="76"/>
      <c r="C61" s="76"/>
      <c r="D61" s="76"/>
      <c r="E61" s="76"/>
      <c r="F61" s="75"/>
      <c r="G61" s="76"/>
      <c r="H61" s="79"/>
      <c r="I61" s="76"/>
      <c r="J61" s="75"/>
      <c r="K61" s="76"/>
      <c r="L61" s="76"/>
      <c r="M61" s="76"/>
    </row>
    <row r="62" spans="1:15" ht="14" x14ac:dyDescent="0.2">
      <c r="A62" s="78"/>
      <c r="B62" s="991" t="s">
        <v>5369</v>
      </c>
      <c r="C62" s="992"/>
      <c r="D62" s="991" t="s">
        <v>5194</v>
      </c>
      <c r="E62" s="992"/>
      <c r="F62" s="80" t="s">
        <v>5195</v>
      </c>
      <c r="G62" s="213"/>
      <c r="H62" s="81" t="s">
        <v>5196</v>
      </c>
      <c r="I62" s="213"/>
      <c r="J62" s="80" t="s">
        <v>17</v>
      </c>
      <c r="K62" s="66"/>
      <c r="L62" s="76"/>
      <c r="M62" s="76"/>
    </row>
    <row r="63" spans="1:15" ht="14" x14ac:dyDescent="0.2">
      <c r="A63" s="78"/>
      <c r="B63" s="294"/>
      <c r="C63" s="289"/>
      <c r="D63" s="229"/>
      <c r="E63" s="286"/>
      <c r="F63" s="82" t="s">
        <v>5370</v>
      </c>
      <c r="G63" s="143"/>
      <c r="H63" s="83"/>
      <c r="I63" s="143"/>
      <c r="J63" s="82" t="s">
        <v>5197</v>
      </c>
      <c r="K63" s="66"/>
      <c r="L63" s="76"/>
      <c r="M63" s="76"/>
    </row>
    <row r="64" spans="1:15" s="3" customFormat="1" ht="15" customHeight="1" x14ac:dyDescent="0.2">
      <c r="A64" s="71"/>
      <c r="B64" s="139">
        <v>1</v>
      </c>
      <c r="C64" s="63" t="s">
        <v>5231</v>
      </c>
      <c r="D64" s="64" t="s">
        <v>5199</v>
      </c>
      <c r="E64" s="72" t="s">
        <v>5200</v>
      </c>
      <c r="F64" s="150">
        <f>IF(総括表!$B$4=総括表!$Q$4,基礎データ貼付用シート!E168)</f>
        <v>0</v>
      </c>
      <c r="G64" s="147" t="s">
        <v>5201</v>
      </c>
      <c r="H64" s="69">
        <v>0.45</v>
      </c>
      <c r="I64" s="147" t="s">
        <v>5202</v>
      </c>
      <c r="J64" s="406">
        <f t="shared" ref="J64:J73" si="2">ROUND(F64*H64,0)</f>
        <v>0</v>
      </c>
      <c r="K64" s="66" t="s">
        <v>5203</v>
      </c>
      <c r="L64" s="71"/>
      <c r="M64" s="71"/>
      <c r="N64" s="826"/>
    </row>
    <row r="65" spans="1:14" s="3" customFormat="1" ht="15" customHeight="1" x14ac:dyDescent="0.2">
      <c r="A65" s="71"/>
      <c r="B65" s="67"/>
      <c r="C65" s="286"/>
      <c r="D65" s="64" t="s">
        <v>5204</v>
      </c>
      <c r="E65" s="72" t="s">
        <v>5205</v>
      </c>
      <c r="F65" s="150" t="b">
        <f>IF(総括表!$B$4=総括表!$Q$5,基礎データ貼付用シート!E168)</f>
        <v>0</v>
      </c>
      <c r="G65" s="147" t="s">
        <v>5201</v>
      </c>
      <c r="H65" s="69">
        <v>0.45</v>
      </c>
      <c r="I65" s="147" t="s">
        <v>5202</v>
      </c>
      <c r="J65" s="406">
        <f t="shared" si="2"/>
        <v>0</v>
      </c>
      <c r="K65" s="66" t="s">
        <v>5206</v>
      </c>
      <c r="L65" s="71"/>
      <c r="M65" s="71"/>
      <c r="N65" s="826"/>
    </row>
    <row r="66" spans="1:14" s="3" customFormat="1" ht="15" customHeight="1" x14ac:dyDescent="0.2">
      <c r="A66" s="71"/>
      <c r="B66" s="139">
        <v>2</v>
      </c>
      <c r="C66" s="63" t="s">
        <v>5234</v>
      </c>
      <c r="D66" s="64" t="s">
        <v>5199</v>
      </c>
      <c r="E66" s="72" t="s">
        <v>5200</v>
      </c>
      <c r="F66" s="150">
        <f>IF(総括表!$B$4=総括表!$Q$4,基礎データ貼付用シート!E169)</f>
        <v>0</v>
      </c>
      <c r="G66" s="147" t="s">
        <v>5201</v>
      </c>
      <c r="H66" s="69">
        <v>0.45</v>
      </c>
      <c r="I66" s="147" t="s">
        <v>5202</v>
      </c>
      <c r="J66" s="406">
        <f t="shared" si="2"/>
        <v>0</v>
      </c>
      <c r="K66" s="66" t="s">
        <v>5208</v>
      </c>
      <c r="L66" s="71"/>
      <c r="M66" s="71"/>
      <c r="N66" s="826"/>
    </row>
    <row r="67" spans="1:14" s="3" customFormat="1" ht="15" customHeight="1" x14ac:dyDescent="0.2">
      <c r="A67" s="71"/>
      <c r="B67" s="67"/>
      <c r="C67" s="286"/>
      <c r="D67" s="64" t="s">
        <v>5204</v>
      </c>
      <c r="E67" s="72" t="s">
        <v>5205</v>
      </c>
      <c r="F67" s="150" t="b">
        <f>IF(総括表!$B$4=総括表!$Q$5,基礎データ貼付用シート!E169)</f>
        <v>0</v>
      </c>
      <c r="G67" s="147" t="s">
        <v>5201</v>
      </c>
      <c r="H67" s="69">
        <v>0.45</v>
      </c>
      <c r="I67" s="147" t="s">
        <v>5202</v>
      </c>
      <c r="J67" s="406">
        <f t="shared" si="2"/>
        <v>0</v>
      </c>
      <c r="K67" s="66" t="s">
        <v>5209</v>
      </c>
      <c r="L67" s="71"/>
      <c r="M67" s="71"/>
      <c r="N67" s="826"/>
    </row>
    <row r="68" spans="1:14" s="3" customFormat="1" ht="15" customHeight="1" x14ac:dyDescent="0.2">
      <c r="A68" s="71"/>
      <c r="B68" s="139">
        <v>3</v>
      </c>
      <c r="C68" s="63" t="s">
        <v>5237</v>
      </c>
      <c r="D68" s="64" t="s">
        <v>5199</v>
      </c>
      <c r="E68" s="72" t="s">
        <v>5200</v>
      </c>
      <c r="F68" s="150">
        <f>IF(総括表!$B$4=総括表!$Q$4,基礎データ貼付用シート!E170)</f>
        <v>0</v>
      </c>
      <c r="G68" s="147" t="s">
        <v>5201</v>
      </c>
      <c r="H68" s="69">
        <v>0.45</v>
      </c>
      <c r="I68" s="147" t="s">
        <v>5202</v>
      </c>
      <c r="J68" s="406">
        <f t="shared" si="2"/>
        <v>0</v>
      </c>
      <c r="K68" s="66" t="s">
        <v>5211</v>
      </c>
      <c r="L68" s="71"/>
      <c r="M68" s="71"/>
      <c r="N68" s="826"/>
    </row>
    <row r="69" spans="1:14" s="3" customFormat="1" ht="15" customHeight="1" x14ac:dyDescent="0.2">
      <c r="A69" s="71"/>
      <c r="B69" s="67"/>
      <c r="C69" s="286"/>
      <c r="D69" s="64" t="s">
        <v>5204</v>
      </c>
      <c r="E69" s="72" t="s">
        <v>5205</v>
      </c>
      <c r="F69" s="150" t="b">
        <f>IF(総括表!$B$4=総括表!$Q$5,基礎データ貼付用シート!E170)</f>
        <v>0</v>
      </c>
      <c r="G69" s="147" t="s">
        <v>5201</v>
      </c>
      <c r="H69" s="69">
        <v>0.45</v>
      </c>
      <c r="I69" s="147" t="s">
        <v>5202</v>
      </c>
      <c r="J69" s="406">
        <f t="shared" si="2"/>
        <v>0</v>
      </c>
      <c r="K69" s="66" t="s">
        <v>5212</v>
      </c>
      <c r="L69" s="71"/>
      <c r="M69" s="71"/>
      <c r="N69" s="826"/>
    </row>
    <row r="70" spans="1:14" s="3" customFormat="1" ht="15" customHeight="1" x14ac:dyDescent="0.2">
      <c r="A70" s="71"/>
      <c r="B70" s="139">
        <v>4</v>
      </c>
      <c r="C70" s="63" t="s">
        <v>5240</v>
      </c>
      <c r="D70" s="64" t="s">
        <v>5199</v>
      </c>
      <c r="E70" s="72" t="s">
        <v>5200</v>
      </c>
      <c r="F70" s="150">
        <f>IF(総括表!$B$4=総括表!$Q$4,基礎データ貼付用シート!E171)</f>
        <v>0</v>
      </c>
      <c r="G70" s="147" t="s">
        <v>5201</v>
      </c>
      <c r="H70" s="69">
        <v>0.45</v>
      </c>
      <c r="I70" s="147" t="s">
        <v>5202</v>
      </c>
      <c r="J70" s="406">
        <f t="shared" si="2"/>
        <v>0</v>
      </c>
      <c r="K70" s="66" t="s">
        <v>5214</v>
      </c>
      <c r="L70" s="71"/>
      <c r="M70" s="71"/>
      <c r="N70" s="826"/>
    </row>
    <row r="71" spans="1:14" s="3" customFormat="1" ht="15" customHeight="1" x14ac:dyDescent="0.2">
      <c r="A71" s="71"/>
      <c r="B71" s="67"/>
      <c r="C71" s="286"/>
      <c r="D71" s="64" t="s">
        <v>5204</v>
      </c>
      <c r="E71" s="72" t="s">
        <v>5205</v>
      </c>
      <c r="F71" s="150" t="b">
        <f>IF(総括表!$B$4=総括表!$Q$5,基礎データ貼付用シート!E171)</f>
        <v>0</v>
      </c>
      <c r="G71" s="147" t="s">
        <v>5201</v>
      </c>
      <c r="H71" s="69">
        <v>0.45</v>
      </c>
      <c r="I71" s="147" t="s">
        <v>5202</v>
      </c>
      <c r="J71" s="406">
        <f t="shared" si="2"/>
        <v>0</v>
      </c>
      <c r="K71" s="66" t="s">
        <v>5215</v>
      </c>
      <c r="L71" s="71"/>
      <c r="M71" s="71"/>
      <c r="N71" s="826"/>
    </row>
    <row r="72" spans="1:14" s="3" customFormat="1" ht="15" customHeight="1" x14ac:dyDescent="0.2">
      <c r="A72" s="71"/>
      <c r="B72" s="139">
        <v>5</v>
      </c>
      <c r="C72" s="63" t="s">
        <v>5351</v>
      </c>
      <c r="D72" s="64" t="s">
        <v>5199</v>
      </c>
      <c r="E72" s="72" t="s">
        <v>5200</v>
      </c>
      <c r="F72" s="150">
        <f>IF(総括表!$B$4=総括表!$Q$4,基礎データ貼付用シート!E172)</f>
        <v>0</v>
      </c>
      <c r="G72" s="147" t="s">
        <v>5201</v>
      </c>
      <c r="H72" s="69">
        <v>0.45</v>
      </c>
      <c r="I72" s="147" t="s">
        <v>5202</v>
      </c>
      <c r="J72" s="406">
        <f t="shared" si="2"/>
        <v>0</v>
      </c>
      <c r="K72" s="66" t="s">
        <v>5217</v>
      </c>
      <c r="L72" s="71"/>
      <c r="M72" s="71"/>
      <c r="N72" s="826"/>
    </row>
    <row r="73" spans="1:14" s="3" customFormat="1" ht="15" customHeight="1" x14ac:dyDescent="0.2">
      <c r="A73" s="71"/>
      <c r="B73" s="84"/>
      <c r="C73" s="286"/>
      <c r="D73" s="64" t="s">
        <v>5204</v>
      </c>
      <c r="E73" s="72" t="s">
        <v>5205</v>
      </c>
      <c r="F73" s="150" t="b">
        <f>IF(総括表!$B$4=総括表!$Q$5,基礎データ貼付用シート!E172)</f>
        <v>0</v>
      </c>
      <c r="G73" s="147" t="s">
        <v>5201</v>
      </c>
      <c r="H73" s="69">
        <v>0.45</v>
      </c>
      <c r="I73" s="147" t="s">
        <v>5202</v>
      </c>
      <c r="J73" s="406">
        <f t="shared" si="2"/>
        <v>0</v>
      </c>
      <c r="K73" s="66" t="s">
        <v>5218</v>
      </c>
      <c r="L73" s="71"/>
      <c r="M73" s="71"/>
      <c r="N73" s="826"/>
    </row>
    <row r="74" spans="1:14" s="3" customFormat="1" ht="15" customHeight="1" x14ac:dyDescent="0.2">
      <c r="A74" s="71"/>
      <c r="B74" s="139">
        <v>6</v>
      </c>
      <c r="C74" s="63" t="s">
        <v>5307</v>
      </c>
      <c r="D74" s="64" t="s">
        <v>5199</v>
      </c>
      <c r="E74" s="72" t="s">
        <v>5200</v>
      </c>
      <c r="F74" s="150">
        <f>IF(総括表!$B$4=総括表!$Q$4,基礎データ貼付用シート!E173)</f>
        <v>0</v>
      </c>
      <c r="G74" s="147" t="s">
        <v>5201</v>
      </c>
      <c r="H74" s="69">
        <v>0.45</v>
      </c>
      <c r="I74" s="147" t="s">
        <v>5202</v>
      </c>
      <c r="J74" s="406">
        <f>ROUND(F74*H74,0)</f>
        <v>0</v>
      </c>
      <c r="K74" s="66" t="s">
        <v>5220</v>
      </c>
      <c r="L74" s="71"/>
      <c r="M74" s="71"/>
      <c r="N74" s="826"/>
    </row>
    <row r="75" spans="1:14" s="3" customFormat="1" ht="15" customHeight="1" x14ac:dyDescent="0.2">
      <c r="A75" s="71"/>
      <c r="B75" s="67"/>
      <c r="C75" s="286"/>
      <c r="D75" s="64" t="s">
        <v>5204</v>
      </c>
      <c r="E75" s="72" t="s">
        <v>5205</v>
      </c>
      <c r="F75" s="150" t="b">
        <f>IF(総括表!$B$4=総括表!$Q$5,基礎データ貼付用シート!E173)</f>
        <v>0</v>
      </c>
      <c r="G75" s="147" t="s">
        <v>5201</v>
      </c>
      <c r="H75" s="69">
        <v>0.45</v>
      </c>
      <c r="I75" s="147" t="s">
        <v>5202</v>
      </c>
      <c r="J75" s="406">
        <f>ROUND(F75*H75,0)</f>
        <v>0</v>
      </c>
      <c r="K75" s="66" t="s">
        <v>5221</v>
      </c>
      <c r="L75" s="71"/>
      <c r="M75" s="71"/>
      <c r="N75" s="826"/>
    </row>
    <row r="76" spans="1:14" s="3" customFormat="1" ht="15" customHeight="1" x14ac:dyDescent="0.2">
      <c r="A76" s="71"/>
      <c r="B76" s="139">
        <f>B74+1</f>
        <v>7</v>
      </c>
      <c r="C76" s="63" t="s">
        <v>5308</v>
      </c>
      <c r="D76" s="64" t="s">
        <v>5199</v>
      </c>
      <c r="E76" s="72" t="s">
        <v>5200</v>
      </c>
      <c r="F76" s="150">
        <f>IF(総括表!$B$4=総括表!$Q$4,基礎データ貼付用シート!E174)</f>
        <v>0</v>
      </c>
      <c r="G76" s="147" t="s">
        <v>5201</v>
      </c>
      <c r="H76" s="69">
        <v>0.45</v>
      </c>
      <c r="I76" s="147" t="s">
        <v>5202</v>
      </c>
      <c r="J76" s="406">
        <f>ROUND(F76*H76,0)</f>
        <v>0</v>
      </c>
      <c r="K76" s="66" t="s">
        <v>5333</v>
      </c>
      <c r="L76" s="71"/>
      <c r="M76" s="71"/>
      <c r="N76" s="826"/>
    </row>
    <row r="77" spans="1:14" s="3" customFormat="1" ht="15" customHeight="1" x14ac:dyDescent="0.2">
      <c r="A77" s="71"/>
      <c r="B77" s="67"/>
      <c r="C77" s="286"/>
      <c r="D77" s="64" t="s">
        <v>5204</v>
      </c>
      <c r="E77" s="72" t="s">
        <v>5205</v>
      </c>
      <c r="F77" s="150" t="b">
        <f>IF(総括表!$B$4=総括表!$Q$5,基礎データ貼付用シート!E174)</f>
        <v>0</v>
      </c>
      <c r="G77" s="147" t="s">
        <v>5201</v>
      </c>
      <c r="H77" s="69">
        <v>0.45</v>
      </c>
      <c r="I77" s="147" t="s">
        <v>5202</v>
      </c>
      <c r="J77" s="406">
        <f>ROUND(F77*H77,0)</f>
        <v>0</v>
      </c>
      <c r="K77" s="66" t="s">
        <v>5334</v>
      </c>
      <c r="L77" s="71"/>
      <c r="M77" s="71"/>
      <c r="N77" s="826"/>
    </row>
    <row r="78" spans="1:14" s="3" customFormat="1" ht="15" customHeight="1" x14ac:dyDescent="0.2">
      <c r="A78" s="71"/>
      <c r="B78" s="139">
        <f>B76+1</f>
        <v>8</v>
      </c>
      <c r="C78" s="63" t="s">
        <v>5309</v>
      </c>
      <c r="D78" s="64" t="s">
        <v>5199</v>
      </c>
      <c r="E78" s="72" t="s">
        <v>5200</v>
      </c>
      <c r="F78" s="150">
        <f>IF(総括表!$B$4=総括表!$Q$4,基礎データ貼付用シート!E175)</f>
        <v>0</v>
      </c>
      <c r="G78" s="147" t="s">
        <v>5201</v>
      </c>
      <c r="H78" s="69">
        <v>0.45</v>
      </c>
      <c r="I78" s="147" t="s">
        <v>5202</v>
      </c>
      <c r="J78" s="406">
        <f t="shared" ref="J78:J79" si="3">ROUND(F78*H78,0)</f>
        <v>0</v>
      </c>
      <c r="K78" s="66" t="s">
        <v>5384</v>
      </c>
      <c r="L78" s="71"/>
      <c r="M78" s="71"/>
      <c r="N78" s="826"/>
    </row>
    <row r="79" spans="1:14" s="3" customFormat="1" ht="15" customHeight="1" thickBot="1" x14ac:dyDescent="0.25">
      <c r="A79" s="71"/>
      <c r="B79" s="67"/>
      <c r="C79" s="286"/>
      <c r="D79" s="64" t="s">
        <v>5204</v>
      </c>
      <c r="E79" s="72" t="s">
        <v>5205</v>
      </c>
      <c r="F79" s="150" t="b">
        <f>IF(総括表!$B$4=総括表!$Q$5,基礎データ貼付用シート!E175)</f>
        <v>0</v>
      </c>
      <c r="G79" s="147" t="s">
        <v>5201</v>
      </c>
      <c r="H79" s="69">
        <v>0.45</v>
      </c>
      <c r="I79" s="147" t="s">
        <v>5202</v>
      </c>
      <c r="J79" s="406">
        <f t="shared" si="3"/>
        <v>0</v>
      </c>
      <c r="K79" s="66" t="s">
        <v>5385</v>
      </c>
      <c r="L79" s="71"/>
      <c r="M79" s="71"/>
      <c r="N79" s="826"/>
    </row>
    <row r="80" spans="1:14" s="3" customFormat="1" ht="15" customHeight="1" thickBot="1" x14ac:dyDescent="0.25">
      <c r="A80" s="71"/>
      <c r="B80" s="1012" t="s">
        <v>5259</v>
      </c>
      <c r="C80" s="1013"/>
      <c r="D80" s="1010"/>
      <c r="E80" s="1011"/>
      <c r="F80" s="407"/>
      <c r="G80" s="231"/>
      <c r="H80" s="222"/>
      <c r="I80" s="267"/>
      <c r="J80" s="408">
        <f>SUM(J64:J79)</f>
        <v>0</v>
      </c>
      <c r="K80" s="66" t="s">
        <v>5386</v>
      </c>
      <c r="L80" s="3" t="s">
        <v>5201</v>
      </c>
      <c r="M80" s="71"/>
    </row>
    <row r="81" spans="1:14" s="3" customFormat="1" ht="5.25" customHeight="1" x14ac:dyDescent="0.2">
      <c r="A81" s="71"/>
      <c r="B81" s="71"/>
      <c r="C81" s="71"/>
      <c r="D81" s="71"/>
      <c r="E81" s="71"/>
      <c r="F81" s="831"/>
      <c r="G81" s="71"/>
      <c r="H81" s="73"/>
      <c r="I81" s="71"/>
      <c r="J81" s="74"/>
      <c r="K81" s="71"/>
      <c r="L81" s="71"/>
      <c r="M81" s="71"/>
    </row>
    <row r="82" spans="1:14" ht="9" customHeight="1" x14ac:dyDescent="0.2">
      <c r="A82" s="78"/>
      <c r="B82" s="76"/>
      <c r="C82" s="76"/>
      <c r="D82" s="76"/>
      <c r="E82" s="76"/>
      <c r="F82" s="75"/>
      <c r="G82" s="76"/>
      <c r="H82" s="79"/>
      <c r="I82" s="76"/>
      <c r="J82" s="75"/>
      <c r="K82" s="76"/>
      <c r="L82" s="76"/>
      <c r="M82" s="76"/>
    </row>
    <row r="83" spans="1:14" ht="14" x14ac:dyDescent="0.2">
      <c r="A83" s="77"/>
      <c r="B83" s="71" t="s">
        <v>5387</v>
      </c>
      <c r="C83" s="76"/>
      <c r="D83" s="76"/>
      <c r="E83" s="76"/>
      <c r="F83" s="75"/>
      <c r="G83" s="76"/>
      <c r="H83" s="79"/>
      <c r="I83" s="76"/>
      <c r="J83" s="75"/>
      <c r="K83" s="76"/>
      <c r="L83" s="76"/>
      <c r="M83" s="76"/>
    </row>
    <row r="84" spans="1:14" ht="7.5" customHeight="1" x14ac:dyDescent="0.2">
      <c r="A84" s="78"/>
      <c r="B84" s="76"/>
      <c r="C84" s="76"/>
      <c r="D84" s="76"/>
      <c r="E84" s="76"/>
      <c r="F84" s="75"/>
      <c r="G84" s="76"/>
      <c r="H84" s="79"/>
      <c r="I84" s="76"/>
      <c r="J84" s="75"/>
      <c r="K84" s="76"/>
      <c r="L84" s="76"/>
      <c r="M84" s="76"/>
    </row>
    <row r="85" spans="1:14" ht="14" x14ac:dyDescent="0.2">
      <c r="A85" s="78"/>
      <c r="B85" s="991" t="s">
        <v>5369</v>
      </c>
      <c r="C85" s="992"/>
      <c r="D85" s="991" t="s">
        <v>5194</v>
      </c>
      <c r="E85" s="992"/>
      <c r="F85" s="80" t="s">
        <v>5195</v>
      </c>
      <c r="G85" s="213"/>
      <c r="H85" s="81" t="s">
        <v>5196</v>
      </c>
      <c r="I85" s="213"/>
      <c r="J85" s="80" t="s">
        <v>17</v>
      </c>
      <c r="K85" s="66"/>
      <c r="L85" s="76"/>
      <c r="M85" s="76"/>
    </row>
    <row r="86" spans="1:14" ht="14" x14ac:dyDescent="0.2">
      <c r="A86" s="78"/>
      <c r="B86" s="294"/>
      <c r="C86" s="289"/>
      <c r="D86" s="229"/>
      <c r="E86" s="286"/>
      <c r="F86" s="82" t="s">
        <v>5370</v>
      </c>
      <c r="G86" s="143"/>
      <c r="H86" s="83"/>
      <c r="I86" s="143"/>
      <c r="J86" s="82" t="s">
        <v>5197</v>
      </c>
      <c r="K86" s="66"/>
      <c r="L86" s="76"/>
      <c r="M86" s="76"/>
    </row>
    <row r="87" spans="1:14" s="3" customFormat="1" ht="15" customHeight="1" x14ac:dyDescent="0.2">
      <c r="A87" s="71"/>
      <c r="B87" s="139">
        <v>1</v>
      </c>
      <c r="C87" s="63" t="s">
        <v>5310</v>
      </c>
      <c r="D87" s="64" t="s">
        <v>5199</v>
      </c>
      <c r="E87" s="72" t="s">
        <v>5200</v>
      </c>
      <c r="F87" s="150">
        <f>IF(総括表!$B$4=総括表!$Q$4,基礎データ貼付用シート!E176)</f>
        <v>0</v>
      </c>
      <c r="G87" s="147" t="s">
        <v>5201</v>
      </c>
      <c r="H87" s="69">
        <v>0.45</v>
      </c>
      <c r="I87" s="147" t="s">
        <v>5202</v>
      </c>
      <c r="J87" s="406">
        <f t="shared" ref="J87:J88" si="4">ROUND(F87*H87,0)</f>
        <v>0</v>
      </c>
      <c r="K87" s="66" t="s">
        <v>5203</v>
      </c>
      <c r="L87" s="71"/>
      <c r="M87" s="71"/>
      <c r="N87" s="826"/>
    </row>
    <row r="88" spans="1:14" s="3" customFormat="1" ht="15" customHeight="1" x14ac:dyDescent="0.2">
      <c r="A88" s="71"/>
      <c r="B88" s="67"/>
      <c r="C88" s="286"/>
      <c r="D88" s="64" t="s">
        <v>5204</v>
      </c>
      <c r="E88" s="72" t="s">
        <v>5205</v>
      </c>
      <c r="F88" s="150" t="b">
        <f>IF(総括表!$B$4=総括表!$Q$5,基礎データ貼付用シート!E176)</f>
        <v>0</v>
      </c>
      <c r="G88" s="147" t="s">
        <v>5201</v>
      </c>
      <c r="H88" s="69">
        <v>0.45</v>
      </c>
      <c r="I88" s="147" t="s">
        <v>5202</v>
      </c>
      <c r="J88" s="406">
        <f t="shared" si="4"/>
        <v>0</v>
      </c>
      <c r="K88" s="66" t="s">
        <v>5206</v>
      </c>
      <c r="L88" s="71"/>
      <c r="M88" s="71"/>
      <c r="N88" s="826"/>
    </row>
    <row r="89" spans="1:14" s="3" customFormat="1" ht="15" customHeight="1" x14ac:dyDescent="0.2">
      <c r="A89" s="71"/>
      <c r="B89" s="139">
        <v>2</v>
      </c>
      <c r="C89" s="63" t="s">
        <v>5476</v>
      </c>
      <c r="D89" s="64" t="s">
        <v>5199</v>
      </c>
      <c r="E89" s="72" t="s">
        <v>5200</v>
      </c>
      <c r="F89" s="150">
        <f>IF(総括表!$B$4=総括表!$Q$4,基礎データ貼付用シート!E177)</f>
        <v>0</v>
      </c>
      <c r="G89" s="147" t="s">
        <v>5201</v>
      </c>
      <c r="H89" s="69">
        <v>0.45</v>
      </c>
      <c r="I89" s="147" t="s">
        <v>5202</v>
      </c>
      <c r="J89" s="406">
        <f>ROUND(F89*H89,0)</f>
        <v>0</v>
      </c>
      <c r="K89" s="66" t="s">
        <v>5208</v>
      </c>
      <c r="L89" s="71"/>
      <c r="M89" s="71"/>
      <c r="N89" s="826"/>
    </row>
    <row r="90" spans="1:14" s="3" customFormat="1" ht="15" customHeight="1" thickBot="1" x14ac:dyDescent="0.25">
      <c r="A90" s="71"/>
      <c r="B90" s="67"/>
      <c r="C90" s="286"/>
      <c r="D90" s="64" t="s">
        <v>5204</v>
      </c>
      <c r="E90" s="72" t="s">
        <v>5205</v>
      </c>
      <c r="F90" s="150" t="b">
        <f>IF(総括表!$B$4=総括表!$Q$5,基礎データ貼付用シート!E177)</f>
        <v>0</v>
      </c>
      <c r="G90" s="147" t="s">
        <v>5201</v>
      </c>
      <c r="H90" s="69">
        <v>0.45</v>
      </c>
      <c r="I90" s="147" t="s">
        <v>5202</v>
      </c>
      <c r="J90" s="406">
        <f>ROUND(F90*H90,0)</f>
        <v>0</v>
      </c>
      <c r="K90" s="66" t="s">
        <v>5209</v>
      </c>
      <c r="L90" s="71"/>
      <c r="M90" s="71"/>
      <c r="N90" s="826"/>
    </row>
    <row r="91" spans="1:14" s="3" customFormat="1" ht="15" customHeight="1" thickBot="1" x14ac:dyDescent="0.25">
      <c r="A91" s="71"/>
      <c r="B91" s="1012" t="s">
        <v>5259</v>
      </c>
      <c r="C91" s="1013"/>
      <c r="D91" s="1010"/>
      <c r="E91" s="1011"/>
      <c r="F91" s="407"/>
      <c r="G91" s="231"/>
      <c r="H91" s="222"/>
      <c r="I91" s="267"/>
      <c r="J91" s="408">
        <f>SUM(J87:J90)</f>
        <v>0</v>
      </c>
      <c r="K91" s="66" t="s">
        <v>5388</v>
      </c>
      <c r="L91" s="3" t="s">
        <v>5201</v>
      </c>
      <c r="M91" s="71"/>
    </row>
    <row r="92" spans="1:14" ht="4.5" customHeight="1" x14ac:dyDescent="0.2">
      <c r="A92" s="78"/>
      <c r="B92" s="76"/>
      <c r="C92" s="76"/>
      <c r="D92" s="76"/>
      <c r="E92" s="76"/>
      <c r="F92" s="75"/>
      <c r="G92" s="76"/>
      <c r="H92" s="79"/>
      <c r="I92" s="76"/>
      <c r="J92" s="75"/>
      <c r="K92" s="76"/>
      <c r="L92" s="76"/>
      <c r="M92" s="76"/>
    </row>
    <row r="93" spans="1:14" ht="4.5" customHeight="1" x14ac:dyDescent="0.2">
      <c r="A93" s="78"/>
      <c r="B93" s="76"/>
      <c r="C93" s="76"/>
      <c r="D93" s="76"/>
      <c r="E93" s="76"/>
      <c r="F93" s="75"/>
      <c r="G93" s="76"/>
      <c r="H93" s="79"/>
      <c r="I93" s="76"/>
      <c r="J93" s="75"/>
      <c r="K93" s="76"/>
      <c r="L93" s="76"/>
      <c r="M93" s="76"/>
    </row>
    <row r="94" spans="1:14" ht="11.25" customHeight="1" x14ac:dyDescent="0.2">
      <c r="A94" s="377"/>
      <c r="B94" s="1006" t="s">
        <v>7383</v>
      </c>
      <c r="C94" s="1006"/>
      <c r="D94" s="1006"/>
      <c r="E94" s="1006"/>
      <c r="F94" s="75"/>
      <c r="G94" s="76"/>
      <c r="H94" s="73"/>
      <c r="I94" s="76"/>
      <c r="J94" s="75"/>
      <c r="K94" s="76"/>
      <c r="L94" s="76"/>
      <c r="M94" s="76"/>
    </row>
    <row r="95" spans="1:14" ht="11.25" customHeight="1" thickBot="1" x14ac:dyDescent="0.25">
      <c r="A95" s="377"/>
      <c r="B95" s="1006"/>
      <c r="C95" s="1006"/>
      <c r="D95" s="1006"/>
      <c r="E95" s="1006"/>
      <c r="F95" s="75"/>
      <c r="G95" s="76"/>
      <c r="H95" s="73" t="s">
        <v>5328</v>
      </c>
      <c r="I95" s="76"/>
      <c r="J95" s="75"/>
      <c r="K95" s="76"/>
      <c r="L95" s="76"/>
      <c r="M95" s="76"/>
    </row>
    <row r="96" spans="1:14" s="3" customFormat="1" ht="18.75" customHeight="1" thickTop="1" thickBot="1" x14ac:dyDescent="0.25">
      <c r="A96" s="77"/>
      <c r="B96" s="1006"/>
      <c r="C96" s="1006"/>
      <c r="D96" s="1006"/>
      <c r="E96" s="1006"/>
      <c r="F96" s="830"/>
      <c r="G96" s="34" t="s">
        <v>5201</v>
      </c>
      <c r="H96" s="525">
        <v>0.6</v>
      </c>
      <c r="I96" s="34" t="s">
        <v>5202</v>
      </c>
      <c r="J96" s="408">
        <f>ROUND(F96*H96,0)</f>
        <v>0</v>
      </c>
      <c r="K96" s="66" t="s">
        <v>5285</v>
      </c>
      <c r="L96" s="3" t="s">
        <v>5201</v>
      </c>
      <c r="M96" s="71"/>
    </row>
    <row r="97" spans="1:14" ht="11.25" customHeight="1" thickTop="1" x14ac:dyDescent="0.2">
      <c r="A97" s="78"/>
      <c r="B97" s="76"/>
      <c r="C97" s="76"/>
      <c r="D97" s="76"/>
      <c r="E97" s="76"/>
      <c r="F97" s="75"/>
      <c r="G97" s="76"/>
      <c r="H97" s="79"/>
      <c r="I97" s="76"/>
      <c r="J97" s="74" t="s">
        <v>5382</v>
      </c>
      <c r="K97" s="76"/>
      <c r="L97" s="76"/>
      <c r="M97" s="76"/>
    </row>
    <row r="98" spans="1:14" ht="3.75" customHeight="1" x14ac:dyDescent="0.2">
      <c r="A98" s="78"/>
      <c r="B98" s="76"/>
      <c r="C98" s="76"/>
      <c r="D98" s="76"/>
      <c r="E98" s="76"/>
      <c r="F98" s="75"/>
      <c r="G98" s="76"/>
      <c r="H98" s="79"/>
      <c r="I98" s="76"/>
      <c r="J98" s="75"/>
      <c r="K98" s="76"/>
      <c r="L98" s="76"/>
      <c r="M98" s="76"/>
    </row>
    <row r="99" spans="1:14" ht="14" x14ac:dyDescent="0.2">
      <c r="A99" s="77"/>
      <c r="B99" s="71" t="s">
        <v>5389</v>
      </c>
      <c r="C99" s="76"/>
      <c r="D99" s="76"/>
      <c r="E99" s="76"/>
      <c r="F99" s="75"/>
      <c r="G99" s="76"/>
      <c r="H99" s="79"/>
      <c r="I99" s="76"/>
      <c r="J99" s="75"/>
      <c r="K99" s="76"/>
      <c r="L99" s="76"/>
      <c r="M99" s="76"/>
    </row>
    <row r="100" spans="1:14" ht="4.5" customHeight="1" x14ac:dyDescent="0.2">
      <c r="A100" s="78"/>
      <c r="B100" s="76"/>
      <c r="C100" s="76"/>
      <c r="D100" s="76"/>
      <c r="E100" s="76"/>
      <c r="F100" s="75"/>
      <c r="G100" s="76"/>
      <c r="H100" s="79"/>
      <c r="I100" s="76"/>
      <c r="J100" s="75"/>
      <c r="K100" s="76"/>
      <c r="L100" s="76"/>
      <c r="M100" s="76"/>
    </row>
    <row r="101" spans="1:14" ht="14" x14ac:dyDescent="0.2">
      <c r="A101" s="78"/>
      <c r="B101" s="991" t="s">
        <v>5369</v>
      </c>
      <c r="C101" s="992"/>
      <c r="D101" s="991" t="s">
        <v>5194</v>
      </c>
      <c r="E101" s="992"/>
      <c r="F101" s="80" t="s">
        <v>5195</v>
      </c>
      <c r="G101" s="213"/>
      <c r="H101" s="81" t="s">
        <v>5196</v>
      </c>
      <c r="I101" s="213"/>
      <c r="J101" s="80" t="s">
        <v>17</v>
      </c>
      <c r="K101" s="66"/>
      <c r="L101" s="76"/>
      <c r="M101" s="76"/>
    </row>
    <row r="102" spans="1:14" ht="14" x14ac:dyDescent="0.2">
      <c r="A102" s="78"/>
      <c r="B102" s="294"/>
      <c r="C102" s="289"/>
      <c r="D102" s="229"/>
      <c r="E102" s="286"/>
      <c r="F102" s="85"/>
      <c r="G102" s="143"/>
      <c r="H102" s="83"/>
      <c r="I102" s="143"/>
      <c r="J102" s="82" t="s">
        <v>5197</v>
      </c>
      <c r="K102" s="66"/>
      <c r="L102" s="76"/>
      <c r="M102" s="76"/>
    </row>
    <row r="103" spans="1:14" s="3" customFormat="1" ht="15" customHeight="1" x14ac:dyDescent="0.2">
      <c r="A103" s="71"/>
      <c r="B103" s="139">
        <v>1</v>
      </c>
      <c r="C103" s="63" t="s">
        <v>5390</v>
      </c>
      <c r="D103" s="1010"/>
      <c r="E103" s="1011"/>
      <c r="F103" s="579">
        <f>+基礎データ貼付用シート!E178</f>
        <v>0</v>
      </c>
      <c r="G103" s="147" t="s">
        <v>5201</v>
      </c>
      <c r="H103" s="69">
        <v>0.14299999999999999</v>
      </c>
      <c r="I103" s="147" t="s">
        <v>5202</v>
      </c>
      <c r="J103" s="580">
        <f>ROUND(F103*H103,0)</f>
        <v>0</v>
      </c>
      <c r="K103" s="66" t="s">
        <v>5203</v>
      </c>
      <c r="L103" s="71"/>
      <c r="M103" s="71"/>
      <c r="N103" s="826"/>
    </row>
    <row r="104" spans="1:14" s="3" customFormat="1" ht="15" customHeight="1" x14ac:dyDescent="0.2">
      <c r="A104" s="71"/>
      <c r="B104" s="139">
        <v>2</v>
      </c>
      <c r="C104" s="63" t="s">
        <v>5371</v>
      </c>
      <c r="D104" s="1010"/>
      <c r="E104" s="1011"/>
      <c r="F104" s="579">
        <f>+基礎データ貼付用シート!E179</f>
        <v>0</v>
      </c>
      <c r="G104" s="147" t="s">
        <v>5201</v>
      </c>
      <c r="H104" s="69">
        <v>0.17799999999999999</v>
      </c>
      <c r="I104" s="147" t="s">
        <v>5202</v>
      </c>
      <c r="J104" s="580">
        <f t="shared" ref="J104:J145" si="5">ROUND(F104*H104,0)</f>
        <v>0</v>
      </c>
      <c r="K104" s="66" t="s">
        <v>5206</v>
      </c>
      <c r="L104" s="71"/>
      <c r="M104" s="71"/>
      <c r="N104" s="826"/>
    </row>
    <row r="105" spans="1:14" s="3" customFormat="1" ht="15" customHeight="1" x14ac:dyDescent="0.2">
      <c r="A105" s="71"/>
      <c r="B105" s="139">
        <v>3</v>
      </c>
      <c r="C105" s="63" t="s">
        <v>5372</v>
      </c>
      <c r="D105" s="1010"/>
      <c r="E105" s="1011"/>
      <c r="F105" s="579">
        <f>+基礎データ貼付用シート!E180</f>
        <v>0</v>
      </c>
      <c r="G105" s="147" t="s">
        <v>5201</v>
      </c>
      <c r="H105" s="69">
        <v>0.14399999999999999</v>
      </c>
      <c r="I105" s="147" t="s">
        <v>5202</v>
      </c>
      <c r="J105" s="580">
        <f t="shared" si="5"/>
        <v>0</v>
      </c>
      <c r="K105" s="66" t="s">
        <v>5208</v>
      </c>
      <c r="L105" s="71"/>
      <c r="M105" s="71"/>
      <c r="N105" s="826"/>
    </row>
    <row r="106" spans="1:14" s="3" customFormat="1" ht="15" customHeight="1" x14ac:dyDescent="0.2">
      <c r="A106" s="71"/>
      <c r="B106" s="139">
        <v>4</v>
      </c>
      <c r="C106" s="63" t="s">
        <v>5373</v>
      </c>
      <c r="D106" s="1010"/>
      <c r="E106" s="1011"/>
      <c r="F106" s="579">
        <f>+基礎データ貼付用シート!E181</f>
        <v>0</v>
      </c>
      <c r="G106" s="147" t="s">
        <v>5201</v>
      </c>
      <c r="H106" s="69">
        <v>0.17599999999999999</v>
      </c>
      <c r="I106" s="147" t="s">
        <v>5202</v>
      </c>
      <c r="J106" s="580">
        <f t="shared" si="5"/>
        <v>0</v>
      </c>
      <c r="K106" s="66" t="s">
        <v>5209</v>
      </c>
      <c r="L106" s="71"/>
      <c r="M106" s="71"/>
      <c r="N106" s="826"/>
    </row>
    <row r="107" spans="1:14" s="3" customFormat="1" ht="15" customHeight="1" x14ac:dyDescent="0.2">
      <c r="A107" s="71"/>
      <c r="B107" s="237">
        <v>5</v>
      </c>
      <c r="C107" s="65" t="s">
        <v>5263</v>
      </c>
      <c r="D107" s="1010"/>
      <c r="E107" s="1011"/>
      <c r="F107" s="579">
        <f>+基礎データ貼付用シート!E182</f>
        <v>0</v>
      </c>
      <c r="G107" s="147" t="s">
        <v>5201</v>
      </c>
      <c r="H107" s="69">
        <v>0.16</v>
      </c>
      <c r="I107" s="147" t="s">
        <v>5202</v>
      </c>
      <c r="J107" s="580">
        <f t="shared" si="5"/>
        <v>0</v>
      </c>
      <c r="K107" s="66" t="s">
        <v>5211</v>
      </c>
      <c r="L107" s="71"/>
      <c r="M107" s="71"/>
      <c r="N107" s="826"/>
    </row>
    <row r="108" spans="1:14" s="3" customFormat="1" ht="15" customHeight="1" x14ac:dyDescent="0.2">
      <c r="A108" s="71"/>
      <c r="B108" s="139">
        <v>6</v>
      </c>
      <c r="C108" s="63" t="s">
        <v>5265</v>
      </c>
      <c r="D108" s="64" t="s">
        <v>5199</v>
      </c>
      <c r="E108" s="72" t="s">
        <v>5200</v>
      </c>
      <c r="F108" s="150">
        <f>IF(総括表!$B$4=総括表!$Q$4,基礎データ貼付用シート!E183)</f>
        <v>0</v>
      </c>
      <c r="G108" s="147" t="s">
        <v>5201</v>
      </c>
      <c r="H108" s="69">
        <v>0.21</v>
      </c>
      <c r="I108" s="147" t="s">
        <v>5202</v>
      </c>
      <c r="J108" s="580">
        <f t="shared" si="5"/>
        <v>0</v>
      </c>
      <c r="K108" s="66" t="s">
        <v>5212</v>
      </c>
      <c r="L108" s="71"/>
      <c r="M108" s="71"/>
      <c r="N108" s="826"/>
    </row>
    <row r="109" spans="1:14" s="3" customFormat="1" ht="15" customHeight="1" x14ac:dyDescent="0.2">
      <c r="A109" s="71"/>
      <c r="B109" s="67"/>
      <c r="C109" s="286"/>
      <c r="D109" s="64" t="s">
        <v>5204</v>
      </c>
      <c r="E109" s="72" t="s">
        <v>5205</v>
      </c>
      <c r="F109" s="150" t="b">
        <f>IF(総括表!$B$4=総括表!$Q$5,基礎データ貼付用シート!E183)</f>
        <v>0</v>
      </c>
      <c r="G109" s="147" t="s">
        <v>5201</v>
      </c>
      <c r="H109" s="69">
        <v>0.161</v>
      </c>
      <c r="I109" s="147" t="s">
        <v>5202</v>
      </c>
      <c r="J109" s="580">
        <f t="shared" si="5"/>
        <v>0</v>
      </c>
      <c r="K109" s="66" t="s">
        <v>5214</v>
      </c>
      <c r="L109" s="71"/>
      <c r="M109" s="71"/>
      <c r="N109" s="826"/>
    </row>
    <row r="110" spans="1:14" s="3" customFormat="1" ht="15" customHeight="1" x14ac:dyDescent="0.2">
      <c r="A110" s="71"/>
      <c r="B110" s="139">
        <v>7</v>
      </c>
      <c r="C110" s="63" t="s">
        <v>5198</v>
      </c>
      <c r="D110" s="64" t="s">
        <v>5199</v>
      </c>
      <c r="E110" s="72" t="s">
        <v>5200</v>
      </c>
      <c r="F110" s="150">
        <f>IF(総括表!$B$4=総括表!$Q$4,基礎データ貼付用シート!E184)</f>
        <v>0</v>
      </c>
      <c r="G110" s="147" t="s">
        <v>5201</v>
      </c>
      <c r="H110" s="69">
        <v>0.22500000000000001</v>
      </c>
      <c r="I110" s="147" t="s">
        <v>5202</v>
      </c>
      <c r="J110" s="580">
        <f t="shared" si="5"/>
        <v>0</v>
      </c>
      <c r="K110" s="66" t="s">
        <v>5215</v>
      </c>
      <c r="L110" s="71"/>
      <c r="M110" s="71"/>
      <c r="N110" s="826"/>
    </row>
    <row r="111" spans="1:14" s="3" customFormat="1" ht="15" customHeight="1" x14ac:dyDescent="0.2">
      <c r="A111" s="71"/>
      <c r="B111" s="67"/>
      <c r="C111" s="286"/>
      <c r="D111" s="64" t="s">
        <v>5204</v>
      </c>
      <c r="E111" s="72" t="s">
        <v>5205</v>
      </c>
      <c r="F111" s="150" t="b">
        <f>IF(総括表!$B$4=総括表!$Q$5,基礎データ貼付用シート!E184)</f>
        <v>0</v>
      </c>
      <c r="G111" s="147" t="s">
        <v>5201</v>
      </c>
      <c r="H111" s="69">
        <v>0.16700000000000001</v>
      </c>
      <c r="I111" s="147" t="s">
        <v>5202</v>
      </c>
      <c r="J111" s="406">
        <f t="shared" si="5"/>
        <v>0</v>
      </c>
      <c r="K111" s="66" t="s">
        <v>5217</v>
      </c>
      <c r="L111" s="71"/>
      <c r="M111" s="71"/>
      <c r="N111" s="826"/>
    </row>
    <row r="112" spans="1:14" s="3" customFormat="1" ht="15" customHeight="1" x14ac:dyDescent="0.2">
      <c r="A112" s="71"/>
      <c r="B112" s="139">
        <v>8</v>
      </c>
      <c r="C112" s="63" t="s">
        <v>5207</v>
      </c>
      <c r="D112" s="64" t="s">
        <v>5199</v>
      </c>
      <c r="E112" s="72" t="s">
        <v>5200</v>
      </c>
      <c r="F112" s="150">
        <f>IF(総括表!$B$4=総括表!$Q$4,基礎データ貼付用シート!E185)</f>
        <v>0</v>
      </c>
      <c r="G112" s="147" t="s">
        <v>5201</v>
      </c>
      <c r="H112" s="69">
        <v>0.24199999999999999</v>
      </c>
      <c r="I112" s="147" t="s">
        <v>5202</v>
      </c>
      <c r="J112" s="580">
        <f t="shared" si="5"/>
        <v>0</v>
      </c>
      <c r="K112" s="66" t="s">
        <v>5218</v>
      </c>
      <c r="L112" s="71"/>
      <c r="M112" s="71"/>
      <c r="N112" s="826"/>
    </row>
    <row r="113" spans="1:14" s="3" customFormat="1" ht="15" customHeight="1" x14ac:dyDescent="0.2">
      <c r="A113" s="71"/>
      <c r="B113" s="67"/>
      <c r="C113" s="286"/>
      <c r="D113" s="64" t="s">
        <v>5204</v>
      </c>
      <c r="E113" s="72" t="s">
        <v>5205</v>
      </c>
      <c r="F113" s="150" t="b">
        <f>IF(総括表!$B$4=総括表!$Q$5,基礎データ貼付用シート!E185)</f>
        <v>0</v>
      </c>
      <c r="G113" s="147" t="s">
        <v>5201</v>
      </c>
      <c r="H113" s="69">
        <v>0.17199999999999999</v>
      </c>
      <c r="I113" s="147" t="s">
        <v>5202</v>
      </c>
      <c r="J113" s="406">
        <f t="shared" si="5"/>
        <v>0</v>
      </c>
      <c r="K113" s="66" t="s">
        <v>5220</v>
      </c>
      <c r="L113" s="71"/>
      <c r="M113" s="71"/>
      <c r="N113" s="826"/>
    </row>
    <row r="114" spans="1:14" s="3" customFormat="1" ht="15" customHeight="1" x14ac:dyDescent="0.2">
      <c r="A114" s="71"/>
      <c r="B114" s="139">
        <v>9</v>
      </c>
      <c r="C114" s="63" t="s">
        <v>5210</v>
      </c>
      <c r="D114" s="64" t="s">
        <v>5199</v>
      </c>
      <c r="E114" s="72" t="s">
        <v>5200</v>
      </c>
      <c r="F114" s="150">
        <f>IF(総括表!$B$4=総括表!$Q$4,基礎データ貼付用シート!E186)</f>
        <v>0</v>
      </c>
      <c r="G114" s="147" t="s">
        <v>5201</v>
      </c>
      <c r="H114" s="69">
        <v>0.25</v>
      </c>
      <c r="I114" s="147" t="s">
        <v>5202</v>
      </c>
      <c r="J114" s="580">
        <f t="shared" si="5"/>
        <v>0</v>
      </c>
      <c r="K114" s="66" t="s">
        <v>5221</v>
      </c>
      <c r="L114" s="71"/>
      <c r="M114" s="71"/>
      <c r="N114" s="826"/>
    </row>
    <row r="115" spans="1:14" s="3" customFormat="1" ht="15" customHeight="1" x14ac:dyDescent="0.2">
      <c r="A115" s="71"/>
      <c r="B115" s="67"/>
      <c r="C115" s="286"/>
      <c r="D115" s="64" t="s">
        <v>5204</v>
      </c>
      <c r="E115" s="72" t="s">
        <v>5205</v>
      </c>
      <c r="F115" s="150" t="b">
        <f>IF(総括表!$B$4=総括表!$Q$5,基礎データ貼付用シート!E186)</f>
        <v>0</v>
      </c>
      <c r="G115" s="147" t="s">
        <v>5201</v>
      </c>
      <c r="H115" s="69">
        <v>0.217</v>
      </c>
      <c r="I115" s="147" t="s">
        <v>5202</v>
      </c>
      <c r="J115" s="406">
        <f t="shared" si="5"/>
        <v>0</v>
      </c>
      <c r="K115" s="66" t="s">
        <v>5223</v>
      </c>
      <c r="L115" s="71"/>
      <c r="M115" s="71"/>
      <c r="N115" s="826"/>
    </row>
    <row r="116" spans="1:14" s="3" customFormat="1" ht="15" customHeight="1" x14ac:dyDescent="0.2">
      <c r="A116" s="71"/>
      <c r="B116" s="139">
        <v>10</v>
      </c>
      <c r="C116" s="63" t="s">
        <v>5213</v>
      </c>
      <c r="D116" s="64" t="s">
        <v>5199</v>
      </c>
      <c r="E116" s="72" t="s">
        <v>5200</v>
      </c>
      <c r="F116" s="150">
        <f>IF(総括表!$B$4=総括表!$Q$4,基礎データ貼付用シート!E187)</f>
        <v>0</v>
      </c>
      <c r="G116" s="147" t="s">
        <v>5201</v>
      </c>
      <c r="H116" s="69">
        <v>0.27500000000000002</v>
      </c>
      <c r="I116" s="147" t="s">
        <v>5202</v>
      </c>
      <c r="J116" s="580">
        <f t="shared" si="5"/>
        <v>0</v>
      </c>
      <c r="K116" s="66" t="s">
        <v>5224</v>
      </c>
      <c r="L116" s="71"/>
      <c r="M116" s="71"/>
      <c r="N116" s="826"/>
    </row>
    <row r="117" spans="1:14" s="3" customFormat="1" ht="15" customHeight="1" x14ac:dyDescent="0.2">
      <c r="A117" s="71"/>
      <c r="B117" s="67"/>
      <c r="C117" s="286"/>
      <c r="D117" s="64" t="s">
        <v>5204</v>
      </c>
      <c r="E117" s="72" t="s">
        <v>5205</v>
      </c>
      <c r="F117" s="150" t="b">
        <f>IF(総括表!$B$4=総括表!$Q$5,基礎データ貼付用シート!E187)</f>
        <v>0</v>
      </c>
      <c r="G117" s="147" t="s">
        <v>5201</v>
      </c>
      <c r="H117" s="69">
        <v>0.247</v>
      </c>
      <c r="I117" s="147" t="s">
        <v>5202</v>
      </c>
      <c r="J117" s="406">
        <f t="shared" si="5"/>
        <v>0</v>
      </c>
      <c r="K117" s="66" t="s">
        <v>5226</v>
      </c>
      <c r="L117" s="71"/>
      <c r="M117" s="71"/>
      <c r="N117" s="826"/>
    </row>
    <row r="118" spans="1:14" s="3" customFormat="1" ht="15" customHeight="1" x14ac:dyDescent="0.2">
      <c r="A118" s="71"/>
      <c r="B118" s="139">
        <v>11</v>
      </c>
      <c r="C118" s="63" t="s">
        <v>5216</v>
      </c>
      <c r="D118" s="64" t="s">
        <v>5199</v>
      </c>
      <c r="E118" s="72" t="s">
        <v>5200</v>
      </c>
      <c r="F118" s="150">
        <f>IF(総括表!$B$4=総括表!$Q$4,基礎データ貼付用シート!E188)</f>
        <v>0</v>
      </c>
      <c r="G118" s="147" t="s">
        <v>5201</v>
      </c>
      <c r="H118" s="69">
        <v>0.29099999999999998</v>
      </c>
      <c r="I118" s="147" t="s">
        <v>5202</v>
      </c>
      <c r="J118" s="580">
        <f t="shared" si="5"/>
        <v>0</v>
      </c>
      <c r="K118" s="66" t="s">
        <v>5227</v>
      </c>
      <c r="L118" s="71"/>
      <c r="M118" s="71"/>
      <c r="N118" s="826"/>
    </row>
    <row r="119" spans="1:14" s="3" customFormat="1" ht="15" customHeight="1" x14ac:dyDescent="0.2">
      <c r="A119" s="71"/>
      <c r="B119" s="67"/>
      <c r="C119" s="286"/>
      <c r="D119" s="64" t="s">
        <v>5204</v>
      </c>
      <c r="E119" s="72" t="s">
        <v>5205</v>
      </c>
      <c r="F119" s="150" t="b">
        <f>IF(総括表!$B$4=総括表!$Q$5,基礎データ貼付用シート!E188)</f>
        <v>0</v>
      </c>
      <c r="G119" s="147" t="s">
        <v>5201</v>
      </c>
      <c r="H119" s="69">
        <v>0.26600000000000001</v>
      </c>
      <c r="I119" s="147" t="s">
        <v>5202</v>
      </c>
      <c r="J119" s="406">
        <f t="shared" si="5"/>
        <v>0</v>
      </c>
      <c r="K119" s="66" t="s">
        <v>5229</v>
      </c>
      <c r="L119" s="71"/>
      <c r="M119" s="71"/>
      <c r="N119" s="826"/>
    </row>
    <row r="120" spans="1:14" s="3" customFormat="1" ht="15" customHeight="1" x14ac:dyDescent="0.2">
      <c r="A120" s="71"/>
      <c r="B120" s="139">
        <v>12</v>
      </c>
      <c r="C120" s="63" t="s">
        <v>5219</v>
      </c>
      <c r="D120" s="64" t="s">
        <v>5199</v>
      </c>
      <c r="E120" s="72" t="s">
        <v>5200</v>
      </c>
      <c r="F120" s="150">
        <f>IF(総括表!$B$4=総括表!$Q$4,基礎データ貼付用シート!E189)</f>
        <v>0</v>
      </c>
      <c r="G120" s="147" t="s">
        <v>5201</v>
      </c>
      <c r="H120" s="69">
        <v>0.307</v>
      </c>
      <c r="I120" s="147" t="s">
        <v>5202</v>
      </c>
      <c r="J120" s="580">
        <f t="shared" si="5"/>
        <v>0</v>
      </c>
      <c r="K120" s="66" t="s">
        <v>5230</v>
      </c>
      <c r="L120" s="71"/>
      <c r="M120" s="71"/>
      <c r="N120" s="826"/>
    </row>
    <row r="121" spans="1:14" s="3" customFormat="1" ht="15" customHeight="1" x14ac:dyDescent="0.2">
      <c r="A121" s="71"/>
      <c r="B121" s="67"/>
      <c r="C121" s="286"/>
      <c r="D121" s="64" t="s">
        <v>5204</v>
      </c>
      <c r="E121" s="72" t="s">
        <v>5205</v>
      </c>
      <c r="F121" s="150" t="b">
        <f>IF(総括表!$B$4=総括表!$Q$5,基礎データ貼付用シート!E189)</f>
        <v>0</v>
      </c>
      <c r="G121" s="147" t="s">
        <v>5201</v>
      </c>
      <c r="H121" s="69">
        <v>0.28299999999999997</v>
      </c>
      <c r="I121" s="147" t="s">
        <v>5202</v>
      </c>
      <c r="J121" s="406">
        <f t="shared" si="5"/>
        <v>0</v>
      </c>
      <c r="K121" s="66" t="s">
        <v>5232</v>
      </c>
      <c r="L121" s="71"/>
      <c r="M121" s="71"/>
      <c r="N121" s="826"/>
    </row>
    <row r="122" spans="1:14" s="3" customFormat="1" ht="15" customHeight="1" x14ac:dyDescent="0.2">
      <c r="A122" s="71"/>
      <c r="B122" s="139">
        <v>13</v>
      </c>
      <c r="C122" s="63" t="s">
        <v>5222</v>
      </c>
      <c r="D122" s="64" t="s">
        <v>5199</v>
      </c>
      <c r="E122" s="72" t="s">
        <v>5200</v>
      </c>
      <c r="F122" s="150">
        <f>IF(総括表!$B$4=総括表!$Q$4,基礎データ貼付用シート!E190)</f>
        <v>0</v>
      </c>
      <c r="G122" s="147" t="s">
        <v>5201</v>
      </c>
      <c r="H122" s="69">
        <v>0.32100000000000001</v>
      </c>
      <c r="I122" s="147" t="s">
        <v>5202</v>
      </c>
      <c r="J122" s="580">
        <f t="shared" si="5"/>
        <v>0</v>
      </c>
      <c r="K122" s="66" t="s">
        <v>5233</v>
      </c>
      <c r="L122" s="71"/>
      <c r="M122" s="71"/>
      <c r="N122" s="826"/>
    </row>
    <row r="123" spans="1:14" s="3" customFormat="1" ht="15" customHeight="1" x14ac:dyDescent="0.2">
      <c r="A123" s="71"/>
      <c r="B123" s="67"/>
      <c r="C123" s="286"/>
      <c r="D123" s="64" t="s">
        <v>5204</v>
      </c>
      <c r="E123" s="72" t="s">
        <v>5205</v>
      </c>
      <c r="F123" s="150" t="b">
        <f>IF(総括表!$B$4=総括表!$Q$5,基礎データ貼付用シート!E190)</f>
        <v>0</v>
      </c>
      <c r="G123" s="147" t="s">
        <v>5201</v>
      </c>
      <c r="H123" s="69">
        <v>0.29799999999999999</v>
      </c>
      <c r="I123" s="147" t="s">
        <v>5202</v>
      </c>
      <c r="J123" s="406">
        <f t="shared" si="5"/>
        <v>0</v>
      </c>
      <c r="K123" s="66" t="s">
        <v>5235</v>
      </c>
      <c r="L123" s="71"/>
      <c r="M123" s="71"/>
      <c r="N123" s="826"/>
    </row>
    <row r="124" spans="1:14" s="3" customFormat="1" ht="15" customHeight="1" x14ac:dyDescent="0.2">
      <c r="A124" s="71"/>
      <c r="B124" s="139">
        <v>14</v>
      </c>
      <c r="C124" s="63" t="s">
        <v>5225</v>
      </c>
      <c r="D124" s="64" t="s">
        <v>5199</v>
      </c>
      <c r="E124" s="72" t="s">
        <v>5200</v>
      </c>
      <c r="F124" s="150">
        <f>IF(総括表!$B$4=総括表!$Q$4,基礎データ貼付用シート!E191)</f>
        <v>0</v>
      </c>
      <c r="G124" s="147" t="s">
        <v>5201</v>
      </c>
      <c r="H124" s="69">
        <v>0.33900000000000002</v>
      </c>
      <c r="I124" s="147" t="s">
        <v>5202</v>
      </c>
      <c r="J124" s="580">
        <f t="shared" si="5"/>
        <v>0</v>
      </c>
      <c r="K124" s="66" t="s">
        <v>5236</v>
      </c>
      <c r="L124" s="71"/>
      <c r="M124" s="71"/>
      <c r="N124" s="826"/>
    </row>
    <row r="125" spans="1:14" s="3" customFormat="1" ht="15" customHeight="1" x14ac:dyDescent="0.2">
      <c r="A125" s="71"/>
      <c r="B125" s="67"/>
      <c r="C125" s="286"/>
      <c r="D125" s="64" t="s">
        <v>5204</v>
      </c>
      <c r="E125" s="72" t="s">
        <v>5205</v>
      </c>
      <c r="F125" s="150" t="b">
        <f>IF(総括表!$B$4=総括表!$Q$5,基礎データ貼付用シート!E191)</f>
        <v>0</v>
      </c>
      <c r="G125" s="147" t="s">
        <v>5201</v>
      </c>
      <c r="H125" s="69">
        <v>0.31900000000000001</v>
      </c>
      <c r="I125" s="147" t="s">
        <v>5202</v>
      </c>
      <c r="J125" s="406">
        <f t="shared" si="5"/>
        <v>0</v>
      </c>
      <c r="K125" s="66" t="s">
        <v>5238</v>
      </c>
      <c r="L125" s="71"/>
      <c r="M125" s="71"/>
      <c r="N125" s="826"/>
    </row>
    <row r="126" spans="1:14" s="3" customFormat="1" ht="15" customHeight="1" x14ac:dyDescent="0.2">
      <c r="A126" s="71"/>
      <c r="B126" s="139">
        <v>15</v>
      </c>
      <c r="C126" s="63" t="s">
        <v>5228</v>
      </c>
      <c r="D126" s="64" t="s">
        <v>5199</v>
      </c>
      <c r="E126" s="72" t="s">
        <v>5200</v>
      </c>
      <c r="F126" s="150">
        <f>IF(総括表!$B$4=総括表!$Q$4,基礎データ貼付用シート!E192)</f>
        <v>0</v>
      </c>
      <c r="G126" s="147" t="s">
        <v>5201</v>
      </c>
      <c r="H126" s="69">
        <v>0.35399999999999998</v>
      </c>
      <c r="I126" s="147" t="s">
        <v>5202</v>
      </c>
      <c r="J126" s="580">
        <f t="shared" si="5"/>
        <v>0</v>
      </c>
      <c r="K126" s="66" t="s">
        <v>5239</v>
      </c>
      <c r="L126" s="71"/>
      <c r="M126" s="71"/>
      <c r="N126" s="826"/>
    </row>
    <row r="127" spans="1:14" s="3" customFormat="1" ht="15" customHeight="1" x14ac:dyDescent="0.2">
      <c r="A127" s="71"/>
      <c r="B127" s="67"/>
      <c r="C127" s="286"/>
      <c r="D127" s="64" t="s">
        <v>5204</v>
      </c>
      <c r="E127" s="72" t="s">
        <v>5205</v>
      </c>
      <c r="F127" s="150" t="b">
        <f>IF(総括表!$B$4=総括表!$Q$5,基礎データ貼付用シート!E192)</f>
        <v>0</v>
      </c>
      <c r="G127" s="147" t="s">
        <v>5201</v>
      </c>
      <c r="H127" s="69">
        <v>0.33500000000000002</v>
      </c>
      <c r="I127" s="147" t="s">
        <v>5202</v>
      </c>
      <c r="J127" s="406">
        <f t="shared" si="5"/>
        <v>0</v>
      </c>
      <c r="K127" s="66" t="s">
        <v>5241</v>
      </c>
      <c r="L127" s="71"/>
      <c r="M127" s="71"/>
      <c r="N127" s="826"/>
    </row>
    <row r="128" spans="1:14" s="3" customFormat="1" ht="15" customHeight="1" x14ac:dyDescent="0.2">
      <c r="A128" s="71"/>
      <c r="B128" s="139">
        <v>16</v>
      </c>
      <c r="C128" s="63" t="s">
        <v>5231</v>
      </c>
      <c r="D128" s="64" t="s">
        <v>5199</v>
      </c>
      <c r="E128" s="72" t="s">
        <v>5200</v>
      </c>
      <c r="F128" s="150">
        <f>IF(総括表!$B$4=総括表!$Q$4,基礎データ貼付用シート!E193)</f>
        <v>0</v>
      </c>
      <c r="G128" s="147" t="s">
        <v>5201</v>
      </c>
      <c r="H128" s="69">
        <v>0.36799999999999999</v>
      </c>
      <c r="I128" s="147" t="s">
        <v>5202</v>
      </c>
      <c r="J128" s="580">
        <f t="shared" si="5"/>
        <v>0</v>
      </c>
      <c r="K128" s="66" t="s">
        <v>5242</v>
      </c>
      <c r="L128" s="71"/>
      <c r="M128" s="71"/>
      <c r="N128" s="826"/>
    </row>
    <row r="129" spans="1:14" s="3" customFormat="1" ht="15" customHeight="1" x14ac:dyDescent="0.2">
      <c r="A129" s="71"/>
      <c r="B129" s="67"/>
      <c r="C129" s="286"/>
      <c r="D129" s="64" t="s">
        <v>5204</v>
      </c>
      <c r="E129" s="72" t="s">
        <v>5205</v>
      </c>
      <c r="F129" s="150" t="b">
        <f>IF(総括表!$B$4=総括表!$Q$5,基礎データ貼付用シート!E193)</f>
        <v>0</v>
      </c>
      <c r="G129" s="147" t="s">
        <v>5201</v>
      </c>
      <c r="H129" s="69">
        <v>0.35199999999999998</v>
      </c>
      <c r="I129" s="147" t="s">
        <v>5202</v>
      </c>
      <c r="J129" s="406">
        <f t="shared" si="5"/>
        <v>0</v>
      </c>
      <c r="K129" s="66" t="s">
        <v>5244</v>
      </c>
      <c r="L129" s="71"/>
      <c r="M129" s="71"/>
      <c r="N129" s="826"/>
    </row>
    <row r="130" spans="1:14" s="3" customFormat="1" ht="15" customHeight="1" x14ac:dyDescent="0.2">
      <c r="A130" s="71"/>
      <c r="B130" s="139">
        <v>17</v>
      </c>
      <c r="C130" s="63" t="s">
        <v>5234</v>
      </c>
      <c r="D130" s="64" t="s">
        <v>5199</v>
      </c>
      <c r="E130" s="72" t="s">
        <v>5200</v>
      </c>
      <c r="F130" s="150">
        <f>IF(総括表!$B$4=総括表!$Q$4,基礎データ貼付用シート!E194)</f>
        <v>0</v>
      </c>
      <c r="G130" s="147" t="s">
        <v>5201</v>
      </c>
      <c r="H130" s="69">
        <v>0.38500000000000001</v>
      </c>
      <c r="I130" s="147" t="s">
        <v>5202</v>
      </c>
      <c r="J130" s="580">
        <f t="shared" si="5"/>
        <v>0</v>
      </c>
      <c r="K130" s="66" t="s">
        <v>5245</v>
      </c>
      <c r="L130" s="71"/>
      <c r="M130" s="71"/>
      <c r="N130" s="826"/>
    </row>
    <row r="131" spans="1:14" s="3" customFormat="1" ht="15" customHeight="1" x14ac:dyDescent="0.2">
      <c r="A131" s="71"/>
      <c r="B131" s="67"/>
      <c r="C131" s="286"/>
      <c r="D131" s="64" t="s">
        <v>5204</v>
      </c>
      <c r="E131" s="72" t="s">
        <v>5205</v>
      </c>
      <c r="F131" s="150" t="b">
        <f>IF(総括表!$B$4=総括表!$Q$5,基礎データ貼付用シート!E194)</f>
        <v>0</v>
      </c>
      <c r="G131" s="147" t="s">
        <v>5201</v>
      </c>
      <c r="H131" s="69">
        <v>0.371</v>
      </c>
      <c r="I131" s="147" t="s">
        <v>5202</v>
      </c>
      <c r="J131" s="406">
        <f t="shared" si="5"/>
        <v>0</v>
      </c>
      <c r="K131" s="66" t="s">
        <v>5247</v>
      </c>
      <c r="L131" s="71"/>
      <c r="M131" s="71"/>
      <c r="N131" s="826"/>
    </row>
    <row r="132" spans="1:14" s="3" customFormat="1" ht="15" customHeight="1" x14ac:dyDescent="0.2">
      <c r="A132" s="71"/>
      <c r="B132" s="139">
        <v>18</v>
      </c>
      <c r="C132" s="63" t="s">
        <v>5237</v>
      </c>
      <c r="D132" s="64" t="s">
        <v>5199</v>
      </c>
      <c r="E132" s="72" t="s">
        <v>5200</v>
      </c>
      <c r="F132" s="150">
        <f>IF(総括表!$B$4=総括表!$Q$4,基礎データ貼付用シート!E195)</f>
        <v>0</v>
      </c>
      <c r="G132" s="147" t="s">
        <v>5201</v>
      </c>
      <c r="H132" s="69">
        <v>0.40100000000000002</v>
      </c>
      <c r="I132" s="147" t="s">
        <v>5202</v>
      </c>
      <c r="J132" s="580">
        <f t="shared" si="5"/>
        <v>0</v>
      </c>
      <c r="K132" s="66" t="s">
        <v>5248</v>
      </c>
      <c r="L132" s="71"/>
      <c r="M132" s="71"/>
      <c r="N132" s="826"/>
    </row>
    <row r="133" spans="1:14" s="3" customFormat="1" ht="15" customHeight="1" x14ac:dyDescent="0.2">
      <c r="A133" s="71"/>
      <c r="B133" s="67"/>
      <c r="C133" s="286"/>
      <c r="D133" s="64" t="s">
        <v>5204</v>
      </c>
      <c r="E133" s="72" t="s">
        <v>5205</v>
      </c>
      <c r="F133" s="150" t="b">
        <f>IF(総括表!$B$4=総括表!$Q$5,基礎データ貼付用シート!E195)</f>
        <v>0</v>
      </c>
      <c r="G133" s="147" t="s">
        <v>5201</v>
      </c>
      <c r="H133" s="69">
        <v>0.38900000000000001</v>
      </c>
      <c r="I133" s="147" t="s">
        <v>5202</v>
      </c>
      <c r="J133" s="406">
        <f t="shared" si="5"/>
        <v>0</v>
      </c>
      <c r="K133" s="66" t="s">
        <v>5250</v>
      </c>
      <c r="L133" s="71"/>
      <c r="M133" s="71"/>
      <c r="N133" s="826"/>
    </row>
    <row r="134" spans="1:14" s="3" customFormat="1" ht="15" customHeight="1" x14ac:dyDescent="0.2">
      <c r="A134" s="71"/>
      <c r="B134" s="139">
        <v>19</v>
      </c>
      <c r="C134" s="63" t="s">
        <v>5240</v>
      </c>
      <c r="D134" s="64" t="s">
        <v>5199</v>
      </c>
      <c r="E134" s="72" t="s">
        <v>5200</v>
      </c>
      <c r="F134" s="150">
        <f>IF(総括表!$B$4=総括表!$Q$4,基礎データ貼付用シート!E196)</f>
        <v>0</v>
      </c>
      <c r="G134" s="147" t="s">
        <v>5201</v>
      </c>
      <c r="H134" s="69">
        <v>0.41899999999999998</v>
      </c>
      <c r="I134" s="147" t="s">
        <v>5202</v>
      </c>
      <c r="J134" s="580">
        <f t="shared" si="5"/>
        <v>0</v>
      </c>
      <c r="K134" s="66" t="s">
        <v>5251</v>
      </c>
      <c r="L134" s="71"/>
      <c r="M134" s="71"/>
      <c r="N134" s="826"/>
    </row>
    <row r="135" spans="1:14" s="3" customFormat="1" ht="15" customHeight="1" x14ac:dyDescent="0.2">
      <c r="A135" s="71"/>
      <c r="B135" s="67"/>
      <c r="C135" s="286"/>
      <c r="D135" s="64" t="s">
        <v>5204</v>
      </c>
      <c r="E135" s="72" t="s">
        <v>5205</v>
      </c>
      <c r="F135" s="150" t="b">
        <f>IF(総括表!$B$4=総括表!$Q$5,基礎データ貼付用シート!E196)</f>
        <v>0</v>
      </c>
      <c r="G135" s="147" t="s">
        <v>5201</v>
      </c>
      <c r="H135" s="69">
        <v>0.41</v>
      </c>
      <c r="I135" s="147" t="s">
        <v>5202</v>
      </c>
      <c r="J135" s="406">
        <f t="shared" si="5"/>
        <v>0</v>
      </c>
      <c r="K135" s="66" t="s">
        <v>5253</v>
      </c>
      <c r="L135" s="71"/>
      <c r="M135" s="71"/>
      <c r="N135" s="826"/>
    </row>
    <row r="136" spans="1:14" s="3" customFormat="1" ht="15" customHeight="1" x14ac:dyDescent="0.2">
      <c r="A136" s="71"/>
      <c r="B136" s="139">
        <v>20</v>
      </c>
      <c r="C136" s="63" t="s">
        <v>5351</v>
      </c>
      <c r="D136" s="64" t="s">
        <v>5199</v>
      </c>
      <c r="E136" s="72" t="s">
        <v>5200</v>
      </c>
      <c r="F136" s="150">
        <f>IF(総括表!$B$4=総括表!$Q$4,基礎データ貼付用シート!E197)</f>
        <v>0</v>
      </c>
      <c r="G136" s="147" t="s">
        <v>5201</v>
      </c>
      <c r="H136" s="69">
        <v>0.436</v>
      </c>
      <c r="I136" s="147" t="s">
        <v>5202</v>
      </c>
      <c r="J136" s="580">
        <f t="shared" si="5"/>
        <v>0</v>
      </c>
      <c r="K136" s="66" t="s">
        <v>5254</v>
      </c>
      <c r="L136" s="71"/>
      <c r="M136" s="71"/>
      <c r="N136" s="826"/>
    </row>
    <row r="137" spans="1:14" s="3" customFormat="1" ht="15" customHeight="1" x14ac:dyDescent="0.2">
      <c r="A137" s="71"/>
      <c r="B137" s="67"/>
      <c r="C137" s="286"/>
      <c r="D137" s="64" t="s">
        <v>5204</v>
      </c>
      <c r="E137" s="72" t="s">
        <v>5205</v>
      </c>
      <c r="F137" s="150" t="b">
        <f>IF(総括表!$B$4=総括表!$Q$5,基礎データ貼付用シート!E197)</f>
        <v>0</v>
      </c>
      <c r="G137" s="147" t="s">
        <v>5201</v>
      </c>
      <c r="H137" s="69">
        <v>0.43</v>
      </c>
      <c r="I137" s="147" t="s">
        <v>5202</v>
      </c>
      <c r="J137" s="406">
        <f t="shared" si="5"/>
        <v>0</v>
      </c>
      <c r="K137" s="66" t="s">
        <v>5256</v>
      </c>
      <c r="L137" s="71"/>
      <c r="M137" s="71"/>
      <c r="N137" s="826"/>
    </row>
    <row r="138" spans="1:14" s="3" customFormat="1" ht="15" customHeight="1" x14ac:dyDescent="0.2">
      <c r="A138" s="71"/>
      <c r="B138" s="139">
        <v>21</v>
      </c>
      <c r="C138" s="63" t="s">
        <v>5307</v>
      </c>
      <c r="D138" s="64" t="s">
        <v>5199</v>
      </c>
      <c r="E138" s="72" t="s">
        <v>5200</v>
      </c>
      <c r="F138" s="150">
        <f>IF(総括表!$B$4=総括表!$Q$4,基礎データ貼付用シート!E198)</f>
        <v>0</v>
      </c>
      <c r="G138" s="147" t="s">
        <v>5201</v>
      </c>
      <c r="H138" s="69">
        <v>0.443</v>
      </c>
      <c r="I138" s="147" t="s">
        <v>5202</v>
      </c>
      <c r="J138" s="580">
        <f>ROUND(F138*H138,0)</f>
        <v>0</v>
      </c>
      <c r="K138" s="66" t="s">
        <v>5391</v>
      </c>
      <c r="L138" s="71"/>
      <c r="M138" s="71"/>
      <c r="N138" s="826"/>
    </row>
    <row r="139" spans="1:14" s="3" customFormat="1" ht="15" customHeight="1" x14ac:dyDescent="0.2">
      <c r="A139" s="71"/>
      <c r="B139" s="67"/>
      <c r="C139" s="286"/>
      <c r="D139" s="64" t="s">
        <v>5204</v>
      </c>
      <c r="E139" s="72" t="s">
        <v>5205</v>
      </c>
      <c r="F139" s="150" t="b">
        <f>IF(総括表!$B$4=総括表!$Q$5,基礎データ貼付用シート!E198)</f>
        <v>0</v>
      </c>
      <c r="G139" s="147" t="s">
        <v>5201</v>
      </c>
      <c r="H139" s="69">
        <v>0.439</v>
      </c>
      <c r="I139" s="147" t="s">
        <v>5202</v>
      </c>
      <c r="J139" s="406">
        <f>ROUND(F139*H139,0)</f>
        <v>0</v>
      </c>
      <c r="K139" s="66" t="s">
        <v>5375</v>
      </c>
      <c r="L139" s="71"/>
      <c r="M139" s="71"/>
      <c r="N139" s="826"/>
    </row>
    <row r="140" spans="1:14" s="3" customFormat="1" ht="15" customHeight="1" x14ac:dyDescent="0.2">
      <c r="A140" s="71"/>
      <c r="B140" s="139">
        <f>B138+1</f>
        <v>22</v>
      </c>
      <c r="C140" s="63" t="s">
        <v>5308</v>
      </c>
      <c r="D140" s="64" t="s">
        <v>5199</v>
      </c>
      <c r="E140" s="72" t="s">
        <v>5200</v>
      </c>
      <c r="F140" s="150">
        <f>IF(総括表!$B$4=総括表!$Q$4,基礎データ貼付用シート!E199)</f>
        <v>0</v>
      </c>
      <c r="G140" s="147" t="s">
        <v>5201</v>
      </c>
      <c r="H140" s="69">
        <v>0.45</v>
      </c>
      <c r="I140" s="147" t="s">
        <v>5202</v>
      </c>
      <c r="J140" s="580">
        <f>ROUND(F140*H140,0)</f>
        <v>0</v>
      </c>
      <c r="K140" s="66" t="s">
        <v>5377</v>
      </c>
      <c r="L140" s="71"/>
      <c r="M140" s="71"/>
      <c r="N140" s="826"/>
    </row>
    <row r="141" spans="1:14" s="3" customFormat="1" ht="15" customHeight="1" x14ac:dyDescent="0.2">
      <c r="A141" s="71"/>
      <c r="B141" s="67"/>
      <c r="C141" s="286"/>
      <c r="D141" s="64" t="s">
        <v>5204</v>
      </c>
      <c r="E141" s="72" t="s">
        <v>5205</v>
      </c>
      <c r="F141" s="150" t="b">
        <f>IF(総括表!$B$4=総括表!$Q$5,基礎データ貼付用シート!E199)</f>
        <v>0</v>
      </c>
      <c r="G141" s="147" t="s">
        <v>5201</v>
      </c>
      <c r="H141" s="69">
        <v>0.45</v>
      </c>
      <c r="I141" s="147" t="s">
        <v>5202</v>
      </c>
      <c r="J141" s="406">
        <f>ROUND(F141*H141,0)</f>
        <v>0</v>
      </c>
      <c r="K141" s="66" t="s">
        <v>5360</v>
      </c>
      <c r="L141" s="71"/>
      <c r="M141" s="71"/>
      <c r="N141" s="826"/>
    </row>
    <row r="142" spans="1:14" s="3" customFormat="1" ht="15" customHeight="1" x14ac:dyDescent="0.2">
      <c r="A142" s="71"/>
      <c r="B142" s="139">
        <f>B140+1</f>
        <v>23</v>
      </c>
      <c r="C142" s="63" t="s">
        <v>5309</v>
      </c>
      <c r="D142" s="64" t="s">
        <v>5199</v>
      </c>
      <c r="E142" s="72" t="s">
        <v>5200</v>
      </c>
      <c r="F142" s="150">
        <f>IF(総括表!$B$4=総括表!$Q$4,基礎データ貼付用シート!E200)</f>
        <v>0</v>
      </c>
      <c r="G142" s="147" t="s">
        <v>5201</v>
      </c>
      <c r="H142" s="69">
        <v>0.45</v>
      </c>
      <c r="I142" s="147" t="s">
        <v>5202</v>
      </c>
      <c r="J142" s="580">
        <f t="shared" ref="J142:J143" si="6">ROUND(F142*H142,0)</f>
        <v>0</v>
      </c>
      <c r="K142" s="66" t="s">
        <v>5361</v>
      </c>
      <c r="L142" s="71"/>
      <c r="M142" s="71"/>
      <c r="N142" s="826"/>
    </row>
    <row r="143" spans="1:14" s="3" customFormat="1" ht="15" customHeight="1" x14ac:dyDescent="0.2">
      <c r="A143" s="71"/>
      <c r="B143" s="67"/>
      <c r="C143" s="286"/>
      <c r="D143" s="64" t="s">
        <v>5204</v>
      </c>
      <c r="E143" s="72" t="s">
        <v>5205</v>
      </c>
      <c r="F143" s="150" t="b">
        <f>IF(総括表!$B$4=総括表!$Q$5,基礎データ貼付用シート!E200)</f>
        <v>0</v>
      </c>
      <c r="G143" s="147" t="s">
        <v>5201</v>
      </c>
      <c r="H143" s="69">
        <v>0.45</v>
      </c>
      <c r="I143" s="147" t="s">
        <v>5202</v>
      </c>
      <c r="J143" s="406">
        <f t="shared" si="6"/>
        <v>0</v>
      </c>
      <c r="K143" s="66" t="s">
        <v>5380</v>
      </c>
      <c r="L143" s="71"/>
      <c r="M143" s="71"/>
      <c r="N143" s="826"/>
    </row>
    <row r="144" spans="1:14" s="3" customFormat="1" ht="15" customHeight="1" x14ac:dyDescent="0.2">
      <c r="A144" s="71"/>
      <c r="B144" s="139">
        <f>B142+1</f>
        <v>24</v>
      </c>
      <c r="C144" s="63" t="s">
        <v>5310</v>
      </c>
      <c r="D144" s="64" t="s">
        <v>5199</v>
      </c>
      <c r="E144" s="72" t="s">
        <v>5200</v>
      </c>
      <c r="F144" s="150">
        <f>IF(総括表!$B$4=総括表!$Q$4,基礎データ貼付用シート!E201)</f>
        <v>0</v>
      </c>
      <c r="G144" s="147" t="s">
        <v>5201</v>
      </c>
      <c r="H144" s="69">
        <v>0.45</v>
      </c>
      <c r="I144" s="147" t="s">
        <v>5202</v>
      </c>
      <c r="J144" s="580">
        <f t="shared" si="5"/>
        <v>0</v>
      </c>
      <c r="K144" s="66" t="s">
        <v>5381</v>
      </c>
      <c r="L144" s="71"/>
      <c r="M144" s="71"/>
      <c r="N144" s="826"/>
    </row>
    <row r="145" spans="1:14" s="3" customFormat="1" ht="15" customHeight="1" x14ac:dyDescent="0.2">
      <c r="A145" s="71"/>
      <c r="B145" s="67"/>
      <c r="C145" s="286"/>
      <c r="D145" s="64" t="s">
        <v>5204</v>
      </c>
      <c r="E145" s="72" t="s">
        <v>5205</v>
      </c>
      <c r="F145" s="150" t="b">
        <f>IF(総括表!$B$4=総括表!$Q$5,基礎データ貼付用シート!E201)</f>
        <v>0</v>
      </c>
      <c r="G145" s="147" t="s">
        <v>5201</v>
      </c>
      <c r="H145" s="69">
        <v>0.45</v>
      </c>
      <c r="I145" s="147" t="s">
        <v>5202</v>
      </c>
      <c r="J145" s="406">
        <f t="shared" si="5"/>
        <v>0</v>
      </c>
      <c r="K145" s="66" t="s">
        <v>5392</v>
      </c>
      <c r="L145" s="71"/>
      <c r="M145" s="71"/>
      <c r="N145" s="826"/>
    </row>
    <row r="146" spans="1:14" s="3" customFormat="1" ht="15" customHeight="1" x14ac:dyDescent="0.2">
      <c r="A146" s="71"/>
      <c r="B146" s="139">
        <f>B144+1</f>
        <v>25</v>
      </c>
      <c r="C146" s="63" t="s">
        <v>5476</v>
      </c>
      <c r="D146" s="64" t="s">
        <v>5199</v>
      </c>
      <c r="E146" s="72" t="s">
        <v>5200</v>
      </c>
      <c r="F146" s="150">
        <f>IF(総括表!$B$4=総括表!$Q$4,基礎データ貼付用シート!E202)</f>
        <v>0</v>
      </c>
      <c r="G146" s="147" t="s">
        <v>5201</v>
      </c>
      <c r="H146" s="69">
        <v>0.45</v>
      </c>
      <c r="I146" s="147" t="s">
        <v>5202</v>
      </c>
      <c r="J146" s="580">
        <f>ROUND(F146*H146,0)</f>
        <v>0</v>
      </c>
      <c r="K146" s="66" t="s">
        <v>5477</v>
      </c>
      <c r="L146" s="71"/>
      <c r="M146" s="71"/>
      <c r="N146" s="826"/>
    </row>
    <row r="147" spans="1:14" s="3" customFormat="1" ht="15" customHeight="1" thickBot="1" x14ac:dyDescent="0.25">
      <c r="A147" s="71"/>
      <c r="B147" s="67"/>
      <c r="C147" s="286"/>
      <c r="D147" s="64" t="s">
        <v>5204</v>
      </c>
      <c r="E147" s="72" t="s">
        <v>5205</v>
      </c>
      <c r="F147" s="150" t="b">
        <f>IF(総括表!$B$4=総括表!$Q$5,基礎データ貼付用シート!E202)</f>
        <v>0</v>
      </c>
      <c r="G147" s="147" t="s">
        <v>5201</v>
      </c>
      <c r="H147" s="69">
        <v>0.45</v>
      </c>
      <c r="I147" s="147" t="s">
        <v>5202</v>
      </c>
      <c r="J147" s="406">
        <f>ROUND(F147*H147,0)</f>
        <v>0</v>
      </c>
      <c r="K147" s="66" t="s">
        <v>5478</v>
      </c>
      <c r="L147" s="71"/>
      <c r="M147" s="71"/>
      <c r="N147" s="826"/>
    </row>
    <row r="148" spans="1:14" s="3" customFormat="1" ht="15" customHeight="1" thickBot="1" x14ac:dyDescent="0.25">
      <c r="A148" s="71"/>
      <c r="B148" s="1012" t="s">
        <v>5259</v>
      </c>
      <c r="C148" s="1013"/>
      <c r="D148" s="1010"/>
      <c r="E148" s="1011"/>
      <c r="F148" s="407"/>
      <c r="G148" s="231"/>
      <c r="H148" s="222"/>
      <c r="I148" s="267"/>
      <c r="J148" s="408">
        <f>SUM(J103:J147)</f>
        <v>0</v>
      </c>
      <c r="K148" s="66" t="s">
        <v>5288</v>
      </c>
      <c r="L148" s="3" t="s">
        <v>5201</v>
      </c>
      <c r="M148" s="71"/>
    </row>
    <row r="149" spans="1:14" s="3" customFormat="1" ht="4.1500000000000004" customHeight="1" x14ac:dyDescent="0.2">
      <c r="A149" s="71"/>
      <c r="B149" s="71"/>
      <c r="C149" s="71"/>
      <c r="D149" s="71"/>
      <c r="E149" s="71"/>
      <c r="F149" s="831"/>
      <c r="G149" s="71"/>
      <c r="H149" s="73"/>
      <c r="I149" s="71"/>
      <c r="J149" s="74"/>
      <c r="K149" s="71"/>
      <c r="L149" s="71"/>
      <c r="M149" s="71"/>
    </row>
    <row r="150" spans="1:14" ht="12.65" customHeight="1" x14ac:dyDescent="0.2">
      <c r="A150" s="377"/>
      <c r="B150" s="1006" t="s">
        <v>7384</v>
      </c>
      <c r="C150" s="1006"/>
      <c r="D150" s="1006"/>
      <c r="E150" s="1006"/>
      <c r="F150" s="75"/>
      <c r="G150" s="76"/>
      <c r="H150" s="73"/>
      <c r="I150" s="76"/>
      <c r="J150" s="75"/>
      <c r="K150" s="76"/>
      <c r="L150" s="76"/>
      <c r="M150" s="76"/>
    </row>
    <row r="151" spans="1:14" ht="15" customHeight="1" x14ac:dyDescent="0.2">
      <c r="A151" s="377"/>
      <c r="B151" s="1006"/>
      <c r="C151" s="1006"/>
      <c r="D151" s="1006"/>
      <c r="E151" s="1006"/>
      <c r="F151" s="75"/>
      <c r="G151" s="76"/>
      <c r="H151" s="73"/>
      <c r="I151" s="76"/>
      <c r="J151" s="75"/>
      <c r="K151" s="76"/>
      <c r="L151" s="76"/>
      <c r="M151" s="76"/>
    </row>
    <row r="152" spans="1:14" ht="15" customHeight="1" thickBot="1" x14ac:dyDescent="0.25">
      <c r="A152" s="377"/>
      <c r="B152" s="1006"/>
      <c r="C152" s="1006"/>
      <c r="D152" s="1006"/>
      <c r="E152" s="1006"/>
      <c r="F152" s="75"/>
      <c r="G152" s="76"/>
      <c r="H152" s="73" t="s">
        <v>5328</v>
      </c>
      <c r="I152" s="76"/>
      <c r="J152" s="75"/>
      <c r="K152" s="76"/>
      <c r="L152" s="76"/>
      <c r="M152" s="76"/>
    </row>
    <row r="153" spans="1:14" s="3" customFormat="1" ht="18.75" customHeight="1" thickTop="1" thickBot="1" x14ac:dyDescent="0.25">
      <c r="A153" s="77"/>
      <c r="B153" s="1006"/>
      <c r="C153" s="1006"/>
      <c r="D153" s="1006"/>
      <c r="E153" s="1006"/>
      <c r="F153" s="830"/>
      <c r="G153" s="34" t="s">
        <v>5201</v>
      </c>
      <c r="H153" s="525">
        <v>0.75</v>
      </c>
      <c r="I153" s="34" t="s">
        <v>5202</v>
      </c>
      <c r="J153" s="408">
        <f>ROUND(F153*H153,0)</f>
        <v>0</v>
      </c>
      <c r="K153" s="66" t="s">
        <v>5291</v>
      </c>
      <c r="L153" s="3" t="s">
        <v>5201</v>
      </c>
      <c r="M153" s="71"/>
    </row>
    <row r="154" spans="1:14" ht="15" customHeight="1" thickTop="1" x14ac:dyDescent="0.2">
      <c r="A154" s="78"/>
      <c r="B154" s="76"/>
      <c r="C154" s="76"/>
      <c r="D154" s="76"/>
      <c r="E154" s="76"/>
      <c r="F154" s="75"/>
      <c r="G154" s="76"/>
      <c r="H154" s="79"/>
      <c r="I154" s="76"/>
      <c r="J154" s="74" t="s">
        <v>5382</v>
      </c>
      <c r="K154" s="76"/>
      <c r="L154" s="76"/>
      <c r="M154" s="76"/>
    </row>
    <row r="155" spans="1:14" ht="11.25" customHeight="1" x14ac:dyDescent="0.2">
      <c r="A155" s="78"/>
      <c r="B155" s="76"/>
      <c r="C155" s="76"/>
      <c r="D155" s="76"/>
      <c r="E155" s="76"/>
      <c r="F155" s="75"/>
      <c r="G155" s="76"/>
      <c r="H155" s="79"/>
      <c r="I155" s="76"/>
      <c r="J155" s="75"/>
      <c r="K155" s="76"/>
      <c r="L155" s="76"/>
      <c r="M155" s="76"/>
    </row>
    <row r="156" spans="1:14" ht="18.75" customHeight="1" x14ac:dyDescent="0.2">
      <c r="A156" s="77"/>
      <c r="B156" s="71" t="s">
        <v>5393</v>
      </c>
      <c r="C156" s="76"/>
      <c r="D156" s="76"/>
      <c r="E156" s="76"/>
      <c r="F156" s="75"/>
      <c r="G156" s="76"/>
      <c r="H156" s="79"/>
      <c r="I156" s="76"/>
      <c r="J156" s="75"/>
      <c r="K156" s="76"/>
      <c r="L156" s="76"/>
      <c r="M156" s="76"/>
    </row>
    <row r="157" spans="1:14" ht="7.5" customHeight="1" x14ac:dyDescent="0.2">
      <c r="A157" s="78"/>
      <c r="B157" s="76"/>
      <c r="C157" s="76"/>
      <c r="D157" s="76"/>
      <c r="E157" s="76"/>
      <c r="F157" s="75"/>
      <c r="G157" s="76"/>
      <c r="H157" s="79"/>
      <c r="I157" s="76"/>
      <c r="J157" s="75"/>
      <c r="K157" s="76"/>
      <c r="L157" s="76"/>
      <c r="M157" s="76"/>
    </row>
    <row r="158" spans="1:14" ht="18.75" customHeight="1" x14ac:dyDescent="0.2">
      <c r="A158" s="78"/>
      <c r="B158" s="991" t="s">
        <v>5369</v>
      </c>
      <c r="C158" s="992"/>
      <c r="D158" s="991" t="s">
        <v>5194</v>
      </c>
      <c r="E158" s="992"/>
      <c r="F158" s="80" t="s">
        <v>5195</v>
      </c>
      <c r="G158" s="213"/>
      <c r="H158" s="81" t="s">
        <v>5196</v>
      </c>
      <c r="I158" s="213"/>
      <c r="J158" s="80" t="s">
        <v>17</v>
      </c>
      <c r="K158" s="66"/>
      <c r="L158" s="76"/>
      <c r="M158" s="76"/>
    </row>
    <row r="159" spans="1:14" ht="15" customHeight="1" x14ac:dyDescent="0.2">
      <c r="A159" s="78"/>
      <c r="B159" s="294"/>
      <c r="C159" s="289"/>
      <c r="D159" s="229"/>
      <c r="E159" s="286"/>
      <c r="F159" s="85"/>
      <c r="G159" s="143"/>
      <c r="H159" s="83"/>
      <c r="I159" s="143"/>
      <c r="J159" s="82" t="s">
        <v>5197</v>
      </c>
      <c r="K159" s="66"/>
      <c r="L159" s="76"/>
      <c r="M159" s="76"/>
    </row>
    <row r="160" spans="1:14" s="3" customFormat="1" ht="15" customHeight="1" x14ac:dyDescent="0.2">
      <c r="A160" s="71"/>
      <c r="B160" s="139">
        <v>1</v>
      </c>
      <c r="C160" s="63" t="s">
        <v>5390</v>
      </c>
      <c r="D160" s="1010"/>
      <c r="E160" s="1011"/>
      <c r="F160" s="579">
        <f>+基礎データ貼付用シート!E203</f>
        <v>0</v>
      </c>
      <c r="G160" s="147" t="s">
        <v>5201</v>
      </c>
      <c r="H160" s="69">
        <v>0.17899999999999999</v>
      </c>
      <c r="I160" s="147" t="s">
        <v>5202</v>
      </c>
      <c r="J160" s="580">
        <f t="shared" ref="J160:J176" si="7">ROUND(F160*H160,0)</f>
        <v>0</v>
      </c>
      <c r="K160" s="66" t="s">
        <v>5203</v>
      </c>
      <c r="L160" s="71"/>
      <c r="M160" s="71"/>
      <c r="N160" s="826"/>
    </row>
    <row r="161" spans="1:14" s="3" customFormat="1" ht="15" customHeight="1" x14ac:dyDescent="0.2">
      <c r="A161" s="71"/>
      <c r="B161" s="139">
        <v>2</v>
      </c>
      <c r="C161" s="63" t="s">
        <v>5371</v>
      </c>
      <c r="D161" s="1010"/>
      <c r="E161" s="1011"/>
      <c r="F161" s="579">
        <f>+基礎データ貼付用シート!E204</f>
        <v>0</v>
      </c>
      <c r="G161" s="147" t="s">
        <v>5201</v>
      </c>
      <c r="H161" s="69">
        <v>0.222</v>
      </c>
      <c r="I161" s="147" t="s">
        <v>5202</v>
      </c>
      <c r="J161" s="580">
        <f t="shared" si="7"/>
        <v>0</v>
      </c>
      <c r="K161" s="66" t="s">
        <v>5206</v>
      </c>
      <c r="L161" s="71"/>
      <c r="M161" s="71"/>
      <c r="N161" s="826"/>
    </row>
    <row r="162" spans="1:14" s="3" customFormat="1" ht="15" customHeight="1" x14ac:dyDescent="0.2">
      <c r="A162" s="71"/>
      <c r="B162" s="139">
        <v>3</v>
      </c>
      <c r="C162" s="63" t="s">
        <v>5372</v>
      </c>
      <c r="D162" s="1010"/>
      <c r="E162" s="1011"/>
      <c r="F162" s="579">
        <f>+基礎データ貼付用シート!E205</f>
        <v>0</v>
      </c>
      <c r="G162" s="147" t="s">
        <v>5201</v>
      </c>
      <c r="H162" s="69">
        <v>0.223</v>
      </c>
      <c r="I162" s="147" t="s">
        <v>5202</v>
      </c>
      <c r="J162" s="580">
        <f t="shared" si="7"/>
        <v>0</v>
      </c>
      <c r="K162" s="66" t="s">
        <v>5208</v>
      </c>
      <c r="L162" s="71"/>
      <c r="M162" s="71"/>
      <c r="N162" s="826"/>
    </row>
    <row r="163" spans="1:14" s="3" customFormat="1" ht="15" customHeight="1" x14ac:dyDescent="0.2">
      <c r="A163" s="71"/>
      <c r="B163" s="139">
        <v>4</v>
      </c>
      <c r="C163" s="63" t="s">
        <v>5373</v>
      </c>
      <c r="D163" s="1010"/>
      <c r="E163" s="1011"/>
      <c r="F163" s="579">
        <f>+基礎データ貼付用シート!E206</f>
        <v>0</v>
      </c>
      <c r="G163" s="147" t="s">
        <v>5201</v>
      </c>
      <c r="H163" s="69">
        <v>0.29399999999999998</v>
      </c>
      <c r="I163" s="147" t="s">
        <v>5202</v>
      </c>
      <c r="J163" s="580">
        <f t="shared" si="7"/>
        <v>0</v>
      </c>
      <c r="K163" s="66" t="s">
        <v>5209</v>
      </c>
      <c r="L163" s="71"/>
      <c r="M163" s="71"/>
      <c r="N163" s="826"/>
    </row>
    <row r="164" spans="1:14" s="3" customFormat="1" ht="15" customHeight="1" x14ac:dyDescent="0.2">
      <c r="A164" s="71"/>
      <c r="B164" s="237">
        <v>5</v>
      </c>
      <c r="C164" s="65" t="s">
        <v>5263</v>
      </c>
      <c r="D164" s="1010"/>
      <c r="E164" s="1011"/>
      <c r="F164" s="579">
        <f>+基礎データ貼付用シート!E207</f>
        <v>0</v>
      </c>
      <c r="G164" s="147" t="s">
        <v>5201</v>
      </c>
      <c r="H164" s="69">
        <v>0.26700000000000002</v>
      </c>
      <c r="I164" s="147" t="s">
        <v>5202</v>
      </c>
      <c r="J164" s="580">
        <f t="shared" si="7"/>
        <v>0</v>
      </c>
      <c r="K164" s="66" t="s">
        <v>5211</v>
      </c>
      <c r="L164" s="71"/>
      <c r="M164" s="71"/>
      <c r="N164" s="826"/>
    </row>
    <row r="165" spans="1:14" s="3" customFormat="1" ht="15" customHeight="1" x14ac:dyDescent="0.2">
      <c r="A165" s="71"/>
      <c r="B165" s="139">
        <v>6</v>
      </c>
      <c r="C165" s="63" t="s">
        <v>5265</v>
      </c>
      <c r="D165" s="64" t="s">
        <v>5199</v>
      </c>
      <c r="E165" s="72" t="s">
        <v>5200</v>
      </c>
      <c r="F165" s="150">
        <f>IF(総括表!$B$4=総括表!$Q$4,基礎データ貼付用シート!E208)</f>
        <v>0</v>
      </c>
      <c r="G165" s="147" t="s">
        <v>5201</v>
      </c>
      <c r="H165" s="69">
        <v>0.35</v>
      </c>
      <c r="I165" s="147" t="s">
        <v>5202</v>
      </c>
      <c r="J165" s="580">
        <f t="shared" si="7"/>
        <v>0</v>
      </c>
      <c r="K165" s="66" t="s">
        <v>5212</v>
      </c>
      <c r="L165" s="71"/>
      <c r="M165" s="71"/>
      <c r="N165" s="826"/>
    </row>
    <row r="166" spans="1:14" s="3" customFormat="1" ht="15" customHeight="1" x14ac:dyDescent="0.2">
      <c r="A166" s="71"/>
      <c r="B166" s="67"/>
      <c r="C166" s="286"/>
      <c r="D166" s="64" t="s">
        <v>5204</v>
      </c>
      <c r="E166" s="72" t="s">
        <v>5205</v>
      </c>
      <c r="F166" s="150" t="b">
        <f>IF(総括表!$B$4=総括表!$Q$5,基礎データ貼付用シート!E208)</f>
        <v>0</v>
      </c>
      <c r="G166" s="147" t="s">
        <v>5201</v>
      </c>
      <c r="H166" s="69">
        <v>0.26900000000000002</v>
      </c>
      <c r="I166" s="147" t="s">
        <v>5202</v>
      </c>
      <c r="J166" s="580">
        <f t="shared" si="7"/>
        <v>0</v>
      </c>
      <c r="K166" s="66" t="s">
        <v>5214</v>
      </c>
      <c r="L166" s="71"/>
      <c r="M166" s="71"/>
      <c r="N166" s="826"/>
    </row>
    <row r="167" spans="1:14" s="3" customFormat="1" ht="15" customHeight="1" x14ac:dyDescent="0.2">
      <c r="A167" s="71"/>
      <c r="B167" s="139">
        <v>7</v>
      </c>
      <c r="C167" s="63" t="s">
        <v>5198</v>
      </c>
      <c r="D167" s="64" t="s">
        <v>5199</v>
      </c>
      <c r="E167" s="72" t="s">
        <v>5200</v>
      </c>
      <c r="F167" s="150">
        <f>IF(総括表!$B$4=総括表!$Q$4,基礎データ貼付用シート!E209)</f>
        <v>0</v>
      </c>
      <c r="G167" s="147" t="s">
        <v>5201</v>
      </c>
      <c r="H167" s="69">
        <v>0.375</v>
      </c>
      <c r="I167" s="147" t="s">
        <v>5202</v>
      </c>
      <c r="J167" s="580">
        <f t="shared" si="7"/>
        <v>0</v>
      </c>
      <c r="K167" s="66" t="s">
        <v>5215</v>
      </c>
      <c r="L167" s="71"/>
      <c r="M167" s="71"/>
      <c r="N167" s="826"/>
    </row>
    <row r="168" spans="1:14" s="3" customFormat="1" ht="15" customHeight="1" x14ac:dyDescent="0.2">
      <c r="A168" s="71"/>
      <c r="B168" s="67"/>
      <c r="C168" s="286"/>
      <c r="D168" s="64" t="s">
        <v>5204</v>
      </c>
      <c r="E168" s="72" t="s">
        <v>5205</v>
      </c>
      <c r="F168" s="150" t="b">
        <f>IF(総括表!$B$4=総括表!$Q$5,基礎データ貼付用シート!E209)</f>
        <v>0</v>
      </c>
      <c r="G168" s="147" t="s">
        <v>5201</v>
      </c>
      <c r="H168" s="69">
        <v>0.27800000000000002</v>
      </c>
      <c r="I168" s="147" t="s">
        <v>5202</v>
      </c>
      <c r="J168" s="406">
        <f t="shared" si="7"/>
        <v>0</v>
      </c>
      <c r="K168" s="66" t="s">
        <v>5217</v>
      </c>
      <c r="L168" s="71"/>
      <c r="M168" s="71"/>
      <c r="N168" s="826"/>
    </row>
    <row r="169" spans="1:14" s="3" customFormat="1" ht="15" customHeight="1" x14ac:dyDescent="0.2">
      <c r="A169" s="71"/>
      <c r="B169" s="139">
        <v>8</v>
      </c>
      <c r="C169" s="63" t="s">
        <v>5207</v>
      </c>
      <c r="D169" s="64" t="s">
        <v>5199</v>
      </c>
      <c r="E169" s="72" t="s">
        <v>5200</v>
      </c>
      <c r="F169" s="150">
        <f>IF(総括表!$B$4=総括表!$Q$4,基礎データ貼付用シート!E210)</f>
        <v>0</v>
      </c>
      <c r="G169" s="147" t="s">
        <v>5201</v>
      </c>
      <c r="H169" s="69">
        <v>0.40400000000000003</v>
      </c>
      <c r="I169" s="147" t="s">
        <v>5202</v>
      </c>
      <c r="J169" s="580">
        <f t="shared" si="7"/>
        <v>0</v>
      </c>
      <c r="K169" s="66" t="s">
        <v>5218</v>
      </c>
      <c r="L169" s="71"/>
      <c r="M169" s="71"/>
      <c r="N169" s="826"/>
    </row>
    <row r="170" spans="1:14" s="3" customFormat="1" ht="15" customHeight="1" x14ac:dyDescent="0.2">
      <c r="A170" s="71"/>
      <c r="B170" s="67"/>
      <c r="C170" s="286"/>
      <c r="D170" s="64" t="s">
        <v>5204</v>
      </c>
      <c r="E170" s="72" t="s">
        <v>5205</v>
      </c>
      <c r="F170" s="150" t="b">
        <f>IF(総括表!$B$4=総括表!$Q$5,基礎データ貼付用シート!E210)</f>
        <v>0</v>
      </c>
      <c r="G170" s="147" t="s">
        <v>5201</v>
      </c>
      <c r="H170" s="69">
        <v>0.28599999999999998</v>
      </c>
      <c r="I170" s="147" t="s">
        <v>5202</v>
      </c>
      <c r="J170" s="406">
        <f t="shared" si="7"/>
        <v>0</v>
      </c>
      <c r="K170" s="66" t="s">
        <v>5220</v>
      </c>
      <c r="L170" s="71"/>
      <c r="M170" s="71"/>
      <c r="N170" s="826"/>
    </row>
    <row r="171" spans="1:14" s="3" customFormat="1" ht="15" customHeight="1" x14ac:dyDescent="0.2">
      <c r="A171" s="71"/>
      <c r="B171" s="139">
        <v>9</v>
      </c>
      <c r="C171" s="63" t="s">
        <v>5210</v>
      </c>
      <c r="D171" s="64" t="s">
        <v>5199</v>
      </c>
      <c r="E171" s="72" t="s">
        <v>5200</v>
      </c>
      <c r="F171" s="150">
        <f>IF(総括表!$B$4=総括表!$Q$4,基礎データ貼付用シート!E211)</f>
        <v>0</v>
      </c>
      <c r="G171" s="147" t="s">
        <v>5201</v>
      </c>
      <c r="H171" s="69">
        <v>0.41699999999999998</v>
      </c>
      <c r="I171" s="147" t="s">
        <v>5202</v>
      </c>
      <c r="J171" s="580">
        <f t="shared" si="7"/>
        <v>0</v>
      </c>
      <c r="K171" s="66" t="s">
        <v>5221</v>
      </c>
      <c r="L171" s="71"/>
      <c r="M171" s="71"/>
      <c r="N171" s="826"/>
    </row>
    <row r="172" spans="1:14" s="3" customFormat="1" ht="15" customHeight="1" x14ac:dyDescent="0.2">
      <c r="A172" s="71"/>
      <c r="B172" s="67"/>
      <c r="C172" s="286"/>
      <c r="D172" s="64" t="s">
        <v>5204</v>
      </c>
      <c r="E172" s="72" t="s">
        <v>5205</v>
      </c>
      <c r="F172" s="150" t="b">
        <f>IF(総括表!$B$4=総括表!$Q$5,基礎データ貼付用シート!E211)</f>
        <v>0</v>
      </c>
      <c r="G172" s="147" t="s">
        <v>5201</v>
      </c>
      <c r="H172" s="69">
        <v>0.36199999999999999</v>
      </c>
      <c r="I172" s="147" t="s">
        <v>5202</v>
      </c>
      <c r="J172" s="406">
        <f t="shared" si="7"/>
        <v>0</v>
      </c>
      <c r="K172" s="66" t="s">
        <v>5223</v>
      </c>
      <c r="L172" s="71"/>
      <c r="M172" s="71"/>
      <c r="N172" s="826"/>
    </row>
    <row r="173" spans="1:14" s="3" customFormat="1" ht="15" customHeight="1" x14ac:dyDescent="0.2">
      <c r="A173" s="71"/>
      <c r="B173" s="139">
        <v>10</v>
      </c>
      <c r="C173" s="63" t="s">
        <v>5213</v>
      </c>
      <c r="D173" s="64" t="s">
        <v>5199</v>
      </c>
      <c r="E173" s="72" t="s">
        <v>5200</v>
      </c>
      <c r="F173" s="150">
        <f>IF(総括表!$B$4=総括表!$Q$4,基礎データ貼付用シート!E212)</f>
        <v>0</v>
      </c>
      <c r="G173" s="147" t="s">
        <v>5201</v>
      </c>
      <c r="H173" s="69">
        <v>0.45900000000000002</v>
      </c>
      <c r="I173" s="147" t="s">
        <v>5202</v>
      </c>
      <c r="J173" s="580">
        <f t="shared" si="7"/>
        <v>0</v>
      </c>
      <c r="K173" s="66" t="s">
        <v>5224</v>
      </c>
      <c r="L173" s="71"/>
      <c r="M173" s="71"/>
      <c r="N173" s="826"/>
    </row>
    <row r="174" spans="1:14" s="3" customFormat="1" ht="15" customHeight="1" x14ac:dyDescent="0.2">
      <c r="A174" s="71"/>
      <c r="B174" s="67"/>
      <c r="C174" s="286"/>
      <c r="D174" s="64" t="s">
        <v>5204</v>
      </c>
      <c r="E174" s="72" t="s">
        <v>5205</v>
      </c>
      <c r="F174" s="150" t="b">
        <f>IF(総括表!$B$4=総括表!$Q$5,基礎データ貼付用シート!E212)</f>
        <v>0</v>
      </c>
      <c r="G174" s="147" t="s">
        <v>5201</v>
      </c>
      <c r="H174" s="69">
        <v>0.41199999999999998</v>
      </c>
      <c r="I174" s="147" t="s">
        <v>5202</v>
      </c>
      <c r="J174" s="406">
        <f t="shared" si="7"/>
        <v>0</v>
      </c>
      <c r="K174" s="66" t="s">
        <v>5226</v>
      </c>
      <c r="L174" s="71"/>
      <c r="M174" s="71"/>
      <c r="N174" s="826"/>
    </row>
    <row r="175" spans="1:14" s="3" customFormat="1" ht="15" customHeight="1" x14ac:dyDescent="0.2">
      <c r="A175" s="71"/>
      <c r="B175" s="139">
        <v>11</v>
      </c>
      <c r="C175" s="63" t="s">
        <v>5216</v>
      </c>
      <c r="D175" s="64" t="s">
        <v>5199</v>
      </c>
      <c r="E175" s="72" t="s">
        <v>5200</v>
      </c>
      <c r="F175" s="150">
        <f>IF(総括表!$B$4=総括表!$Q$4,基礎データ貼付用シート!E213)</f>
        <v>0</v>
      </c>
      <c r="G175" s="147" t="s">
        <v>5201</v>
      </c>
      <c r="H175" s="69">
        <v>0.48499999999999999</v>
      </c>
      <c r="I175" s="147" t="s">
        <v>5202</v>
      </c>
      <c r="J175" s="580">
        <f t="shared" si="7"/>
        <v>0</v>
      </c>
      <c r="K175" s="66" t="s">
        <v>5227</v>
      </c>
      <c r="L175" s="71"/>
      <c r="M175" s="71"/>
      <c r="N175" s="826"/>
    </row>
    <row r="176" spans="1:14" s="3" customFormat="1" ht="15" customHeight="1" thickBot="1" x14ac:dyDescent="0.25">
      <c r="A176" s="71"/>
      <c r="B176" s="67"/>
      <c r="C176" s="286"/>
      <c r="D176" s="64" t="s">
        <v>5204</v>
      </c>
      <c r="E176" s="72" t="s">
        <v>5205</v>
      </c>
      <c r="F176" s="150" t="b">
        <f>IF(総括表!$B$4=総括表!$Q$5,基礎データ貼付用シート!E213)</f>
        <v>0</v>
      </c>
      <c r="G176" s="147" t="s">
        <v>5201</v>
      </c>
      <c r="H176" s="69">
        <v>0.443</v>
      </c>
      <c r="I176" s="147" t="s">
        <v>5202</v>
      </c>
      <c r="J176" s="406">
        <f t="shared" si="7"/>
        <v>0</v>
      </c>
      <c r="K176" s="66" t="s">
        <v>5229</v>
      </c>
      <c r="L176" s="71"/>
      <c r="M176" s="71"/>
      <c r="N176" s="826"/>
    </row>
    <row r="177" spans="1:13" s="3" customFormat="1" ht="15" customHeight="1" thickBot="1" x14ac:dyDescent="0.25">
      <c r="A177" s="71"/>
      <c r="B177" s="1012" t="s">
        <v>5259</v>
      </c>
      <c r="C177" s="1013"/>
      <c r="D177" s="1010"/>
      <c r="E177" s="1011"/>
      <c r="F177" s="407"/>
      <c r="G177" s="231"/>
      <c r="H177" s="222"/>
      <c r="I177" s="267"/>
      <c r="J177" s="408">
        <f>SUM(J160:J176)</f>
        <v>0</v>
      </c>
      <c r="K177" s="66" t="s">
        <v>5295</v>
      </c>
      <c r="L177" s="3" t="s">
        <v>5201</v>
      </c>
      <c r="M177" s="71"/>
    </row>
    <row r="178" spans="1:13" s="3" customFormat="1" ht="18.75" customHeight="1" x14ac:dyDescent="0.2">
      <c r="A178" s="71"/>
      <c r="B178" s="71"/>
      <c r="C178" s="71"/>
      <c r="D178" s="71"/>
      <c r="E178" s="71"/>
      <c r="F178" s="831"/>
      <c r="G178" s="71"/>
      <c r="H178" s="73"/>
      <c r="I178" s="71"/>
      <c r="J178" s="74"/>
      <c r="K178" s="71"/>
      <c r="L178" s="71"/>
      <c r="M178" s="71"/>
    </row>
    <row r="179" spans="1:13" ht="15" customHeight="1" x14ac:dyDescent="0.2">
      <c r="A179" s="377"/>
      <c r="B179" s="209" t="s">
        <v>5199</v>
      </c>
      <c r="C179" s="1014" t="s">
        <v>7385</v>
      </c>
      <c r="D179" s="1014"/>
      <c r="E179" s="1014"/>
      <c r="F179" s="832"/>
      <c r="G179" s="210"/>
      <c r="H179" s="833"/>
      <c r="I179" s="210"/>
      <c r="J179" s="832"/>
      <c r="K179" s="76"/>
      <c r="L179" s="76"/>
      <c r="M179" s="76"/>
    </row>
    <row r="180" spans="1:13" ht="15" customHeight="1" x14ac:dyDescent="0.2">
      <c r="A180" s="377"/>
      <c r="B180" s="209"/>
      <c r="C180" s="1014"/>
      <c r="D180" s="1014"/>
      <c r="E180" s="1014"/>
      <c r="F180" s="832"/>
      <c r="G180" s="210"/>
      <c r="H180" s="833"/>
      <c r="I180" s="210"/>
      <c r="J180" s="832"/>
      <c r="K180" s="76"/>
      <c r="L180" s="76"/>
      <c r="M180" s="76"/>
    </row>
    <row r="181" spans="1:13" ht="15" customHeight="1" thickBot="1" x14ac:dyDescent="0.25">
      <c r="A181" s="377"/>
      <c r="B181" s="209"/>
      <c r="C181" s="1014"/>
      <c r="D181" s="1014"/>
      <c r="E181" s="1014"/>
      <c r="F181" s="75"/>
      <c r="G181" s="76"/>
      <c r="H181" s="73" t="s">
        <v>5328</v>
      </c>
      <c r="I181" s="76"/>
      <c r="J181" s="75"/>
      <c r="K181" s="76"/>
      <c r="L181" s="76"/>
      <c r="M181" s="76"/>
    </row>
    <row r="182" spans="1:13" s="3" customFormat="1" ht="18.75" customHeight="1" thickTop="1" thickBot="1" x14ac:dyDescent="0.25">
      <c r="A182" s="77"/>
      <c r="B182" s="209"/>
      <c r="C182" s="1014"/>
      <c r="D182" s="1014"/>
      <c r="E182" s="1014"/>
      <c r="F182" s="830"/>
      <c r="G182" s="34" t="s">
        <v>5201</v>
      </c>
      <c r="H182" s="525">
        <v>0.6</v>
      </c>
      <c r="I182" s="34" t="s">
        <v>5202</v>
      </c>
      <c r="J182" s="408">
        <f>ROUND(F182*H182,0)</f>
        <v>0</v>
      </c>
      <c r="K182" s="66" t="s">
        <v>5297</v>
      </c>
      <c r="L182" s="3" t="s">
        <v>5201</v>
      </c>
      <c r="M182" s="71"/>
    </row>
    <row r="183" spans="1:13" ht="15" customHeight="1" thickTop="1" x14ac:dyDescent="0.2">
      <c r="A183" s="78"/>
      <c r="B183" s="76"/>
      <c r="C183" s="834"/>
      <c r="D183" s="834"/>
      <c r="E183" s="834"/>
      <c r="F183" s="75"/>
      <c r="G183" s="76"/>
      <c r="H183" s="79"/>
      <c r="I183" s="76"/>
      <c r="J183" s="74" t="s">
        <v>5382</v>
      </c>
      <c r="K183" s="76"/>
      <c r="L183" s="76"/>
      <c r="M183" s="76"/>
    </row>
    <row r="184" spans="1:13" ht="8.25" customHeight="1" x14ac:dyDescent="0.2">
      <c r="A184" s="78"/>
      <c r="B184" s="76"/>
      <c r="C184" s="76"/>
      <c r="D184" s="76"/>
      <c r="E184" s="76"/>
      <c r="F184" s="75"/>
      <c r="G184" s="76"/>
      <c r="H184" s="79"/>
      <c r="I184" s="76"/>
      <c r="J184" s="74"/>
      <c r="K184" s="76"/>
      <c r="L184" s="76"/>
      <c r="M184" s="76"/>
    </row>
    <row r="185" spans="1:13" ht="16.5" customHeight="1" x14ac:dyDescent="0.2">
      <c r="A185" s="377"/>
      <c r="B185" s="209" t="s">
        <v>5204</v>
      </c>
      <c r="C185" s="1015" t="s">
        <v>7386</v>
      </c>
      <c r="D185" s="1015"/>
      <c r="E185" s="1015"/>
      <c r="F185" s="75"/>
      <c r="G185" s="76"/>
      <c r="H185" s="73"/>
      <c r="I185" s="76"/>
      <c r="J185" s="75"/>
      <c r="K185" s="76"/>
      <c r="L185" s="76"/>
      <c r="M185" s="76"/>
    </row>
    <row r="186" spans="1:13" ht="16.5" customHeight="1" x14ac:dyDescent="0.2">
      <c r="A186" s="377"/>
      <c r="B186" s="209"/>
      <c r="C186" s="1015"/>
      <c r="D186" s="1015"/>
      <c r="E186" s="1015"/>
      <c r="F186" s="75"/>
      <c r="G186" s="76"/>
      <c r="H186" s="73"/>
      <c r="I186" s="76"/>
      <c r="J186" s="75"/>
      <c r="K186" s="76"/>
      <c r="L186" s="76"/>
      <c r="M186" s="76"/>
    </row>
    <row r="187" spans="1:13" ht="16.5" customHeight="1" x14ac:dyDescent="0.2">
      <c r="A187" s="377"/>
      <c r="B187" s="209"/>
      <c r="C187" s="1015"/>
      <c r="D187" s="1015"/>
      <c r="E187" s="1015"/>
      <c r="F187" s="75"/>
      <c r="G187" s="76"/>
      <c r="H187" s="73"/>
      <c r="I187" s="76"/>
      <c r="J187" s="75"/>
      <c r="K187" s="76"/>
      <c r="L187" s="76"/>
      <c r="M187" s="76"/>
    </row>
    <row r="188" spans="1:13" ht="16.5" customHeight="1" x14ac:dyDescent="0.2">
      <c r="A188" s="377"/>
      <c r="B188" s="209"/>
      <c r="C188" s="1015"/>
      <c r="D188" s="1015"/>
      <c r="E188" s="1015"/>
      <c r="F188" s="75"/>
      <c r="G188" s="76"/>
      <c r="H188" s="73"/>
      <c r="I188" s="76"/>
      <c r="J188" s="75"/>
      <c r="K188" s="76"/>
      <c r="L188" s="76"/>
      <c r="M188" s="76"/>
    </row>
    <row r="189" spans="1:13" ht="16.5" customHeight="1" x14ac:dyDescent="0.2">
      <c r="A189" s="377"/>
      <c r="B189" s="209"/>
      <c r="C189" s="1015"/>
      <c r="D189" s="1015"/>
      <c r="E189" s="1015"/>
      <c r="F189" s="75"/>
      <c r="G189" s="76"/>
      <c r="H189" s="73"/>
      <c r="I189" s="76"/>
      <c r="J189" s="75"/>
      <c r="K189" s="76"/>
      <c r="L189" s="76"/>
      <c r="M189" s="76"/>
    </row>
    <row r="190" spans="1:13" ht="15" customHeight="1" thickBot="1" x14ac:dyDescent="0.25">
      <c r="A190" s="377"/>
      <c r="B190" s="209"/>
      <c r="C190" s="1015"/>
      <c r="D190" s="1015"/>
      <c r="E190" s="1015"/>
      <c r="F190" s="75"/>
      <c r="G190" s="76"/>
      <c r="H190" s="73" t="s">
        <v>5328</v>
      </c>
      <c r="I190" s="76"/>
      <c r="J190" s="75"/>
      <c r="K190" s="76"/>
      <c r="L190" s="76"/>
      <c r="M190" s="76"/>
    </row>
    <row r="191" spans="1:13" s="3" customFormat="1" ht="18" customHeight="1" thickTop="1" thickBot="1" x14ac:dyDescent="0.25">
      <c r="A191" s="77"/>
      <c r="B191" s="209"/>
      <c r="C191" s="1015"/>
      <c r="D191" s="1015"/>
      <c r="E191" s="1015"/>
      <c r="F191" s="830"/>
      <c r="G191" s="34" t="s">
        <v>5201</v>
      </c>
      <c r="H191" s="525">
        <v>0.3</v>
      </c>
      <c r="I191" s="34" t="s">
        <v>5202</v>
      </c>
      <c r="J191" s="408">
        <f>ROUND(F191*H191,0)</f>
        <v>0</v>
      </c>
      <c r="K191" s="66" t="s">
        <v>5300</v>
      </c>
      <c r="L191" s="3" t="s">
        <v>5201</v>
      </c>
      <c r="M191" s="71"/>
    </row>
    <row r="192" spans="1:13" ht="15" customHeight="1" thickTop="1" x14ac:dyDescent="0.2">
      <c r="A192" s="78"/>
      <c r="B192" s="76"/>
      <c r="C192" s="76"/>
      <c r="D192" s="76"/>
      <c r="E192" s="76"/>
      <c r="F192" s="75"/>
      <c r="G192" s="76"/>
      <c r="H192" s="79"/>
      <c r="I192" s="76"/>
      <c r="J192" s="74" t="s">
        <v>5382</v>
      </c>
      <c r="K192" s="76"/>
      <c r="L192" s="76"/>
      <c r="M192" s="76"/>
    </row>
    <row r="193" spans="1:14" ht="5.25" customHeight="1" x14ac:dyDescent="0.2">
      <c r="A193" s="78"/>
      <c r="B193" s="76"/>
      <c r="C193" s="76"/>
      <c r="D193" s="76"/>
      <c r="E193" s="76"/>
      <c r="F193" s="75"/>
      <c r="G193" s="76"/>
      <c r="H193" s="79"/>
      <c r="I193" s="76"/>
      <c r="J193" s="75"/>
      <c r="K193" s="76"/>
      <c r="L193" s="76"/>
      <c r="M193" s="76"/>
    </row>
    <row r="194" spans="1:14" ht="18.75" customHeight="1" x14ac:dyDescent="0.2">
      <c r="A194" s="77"/>
      <c r="B194" s="71" t="s">
        <v>5394</v>
      </c>
      <c r="C194" s="76"/>
      <c r="D194" s="76"/>
      <c r="E194" s="76"/>
      <c r="F194" s="75"/>
      <c r="G194" s="76"/>
      <c r="H194" s="79"/>
      <c r="I194" s="76"/>
      <c r="J194" s="75"/>
      <c r="K194" s="76"/>
      <c r="L194" s="76"/>
      <c r="M194" s="76"/>
    </row>
    <row r="195" spans="1:14" ht="7.5" customHeight="1" x14ac:dyDescent="0.2">
      <c r="A195" s="78"/>
      <c r="B195" s="76"/>
      <c r="C195" s="76"/>
      <c r="D195" s="76"/>
      <c r="E195" s="76"/>
      <c r="F195" s="75"/>
      <c r="G195" s="76"/>
      <c r="H195" s="79"/>
      <c r="I195" s="76"/>
      <c r="J195" s="75"/>
      <c r="K195" s="76"/>
      <c r="L195" s="76"/>
      <c r="M195" s="76"/>
    </row>
    <row r="196" spans="1:14" ht="18.75" customHeight="1" x14ac:dyDescent="0.2">
      <c r="A196" s="78"/>
      <c r="B196" s="991" t="s">
        <v>5369</v>
      </c>
      <c r="C196" s="992"/>
      <c r="D196" s="991" t="s">
        <v>5194</v>
      </c>
      <c r="E196" s="992"/>
      <c r="F196" s="80" t="s">
        <v>5195</v>
      </c>
      <c r="G196" s="213"/>
      <c r="H196" s="81" t="s">
        <v>5196</v>
      </c>
      <c r="I196" s="213"/>
      <c r="J196" s="80" t="s">
        <v>17</v>
      </c>
      <c r="K196" s="66"/>
      <c r="L196" s="76"/>
      <c r="M196" s="76"/>
    </row>
    <row r="197" spans="1:14" ht="15" customHeight="1" x14ac:dyDescent="0.2">
      <c r="A197" s="78"/>
      <c r="B197" s="294"/>
      <c r="C197" s="289"/>
      <c r="D197" s="229"/>
      <c r="E197" s="286"/>
      <c r="F197" s="85"/>
      <c r="G197" s="143"/>
      <c r="H197" s="83"/>
      <c r="I197" s="143"/>
      <c r="J197" s="82" t="s">
        <v>5197</v>
      </c>
      <c r="K197" s="66"/>
      <c r="L197" s="76"/>
      <c r="M197" s="76"/>
    </row>
    <row r="198" spans="1:14" s="3" customFormat="1" ht="15" customHeight="1" x14ac:dyDescent="0.2">
      <c r="A198" s="71"/>
      <c r="B198" s="139">
        <v>1</v>
      </c>
      <c r="C198" s="63" t="s">
        <v>5390</v>
      </c>
      <c r="D198" s="1010"/>
      <c r="E198" s="1011"/>
      <c r="F198" s="579">
        <f>+基礎データ貼付用シート!E214</f>
        <v>0</v>
      </c>
      <c r="G198" s="147" t="s">
        <v>5201</v>
      </c>
      <c r="H198" s="69">
        <v>0.14299999999999999</v>
      </c>
      <c r="I198" s="147" t="s">
        <v>5202</v>
      </c>
      <c r="J198" s="580">
        <f t="shared" ref="J198:J214" si="8">ROUND(F198*H198,0)</f>
        <v>0</v>
      </c>
      <c r="K198" s="66" t="s">
        <v>5203</v>
      </c>
      <c r="L198" s="71"/>
      <c r="M198" s="71"/>
      <c r="N198" s="826"/>
    </row>
    <row r="199" spans="1:14" s="3" customFormat="1" ht="15" customHeight="1" x14ac:dyDescent="0.2">
      <c r="A199" s="71"/>
      <c r="B199" s="139">
        <v>2</v>
      </c>
      <c r="C199" s="63" t="s">
        <v>5371</v>
      </c>
      <c r="D199" s="1010"/>
      <c r="E199" s="1011"/>
      <c r="F199" s="579">
        <f>+基礎データ貼付用シート!E215</f>
        <v>0</v>
      </c>
      <c r="G199" s="147" t="s">
        <v>5201</v>
      </c>
      <c r="H199" s="69">
        <v>0.17799999999999999</v>
      </c>
      <c r="I199" s="147" t="s">
        <v>5202</v>
      </c>
      <c r="J199" s="580">
        <f t="shared" si="8"/>
        <v>0</v>
      </c>
      <c r="K199" s="66" t="s">
        <v>5206</v>
      </c>
      <c r="L199" s="71"/>
      <c r="M199" s="71"/>
      <c r="N199" s="826"/>
    </row>
    <row r="200" spans="1:14" s="3" customFormat="1" ht="15" customHeight="1" x14ac:dyDescent="0.2">
      <c r="A200" s="71"/>
      <c r="B200" s="139">
        <v>3</v>
      </c>
      <c r="C200" s="63" t="s">
        <v>5372</v>
      </c>
      <c r="D200" s="1010"/>
      <c r="E200" s="1011"/>
      <c r="F200" s="579">
        <f>+基礎データ貼付用シート!E216</f>
        <v>0</v>
      </c>
      <c r="G200" s="147" t="s">
        <v>5201</v>
      </c>
      <c r="H200" s="69">
        <v>0.14399999999999999</v>
      </c>
      <c r="I200" s="147" t="s">
        <v>5202</v>
      </c>
      <c r="J200" s="580">
        <f t="shared" si="8"/>
        <v>0</v>
      </c>
      <c r="K200" s="66" t="s">
        <v>5208</v>
      </c>
      <c r="L200" s="71"/>
      <c r="M200" s="71"/>
      <c r="N200" s="826"/>
    </row>
    <row r="201" spans="1:14" s="3" customFormat="1" ht="15" customHeight="1" x14ac:dyDescent="0.2">
      <c r="A201" s="71"/>
      <c r="B201" s="139">
        <v>4</v>
      </c>
      <c r="C201" s="63" t="s">
        <v>5373</v>
      </c>
      <c r="D201" s="1010"/>
      <c r="E201" s="1011"/>
      <c r="F201" s="579">
        <f>+基礎データ貼付用シート!E217</f>
        <v>0</v>
      </c>
      <c r="G201" s="147" t="s">
        <v>5201</v>
      </c>
      <c r="H201" s="69">
        <v>0.17599999999999999</v>
      </c>
      <c r="I201" s="147" t="s">
        <v>5202</v>
      </c>
      <c r="J201" s="580">
        <f t="shared" si="8"/>
        <v>0</v>
      </c>
      <c r="K201" s="66" t="s">
        <v>5209</v>
      </c>
      <c r="L201" s="71"/>
      <c r="M201" s="71"/>
      <c r="N201" s="826"/>
    </row>
    <row r="202" spans="1:14" s="3" customFormat="1" ht="15" customHeight="1" x14ac:dyDescent="0.2">
      <c r="A202" s="71"/>
      <c r="B202" s="237">
        <v>5</v>
      </c>
      <c r="C202" s="65" t="s">
        <v>5263</v>
      </c>
      <c r="D202" s="1010"/>
      <c r="E202" s="1011"/>
      <c r="F202" s="579">
        <f>+基礎データ貼付用シート!E218</f>
        <v>0</v>
      </c>
      <c r="G202" s="147" t="s">
        <v>5201</v>
      </c>
      <c r="H202" s="69">
        <v>0.16</v>
      </c>
      <c r="I202" s="147" t="s">
        <v>5202</v>
      </c>
      <c r="J202" s="580">
        <f t="shared" si="8"/>
        <v>0</v>
      </c>
      <c r="K202" s="66" t="s">
        <v>5211</v>
      </c>
      <c r="L202" s="71"/>
      <c r="M202" s="71"/>
      <c r="N202" s="826"/>
    </row>
    <row r="203" spans="1:14" s="3" customFormat="1" ht="15" customHeight="1" x14ac:dyDescent="0.2">
      <c r="A203" s="71"/>
      <c r="B203" s="139">
        <v>6</v>
      </c>
      <c r="C203" s="63" t="s">
        <v>5265</v>
      </c>
      <c r="D203" s="64" t="s">
        <v>5199</v>
      </c>
      <c r="E203" s="72" t="s">
        <v>5200</v>
      </c>
      <c r="F203" s="150">
        <f>IF(総括表!$B$4=総括表!$Q$4,基礎データ貼付用シート!E219)</f>
        <v>0</v>
      </c>
      <c r="G203" s="147" t="s">
        <v>5201</v>
      </c>
      <c r="H203" s="69">
        <v>0.21</v>
      </c>
      <c r="I203" s="147" t="s">
        <v>5202</v>
      </c>
      <c r="J203" s="580">
        <f t="shared" si="8"/>
        <v>0</v>
      </c>
      <c r="K203" s="66" t="s">
        <v>5212</v>
      </c>
      <c r="L203" s="71"/>
      <c r="M203" s="71"/>
      <c r="N203" s="826"/>
    </row>
    <row r="204" spans="1:14" s="3" customFormat="1" ht="15" customHeight="1" x14ac:dyDescent="0.2">
      <c r="A204" s="71"/>
      <c r="B204" s="67"/>
      <c r="C204" s="286"/>
      <c r="D204" s="64" t="s">
        <v>5204</v>
      </c>
      <c r="E204" s="72" t="s">
        <v>5205</v>
      </c>
      <c r="F204" s="150" t="b">
        <f>IF(総括表!$B$4=総括表!$Q$5,基礎データ貼付用シート!E219)</f>
        <v>0</v>
      </c>
      <c r="G204" s="147" t="s">
        <v>5201</v>
      </c>
      <c r="H204" s="69">
        <v>0.161</v>
      </c>
      <c r="I204" s="147" t="s">
        <v>5202</v>
      </c>
      <c r="J204" s="580">
        <f t="shared" si="8"/>
        <v>0</v>
      </c>
      <c r="K204" s="66" t="s">
        <v>5214</v>
      </c>
      <c r="L204" s="71"/>
      <c r="M204" s="71"/>
      <c r="N204" s="826"/>
    </row>
    <row r="205" spans="1:14" s="3" customFormat="1" ht="15" customHeight="1" x14ac:dyDescent="0.2">
      <c r="A205" s="71"/>
      <c r="B205" s="139">
        <v>7</v>
      </c>
      <c r="C205" s="63" t="s">
        <v>5198</v>
      </c>
      <c r="D205" s="64" t="s">
        <v>5199</v>
      </c>
      <c r="E205" s="72" t="s">
        <v>5200</v>
      </c>
      <c r="F205" s="150">
        <f>IF(総括表!$B$4=総括表!$Q$4,基礎データ貼付用シート!E220)</f>
        <v>0</v>
      </c>
      <c r="G205" s="147" t="s">
        <v>5201</v>
      </c>
      <c r="H205" s="69">
        <v>0.22500000000000001</v>
      </c>
      <c r="I205" s="147" t="s">
        <v>5202</v>
      </c>
      <c r="J205" s="580">
        <f t="shared" si="8"/>
        <v>0</v>
      </c>
      <c r="K205" s="66" t="s">
        <v>5215</v>
      </c>
      <c r="L205" s="71"/>
      <c r="M205" s="71"/>
      <c r="N205" s="826"/>
    </row>
    <row r="206" spans="1:14" s="3" customFormat="1" ht="15" customHeight="1" x14ac:dyDescent="0.2">
      <c r="A206" s="71"/>
      <c r="B206" s="67"/>
      <c r="C206" s="286"/>
      <c r="D206" s="64" t="s">
        <v>5204</v>
      </c>
      <c r="E206" s="72" t="s">
        <v>5205</v>
      </c>
      <c r="F206" s="150" t="b">
        <f>IF(総括表!$B$4=総括表!$Q$5,基礎データ貼付用シート!E220)</f>
        <v>0</v>
      </c>
      <c r="G206" s="147" t="s">
        <v>5201</v>
      </c>
      <c r="H206" s="69">
        <v>0.16700000000000001</v>
      </c>
      <c r="I206" s="147" t="s">
        <v>5202</v>
      </c>
      <c r="J206" s="406">
        <f t="shared" si="8"/>
        <v>0</v>
      </c>
      <c r="K206" s="66" t="s">
        <v>5217</v>
      </c>
      <c r="L206" s="71"/>
      <c r="M206" s="71"/>
      <c r="N206" s="826"/>
    </row>
    <row r="207" spans="1:14" s="3" customFormat="1" ht="15" customHeight="1" x14ac:dyDescent="0.2">
      <c r="A207" s="71"/>
      <c r="B207" s="139">
        <v>8</v>
      </c>
      <c r="C207" s="63" t="s">
        <v>5207</v>
      </c>
      <c r="D207" s="64" t="s">
        <v>5199</v>
      </c>
      <c r="E207" s="72" t="s">
        <v>5200</v>
      </c>
      <c r="F207" s="150">
        <f>IF(総括表!$B$4=総括表!$Q$4,基礎データ貼付用シート!E221)</f>
        <v>0</v>
      </c>
      <c r="G207" s="147" t="s">
        <v>5201</v>
      </c>
      <c r="H207" s="69">
        <v>0.24199999999999999</v>
      </c>
      <c r="I207" s="147" t="s">
        <v>5202</v>
      </c>
      <c r="J207" s="580">
        <f t="shared" si="8"/>
        <v>0</v>
      </c>
      <c r="K207" s="66" t="s">
        <v>5218</v>
      </c>
      <c r="L207" s="71"/>
      <c r="M207" s="71"/>
      <c r="N207" s="826"/>
    </row>
    <row r="208" spans="1:14" s="3" customFormat="1" ht="15" customHeight="1" x14ac:dyDescent="0.2">
      <c r="A208" s="71"/>
      <c r="B208" s="67"/>
      <c r="C208" s="286"/>
      <c r="D208" s="64" t="s">
        <v>5204</v>
      </c>
      <c r="E208" s="72" t="s">
        <v>5205</v>
      </c>
      <c r="F208" s="150" t="b">
        <f>IF(総括表!$B$4=総括表!$Q$5,基礎データ貼付用シート!E221)</f>
        <v>0</v>
      </c>
      <c r="G208" s="147" t="s">
        <v>5201</v>
      </c>
      <c r="H208" s="69">
        <v>0.17199999999999999</v>
      </c>
      <c r="I208" s="147" t="s">
        <v>5202</v>
      </c>
      <c r="J208" s="406">
        <f t="shared" si="8"/>
        <v>0</v>
      </c>
      <c r="K208" s="66" t="s">
        <v>5220</v>
      </c>
      <c r="L208" s="71"/>
      <c r="M208" s="71"/>
      <c r="N208" s="826"/>
    </row>
    <row r="209" spans="1:14" s="3" customFormat="1" ht="15" customHeight="1" x14ac:dyDescent="0.2">
      <c r="A209" s="71"/>
      <c r="B209" s="139">
        <v>9</v>
      </c>
      <c r="C209" s="63" t="s">
        <v>5210</v>
      </c>
      <c r="D209" s="64" t="s">
        <v>5199</v>
      </c>
      <c r="E209" s="72" t="s">
        <v>5200</v>
      </c>
      <c r="F209" s="150">
        <f>IF(総括表!$B$4=総括表!$Q$4,基礎データ貼付用シート!E222)</f>
        <v>0</v>
      </c>
      <c r="G209" s="147" t="s">
        <v>5201</v>
      </c>
      <c r="H209" s="69">
        <v>0.25</v>
      </c>
      <c r="I209" s="147" t="s">
        <v>5202</v>
      </c>
      <c r="J209" s="580">
        <f t="shared" si="8"/>
        <v>0</v>
      </c>
      <c r="K209" s="66" t="s">
        <v>5221</v>
      </c>
      <c r="L209" s="71"/>
      <c r="M209" s="71"/>
      <c r="N209" s="826"/>
    </row>
    <row r="210" spans="1:14" s="3" customFormat="1" ht="15" customHeight="1" x14ac:dyDescent="0.2">
      <c r="A210" s="71"/>
      <c r="B210" s="67"/>
      <c r="C210" s="286"/>
      <c r="D210" s="64" t="s">
        <v>5204</v>
      </c>
      <c r="E210" s="72" t="s">
        <v>5205</v>
      </c>
      <c r="F210" s="150" t="b">
        <f>IF(総括表!$B$4=総括表!$Q$5,基礎データ貼付用シート!E222)</f>
        <v>0</v>
      </c>
      <c r="G210" s="147" t="s">
        <v>5201</v>
      </c>
      <c r="H210" s="69">
        <v>0.217</v>
      </c>
      <c r="I210" s="147" t="s">
        <v>5202</v>
      </c>
      <c r="J210" s="406">
        <f t="shared" si="8"/>
        <v>0</v>
      </c>
      <c r="K210" s="66" t="s">
        <v>5223</v>
      </c>
      <c r="L210" s="71"/>
      <c r="M210" s="71"/>
      <c r="N210" s="826"/>
    </row>
    <row r="211" spans="1:14" s="3" customFormat="1" ht="15" customHeight="1" x14ac:dyDescent="0.2">
      <c r="A211" s="71"/>
      <c r="B211" s="139">
        <v>10</v>
      </c>
      <c r="C211" s="63" t="s">
        <v>5213</v>
      </c>
      <c r="D211" s="64" t="s">
        <v>5199</v>
      </c>
      <c r="E211" s="72" t="s">
        <v>5200</v>
      </c>
      <c r="F211" s="150">
        <f>IF(総括表!$B$4=総括表!$Q$4,基礎データ貼付用シート!E223)</f>
        <v>0</v>
      </c>
      <c r="G211" s="147" t="s">
        <v>5201</v>
      </c>
      <c r="H211" s="69">
        <v>0.27500000000000002</v>
      </c>
      <c r="I211" s="147" t="s">
        <v>5202</v>
      </c>
      <c r="J211" s="580">
        <f t="shared" si="8"/>
        <v>0</v>
      </c>
      <c r="K211" s="66" t="s">
        <v>5224</v>
      </c>
      <c r="L211" s="71"/>
      <c r="M211" s="71"/>
      <c r="N211" s="826"/>
    </row>
    <row r="212" spans="1:14" s="3" customFormat="1" ht="15" customHeight="1" x14ac:dyDescent="0.2">
      <c r="A212" s="71"/>
      <c r="B212" s="67"/>
      <c r="C212" s="286"/>
      <c r="D212" s="64" t="s">
        <v>5204</v>
      </c>
      <c r="E212" s="72" t="s">
        <v>5205</v>
      </c>
      <c r="F212" s="150" t="b">
        <f>IF(総括表!$B$4=総括表!$Q$5,基礎データ貼付用シート!E223)</f>
        <v>0</v>
      </c>
      <c r="G212" s="147" t="s">
        <v>5201</v>
      </c>
      <c r="H212" s="69">
        <v>0.247</v>
      </c>
      <c r="I212" s="147" t="s">
        <v>5202</v>
      </c>
      <c r="J212" s="406">
        <f t="shared" si="8"/>
        <v>0</v>
      </c>
      <c r="K212" s="66" t="s">
        <v>5226</v>
      </c>
      <c r="L212" s="71"/>
      <c r="M212" s="71"/>
      <c r="N212" s="826"/>
    </row>
    <row r="213" spans="1:14" s="3" customFormat="1" ht="15" customHeight="1" x14ac:dyDescent="0.2">
      <c r="A213" s="71"/>
      <c r="B213" s="139">
        <v>11</v>
      </c>
      <c r="C213" s="63" t="s">
        <v>5216</v>
      </c>
      <c r="D213" s="64" t="s">
        <v>5199</v>
      </c>
      <c r="E213" s="72" t="s">
        <v>5200</v>
      </c>
      <c r="F213" s="150">
        <f>IF(総括表!$B$4=総括表!$Q$4,基礎データ貼付用シート!E224)</f>
        <v>0</v>
      </c>
      <c r="G213" s="147" t="s">
        <v>5201</v>
      </c>
      <c r="H213" s="69">
        <v>0.29099999999999998</v>
      </c>
      <c r="I213" s="147" t="s">
        <v>5202</v>
      </c>
      <c r="J213" s="580">
        <f t="shared" si="8"/>
        <v>0</v>
      </c>
      <c r="K213" s="66" t="s">
        <v>5227</v>
      </c>
      <c r="L213" s="71"/>
      <c r="M213" s="71"/>
      <c r="N213" s="826"/>
    </row>
    <row r="214" spans="1:14" s="3" customFormat="1" ht="15" customHeight="1" thickBot="1" x14ac:dyDescent="0.25">
      <c r="A214" s="71"/>
      <c r="B214" s="67"/>
      <c r="C214" s="286"/>
      <c r="D214" s="64" t="s">
        <v>5204</v>
      </c>
      <c r="E214" s="72" t="s">
        <v>5205</v>
      </c>
      <c r="F214" s="150" t="b">
        <f>IF(総括表!$B$4=総括表!$Q$5,基礎データ貼付用シート!E224)</f>
        <v>0</v>
      </c>
      <c r="G214" s="147" t="s">
        <v>5201</v>
      </c>
      <c r="H214" s="69">
        <v>0.26600000000000001</v>
      </c>
      <c r="I214" s="147" t="s">
        <v>5202</v>
      </c>
      <c r="J214" s="406">
        <f t="shared" si="8"/>
        <v>0</v>
      </c>
      <c r="K214" s="66" t="s">
        <v>5229</v>
      </c>
      <c r="L214" s="71"/>
      <c r="M214" s="71"/>
      <c r="N214" s="826"/>
    </row>
    <row r="215" spans="1:14" s="3" customFormat="1" ht="15" customHeight="1" thickBot="1" x14ac:dyDescent="0.25">
      <c r="A215" s="71"/>
      <c r="B215" s="1012" t="s">
        <v>5259</v>
      </c>
      <c r="C215" s="1013"/>
      <c r="D215" s="1010"/>
      <c r="E215" s="1011"/>
      <c r="F215" s="407"/>
      <c r="G215" s="231"/>
      <c r="H215" s="222"/>
      <c r="I215" s="267"/>
      <c r="J215" s="408">
        <f>SUM(J198:J214)</f>
        <v>0</v>
      </c>
      <c r="K215" s="66" t="s">
        <v>5303</v>
      </c>
      <c r="L215" s="3" t="s">
        <v>5201</v>
      </c>
      <c r="M215" s="71"/>
    </row>
    <row r="216" spans="1:14" s="3" customFormat="1" ht="15" customHeight="1" x14ac:dyDescent="0.2">
      <c r="A216" s="71"/>
      <c r="B216" s="71"/>
      <c r="C216" s="71"/>
      <c r="D216" s="71"/>
      <c r="E216" s="71"/>
      <c r="F216" s="831"/>
      <c r="G216" s="71"/>
      <c r="H216" s="73"/>
      <c r="I216" s="71"/>
      <c r="J216" s="74"/>
      <c r="K216" s="71"/>
      <c r="L216" s="71"/>
      <c r="M216" s="71"/>
    </row>
    <row r="217" spans="1:14" ht="15" customHeight="1" x14ac:dyDescent="0.2">
      <c r="A217" s="377"/>
      <c r="B217" s="1006" t="s">
        <v>7387</v>
      </c>
      <c r="C217" s="1006"/>
      <c r="D217" s="1006"/>
      <c r="E217" s="1006"/>
      <c r="F217" s="75"/>
      <c r="G217" s="76"/>
      <c r="H217" s="73"/>
      <c r="I217" s="76"/>
      <c r="J217" s="75"/>
      <c r="K217" s="76"/>
      <c r="L217" s="76"/>
      <c r="M217" s="76"/>
    </row>
    <row r="218" spans="1:14" ht="15" customHeight="1" thickBot="1" x14ac:dyDescent="0.25">
      <c r="A218" s="377"/>
      <c r="B218" s="1006"/>
      <c r="C218" s="1006"/>
      <c r="D218" s="1006"/>
      <c r="E218" s="1006"/>
      <c r="F218" s="75"/>
      <c r="G218" s="76"/>
      <c r="H218" s="73" t="s">
        <v>5328</v>
      </c>
      <c r="I218" s="76"/>
      <c r="J218" s="75"/>
      <c r="K218" s="76"/>
      <c r="L218" s="76"/>
      <c r="M218" s="76"/>
    </row>
    <row r="219" spans="1:14" s="3" customFormat="1" ht="18.75" customHeight="1" thickTop="1" thickBot="1" x14ac:dyDescent="0.25">
      <c r="A219" s="77"/>
      <c r="B219" s="1006"/>
      <c r="C219" s="1006"/>
      <c r="D219" s="1006"/>
      <c r="E219" s="1006"/>
      <c r="F219" s="830"/>
      <c r="G219" s="34" t="s">
        <v>5201</v>
      </c>
      <c r="H219" s="525">
        <v>0.6</v>
      </c>
      <c r="I219" s="34" t="s">
        <v>5202</v>
      </c>
      <c r="J219" s="408">
        <f>ROUND(F219*H219,0)</f>
        <v>0</v>
      </c>
      <c r="K219" s="66" t="s">
        <v>5312</v>
      </c>
      <c r="L219" s="3" t="s">
        <v>5201</v>
      </c>
      <c r="M219" s="71"/>
    </row>
    <row r="220" spans="1:14" ht="15" customHeight="1" thickTop="1" x14ac:dyDescent="0.2">
      <c r="A220" s="78"/>
      <c r="B220" s="76"/>
      <c r="C220" s="76"/>
      <c r="D220" s="76"/>
      <c r="E220" s="76"/>
      <c r="F220" s="75"/>
      <c r="G220" s="76"/>
      <c r="H220" s="79"/>
      <c r="I220" s="76"/>
      <c r="J220" s="74" t="s">
        <v>5382</v>
      </c>
      <c r="K220" s="76"/>
      <c r="L220" s="76"/>
      <c r="M220" s="76"/>
    </row>
    <row r="221" spans="1:14" ht="18.75" customHeight="1" x14ac:dyDescent="0.2">
      <c r="A221" s="78"/>
      <c r="B221" s="76"/>
      <c r="C221" s="76"/>
      <c r="D221" s="76"/>
      <c r="E221" s="76"/>
      <c r="F221" s="75"/>
      <c r="G221" s="76"/>
      <c r="H221" s="79"/>
      <c r="I221" s="76"/>
      <c r="J221" s="75"/>
      <c r="K221" s="76"/>
      <c r="L221" s="76"/>
      <c r="M221" s="76"/>
    </row>
    <row r="222" spans="1:14" ht="18.75" customHeight="1" x14ac:dyDescent="0.2">
      <c r="A222" s="77"/>
      <c r="B222" s="71" t="s">
        <v>5395</v>
      </c>
      <c r="C222" s="76"/>
      <c r="D222" s="76"/>
      <c r="E222" s="76"/>
      <c r="F222" s="75"/>
      <c r="G222" s="76"/>
      <c r="H222" s="79"/>
      <c r="I222" s="76"/>
      <c r="J222" s="75"/>
      <c r="K222" s="76"/>
      <c r="L222" s="76"/>
      <c r="M222" s="76"/>
    </row>
    <row r="223" spans="1:14" ht="7.5" customHeight="1" x14ac:dyDescent="0.2">
      <c r="A223" s="78"/>
      <c r="B223" s="76"/>
      <c r="C223" s="76"/>
      <c r="D223" s="76"/>
      <c r="E223" s="76"/>
      <c r="F223" s="75"/>
      <c r="G223" s="76"/>
      <c r="H223" s="79"/>
      <c r="I223" s="76"/>
      <c r="J223" s="75"/>
      <c r="K223" s="76"/>
      <c r="L223" s="76"/>
      <c r="M223" s="76"/>
    </row>
    <row r="224" spans="1:14" ht="18.75" customHeight="1" x14ac:dyDescent="0.2">
      <c r="A224" s="78"/>
      <c r="B224" s="991" t="s">
        <v>5396</v>
      </c>
      <c r="C224" s="992"/>
      <c r="D224" s="991" t="s">
        <v>5194</v>
      </c>
      <c r="E224" s="992"/>
      <c r="F224" s="80" t="s">
        <v>5397</v>
      </c>
      <c r="G224" s="213"/>
      <c r="H224" s="81" t="s">
        <v>5196</v>
      </c>
      <c r="I224" s="213"/>
      <c r="J224" s="80" t="s">
        <v>17</v>
      </c>
      <c r="K224" s="66"/>
      <c r="L224" s="76"/>
      <c r="M224" s="76"/>
    </row>
    <row r="225" spans="1:14" ht="15" customHeight="1" x14ac:dyDescent="0.2">
      <c r="A225" s="78"/>
      <c r="B225" s="294"/>
      <c r="C225" s="289"/>
      <c r="D225" s="229"/>
      <c r="E225" s="286"/>
      <c r="F225" s="85"/>
      <c r="G225" s="143"/>
      <c r="H225" s="83"/>
      <c r="I225" s="143"/>
      <c r="J225" s="82" t="s">
        <v>5197</v>
      </c>
      <c r="K225" s="66"/>
      <c r="L225" s="76"/>
      <c r="M225" s="76"/>
    </row>
    <row r="226" spans="1:14" s="3" customFormat="1" ht="15" customHeight="1" x14ac:dyDescent="0.2">
      <c r="A226" s="71"/>
      <c r="B226" s="139">
        <v>1</v>
      </c>
      <c r="C226" s="63" t="s">
        <v>5390</v>
      </c>
      <c r="D226" s="1010"/>
      <c r="E226" s="1011"/>
      <c r="F226" s="579">
        <f>+基礎データ貼付用シート!E225</f>
        <v>0</v>
      </c>
      <c r="G226" s="147" t="s">
        <v>5201</v>
      </c>
      <c r="H226" s="69">
        <v>0.14299999999999999</v>
      </c>
      <c r="I226" s="147" t="s">
        <v>5202</v>
      </c>
      <c r="J226" s="580">
        <f>ROUND(F226*H226,0)</f>
        <v>0</v>
      </c>
      <c r="K226" s="66" t="s">
        <v>5203</v>
      </c>
      <c r="L226" s="71"/>
      <c r="M226" s="71"/>
      <c r="N226" s="826"/>
    </row>
    <row r="227" spans="1:14" s="3" customFormat="1" ht="15" customHeight="1" thickBot="1" x14ac:dyDescent="0.25">
      <c r="A227" s="71"/>
      <c r="B227" s="139">
        <v>2</v>
      </c>
      <c r="C227" s="63" t="s">
        <v>5371</v>
      </c>
      <c r="D227" s="1010"/>
      <c r="E227" s="1011"/>
      <c r="F227" s="579">
        <f>+基礎データ貼付用シート!E226</f>
        <v>0</v>
      </c>
      <c r="G227" s="147" t="s">
        <v>5201</v>
      </c>
      <c r="H227" s="69">
        <v>0.17799999999999999</v>
      </c>
      <c r="I227" s="147" t="s">
        <v>5202</v>
      </c>
      <c r="J227" s="406">
        <f>ROUND(F227*H227,0)</f>
        <v>0</v>
      </c>
      <c r="K227" s="66" t="s">
        <v>5206</v>
      </c>
      <c r="L227" s="71"/>
      <c r="M227" s="71"/>
      <c r="N227" s="826"/>
    </row>
    <row r="228" spans="1:14" s="3" customFormat="1" ht="15" customHeight="1" thickBot="1" x14ac:dyDescent="0.25">
      <c r="A228" s="71"/>
      <c r="B228" s="1012" t="s">
        <v>5259</v>
      </c>
      <c r="C228" s="1013"/>
      <c r="D228" s="1010"/>
      <c r="E228" s="1011"/>
      <c r="F228" s="410"/>
      <c r="G228" s="411"/>
      <c r="H228" s="412"/>
      <c r="I228" s="735"/>
      <c r="J228" s="408">
        <f>SUM(J226:J227)</f>
        <v>0</v>
      </c>
      <c r="K228" s="66" t="s">
        <v>5315</v>
      </c>
      <c r="L228" s="3" t="s">
        <v>5201</v>
      </c>
      <c r="M228" s="71"/>
    </row>
    <row r="229" spans="1:14" s="3" customFormat="1" ht="18.75" customHeight="1" x14ac:dyDescent="0.2">
      <c r="A229" s="71"/>
      <c r="B229" s="71"/>
      <c r="C229" s="71"/>
      <c r="D229" s="71"/>
      <c r="E229" s="71"/>
      <c r="F229" s="831"/>
      <c r="G229" s="71"/>
      <c r="H229" s="73"/>
      <c r="I229" s="71"/>
      <c r="J229" s="74"/>
      <c r="K229" s="71"/>
      <c r="L229" s="71"/>
      <c r="M229" s="71"/>
    </row>
    <row r="230" spans="1:14" ht="18.75" customHeight="1" x14ac:dyDescent="0.2">
      <c r="A230" s="77"/>
      <c r="B230" s="71" t="s">
        <v>5398</v>
      </c>
      <c r="C230" s="76"/>
      <c r="D230" s="76"/>
      <c r="E230" s="76"/>
      <c r="F230" s="75"/>
      <c r="G230" s="76"/>
      <c r="H230" s="79"/>
      <c r="I230" s="76"/>
      <c r="J230" s="75"/>
      <c r="K230" s="76"/>
      <c r="L230" s="76"/>
      <c r="M230" s="76"/>
    </row>
    <row r="231" spans="1:14" ht="7.5" customHeight="1" x14ac:dyDescent="0.2">
      <c r="A231" s="78"/>
      <c r="B231" s="76"/>
      <c r="C231" s="76"/>
      <c r="D231" s="76"/>
      <c r="E231" s="76"/>
      <c r="F231" s="75"/>
      <c r="G231" s="76"/>
      <c r="H231" s="79"/>
      <c r="I231" s="76"/>
      <c r="J231" s="75"/>
      <c r="K231" s="76"/>
      <c r="L231" s="76"/>
      <c r="M231" s="76"/>
    </row>
    <row r="232" spans="1:14" ht="18.75" customHeight="1" x14ac:dyDescent="0.2">
      <c r="A232" s="78"/>
      <c r="B232" s="991" t="s">
        <v>5369</v>
      </c>
      <c r="C232" s="992"/>
      <c r="D232" s="991" t="s">
        <v>5194</v>
      </c>
      <c r="E232" s="992"/>
      <c r="F232" s="80" t="s">
        <v>5195</v>
      </c>
      <c r="G232" s="213"/>
      <c r="H232" s="81" t="s">
        <v>5196</v>
      </c>
      <c r="I232" s="213"/>
      <c r="J232" s="80" t="s">
        <v>17</v>
      </c>
      <c r="K232" s="66"/>
      <c r="L232" s="76"/>
      <c r="M232" s="76"/>
    </row>
    <row r="233" spans="1:14" ht="15" customHeight="1" x14ac:dyDescent="0.2">
      <c r="A233" s="78"/>
      <c r="B233" s="294"/>
      <c r="C233" s="289"/>
      <c r="D233" s="229"/>
      <c r="E233" s="286"/>
      <c r="F233" s="85"/>
      <c r="G233" s="143"/>
      <c r="H233" s="83"/>
      <c r="I233" s="143"/>
      <c r="J233" s="82" t="s">
        <v>5197</v>
      </c>
      <c r="K233" s="66"/>
      <c r="L233" s="76"/>
      <c r="M233" s="76"/>
    </row>
    <row r="234" spans="1:14" s="3" customFormat="1" ht="15" customHeight="1" x14ac:dyDescent="0.2">
      <c r="A234" s="71"/>
      <c r="B234" s="139">
        <v>1</v>
      </c>
      <c r="C234" s="63" t="s">
        <v>5371</v>
      </c>
      <c r="D234" s="1010"/>
      <c r="E234" s="1011"/>
      <c r="F234" s="579">
        <f>+基礎データ貼付用シート!E227</f>
        <v>0</v>
      </c>
      <c r="G234" s="147" t="s">
        <v>5201</v>
      </c>
      <c r="H234" s="69">
        <v>0.17799999999999999</v>
      </c>
      <c r="I234" s="147" t="s">
        <v>5202</v>
      </c>
      <c r="J234" s="580">
        <f t="shared" ref="J234:J239" si="9">ROUND(F234*H234,0)</f>
        <v>0</v>
      </c>
      <c r="K234" s="66" t="s">
        <v>5203</v>
      </c>
      <c r="L234" s="71"/>
      <c r="M234" s="71"/>
      <c r="N234" s="826"/>
    </row>
    <row r="235" spans="1:14" s="3" customFormat="1" ht="15" customHeight="1" x14ac:dyDescent="0.2">
      <c r="A235" s="71"/>
      <c r="B235" s="139">
        <v>2</v>
      </c>
      <c r="C235" s="63" t="s">
        <v>5372</v>
      </c>
      <c r="D235" s="1010"/>
      <c r="E235" s="1011"/>
      <c r="F235" s="579">
        <f>+基礎データ貼付用シート!E228</f>
        <v>0</v>
      </c>
      <c r="G235" s="147" t="s">
        <v>5201</v>
      </c>
      <c r="H235" s="69">
        <v>0.14399999999999999</v>
      </c>
      <c r="I235" s="147" t="s">
        <v>5202</v>
      </c>
      <c r="J235" s="580">
        <f t="shared" si="9"/>
        <v>0</v>
      </c>
      <c r="K235" s="66" t="s">
        <v>5206</v>
      </c>
      <c r="L235" s="71"/>
      <c r="M235" s="71"/>
      <c r="N235" s="826"/>
    </row>
    <row r="236" spans="1:14" s="3" customFormat="1" ht="15" customHeight="1" x14ac:dyDescent="0.2">
      <c r="A236" s="71"/>
      <c r="B236" s="139">
        <v>3</v>
      </c>
      <c r="C236" s="63" t="s">
        <v>5373</v>
      </c>
      <c r="D236" s="1010"/>
      <c r="E236" s="1011"/>
      <c r="F236" s="579">
        <f>+基礎データ貼付用シート!E229</f>
        <v>0</v>
      </c>
      <c r="G236" s="147" t="s">
        <v>5201</v>
      </c>
      <c r="H236" s="69">
        <v>0.17599999999999999</v>
      </c>
      <c r="I236" s="147" t="s">
        <v>5202</v>
      </c>
      <c r="J236" s="580">
        <f t="shared" si="9"/>
        <v>0</v>
      </c>
      <c r="K236" s="66" t="s">
        <v>5208</v>
      </c>
      <c r="L236" s="71"/>
      <c r="M236" s="71"/>
      <c r="N236" s="826"/>
    </row>
    <row r="237" spans="1:14" s="3" customFormat="1" ht="15" customHeight="1" x14ac:dyDescent="0.2">
      <c r="A237" s="71"/>
      <c r="B237" s="237">
        <v>4</v>
      </c>
      <c r="C237" s="65" t="s">
        <v>5263</v>
      </c>
      <c r="D237" s="1010"/>
      <c r="E237" s="1011"/>
      <c r="F237" s="579">
        <f>+基礎データ貼付用シート!E230</f>
        <v>0</v>
      </c>
      <c r="G237" s="147" t="s">
        <v>5201</v>
      </c>
      <c r="H237" s="69">
        <v>0.16</v>
      </c>
      <c r="I237" s="147" t="s">
        <v>5202</v>
      </c>
      <c r="J237" s="580">
        <f t="shared" si="9"/>
        <v>0</v>
      </c>
      <c r="K237" s="66" t="s">
        <v>5209</v>
      </c>
      <c r="L237" s="71"/>
      <c r="M237" s="71"/>
      <c r="N237" s="826"/>
    </row>
    <row r="238" spans="1:14" s="3" customFormat="1" ht="15" customHeight="1" x14ac:dyDescent="0.2">
      <c r="A238" s="71"/>
      <c r="B238" s="139">
        <v>5</v>
      </c>
      <c r="C238" s="63" t="s">
        <v>5265</v>
      </c>
      <c r="D238" s="64" t="s">
        <v>5199</v>
      </c>
      <c r="E238" s="72" t="s">
        <v>5200</v>
      </c>
      <c r="F238" s="150">
        <f>IF(総括表!$B$4=総括表!$Q$4,基礎データ貼付用シート!E231)</f>
        <v>0</v>
      </c>
      <c r="G238" s="147" t="s">
        <v>5201</v>
      </c>
      <c r="H238" s="69">
        <v>0.21</v>
      </c>
      <c r="I238" s="147" t="s">
        <v>5202</v>
      </c>
      <c r="J238" s="580">
        <f t="shared" si="9"/>
        <v>0</v>
      </c>
      <c r="K238" s="66" t="s">
        <v>5211</v>
      </c>
      <c r="L238" s="71"/>
      <c r="M238" s="71"/>
      <c r="N238" s="826"/>
    </row>
    <row r="239" spans="1:14" s="3" customFormat="1" ht="15" customHeight="1" thickBot="1" x14ac:dyDescent="0.25">
      <c r="A239" s="71"/>
      <c r="B239" s="67"/>
      <c r="C239" s="286"/>
      <c r="D239" s="64" t="s">
        <v>5204</v>
      </c>
      <c r="E239" s="72" t="s">
        <v>5205</v>
      </c>
      <c r="F239" s="150" t="b">
        <f>IF(総括表!$B$4=総括表!$Q$5,基礎データ貼付用シート!E231)</f>
        <v>0</v>
      </c>
      <c r="G239" s="147" t="s">
        <v>5201</v>
      </c>
      <c r="H239" s="69">
        <v>0.161</v>
      </c>
      <c r="I239" s="147" t="s">
        <v>5202</v>
      </c>
      <c r="J239" s="580">
        <f t="shared" si="9"/>
        <v>0</v>
      </c>
      <c r="K239" s="66" t="s">
        <v>5212</v>
      </c>
      <c r="L239" s="71"/>
      <c r="M239" s="71"/>
      <c r="N239" s="826"/>
    </row>
    <row r="240" spans="1:14" s="3" customFormat="1" ht="15" customHeight="1" thickBot="1" x14ac:dyDescent="0.25">
      <c r="A240" s="71"/>
      <c r="B240" s="1012" t="s">
        <v>5259</v>
      </c>
      <c r="C240" s="1013"/>
      <c r="D240" s="1010"/>
      <c r="E240" s="1011"/>
      <c r="F240" s="410"/>
      <c r="G240" s="411"/>
      <c r="H240" s="412"/>
      <c r="I240" s="735"/>
      <c r="J240" s="408">
        <f>SUM(J234:J239)</f>
        <v>0</v>
      </c>
      <c r="K240" s="66" t="s">
        <v>5318</v>
      </c>
      <c r="L240" s="3" t="s">
        <v>5201</v>
      </c>
      <c r="M240" s="71"/>
    </row>
    <row r="241" spans="1:14" s="3" customFormat="1" ht="18.75" customHeight="1" x14ac:dyDescent="0.2">
      <c r="A241" s="71"/>
      <c r="B241" s="71"/>
      <c r="C241" s="71"/>
      <c r="D241" s="71"/>
      <c r="E241" s="71"/>
      <c r="F241" s="831"/>
      <c r="G241" s="71"/>
      <c r="H241" s="73"/>
      <c r="I241" s="71"/>
      <c r="J241" s="74"/>
      <c r="K241" s="71"/>
      <c r="L241" s="71"/>
      <c r="M241" s="71"/>
    </row>
    <row r="242" spans="1:14" ht="18.75" customHeight="1" x14ac:dyDescent="0.2">
      <c r="A242" s="77"/>
      <c r="B242" s="71" t="s">
        <v>5399</v>
      </c>
      <c r="C242" s="76"/>
      <c r="D242" s="76"/>
      <c r="E242" s="76"/>
      <c r="F242" s="75"/>
      <c r="G242" s="76"/>
      <c r="H242" s="79"/>
      <c r="I242" s="76"/>
      <c r="J242" s="75"/>
      <c r="K242" s="76"/>
      <c r="L242" s="76"/>
      <c r="M242" s="76"/>
    </row>
    <row r="243" spans="1:14" ht="7.5" customHeight="1" x14ac:dyDescent="0.2">
      <c r="A243" s="78"/>
      <c r="B243" s="76"/>
      <c r="C243" s="76"/>
      <c r="D243" s="76"/>
      <c r="E243" s="76"/>
      <c r="F243" s="75"/>
      <c r="G243" s="76"/>
      <c r="H243" s="79"/>
      <c r="I243" s="76"/>
      <c r="J243" s="75"/>
      <c r="K243" s="76"/>
      <c r="L243" s="76"/>
      <c r="M243" s="76"/>
    </row>
    <row r="244" spans="1:14" ht="18.75" customHeight="1" x14ac:dyDescent="0.2">
      <c r="A244" s="78"/>
      <c r="B244" s="991" t="s">
        <v>5396</v>
      </c>
      <c r="C244" s="992"/>
      <c r="D244" s="991" t="s">
        <v>5194</v>
      </c>
      <c r="E244" s="992"/>
      <c r="F244" s="80" t="s">
        <v>5397</v>
      </c>
      <c r="G244" s="213"/>
      <c r="H244" s="81" t="s">
        <v>5196</v>
      </c>
      <c r="I244" s="213"/>
      <c r="J244" s="80" t="s">
        <v>17</v>
      </c>
      <c r="K244" s="66"/>
      <c r="L244" s="76"/>
      <c r="M244" s="76"/>
    </row>
    <row r="245" spans="1:14" ht="15" customHeight="1" x14ac:dyDescent="0.2">
      <c r="A245" s="78"/>
      <c r="B245" s="294"/>
      <c r="C245" s="289"/>
      <c r="D245" s="229"/>
      <c r="E245" s="286"/>
      <c r="F245" s="85"/>
      <c r="G245" s="143"/>
      <c r="H245" s="83"/>
      <c r="I245" s="143"/>
      <c r="J245" s="82" t="s">
        <v>5197</v>
      </c>
      <c r="K245" s="66"/>
      <c r="L245" s="76"/>
      <c r="M245" s="76"/>
    </row>
    <row r="246" spans="1:14" s="3" customFormat="1" ht="15" customHeight="1" x14ac:dyDescent="0.2">
      <c r="A246" s="71"/>
      <c r="B246" s="237">
        <v>1</v>
      </c>
      <c r="C246" s="65" t="s">
        <v>5263</v>
      </c>
      <c r="D246" s="1010"/>
      <c r="E246" s="1011"/>
      <c r="F246" s="579">
        <f>+基礎データ貼付用シート!E232</f>
        <v>0</v>
      </c>
      <c r="G246" s="147" t="s">
        <v>5201</v>
      </c>
      <c r="H246" s="69">
        <v>0.16</v>
      </c>
      <c r="I246" s="147" t="s">
        <v>5202</v>
      </c>
      <c r="J246" s="580">
        <f>ROUND(F246*H246,0)</f>
        <v>0</v>
      </c>
      <c r="K246" s="66" t="s">
        <v>5203</v>
      </c>
      <c r="L246" s="71"/>
      <c r="M246" s="71"/>
      <c r="N246" s="826"/>
    </row>
    <row r="247" spans="1:14" s="3" customFormat="1" ht="15" customHeight="1" x14ac:dyDescent="0.2">
      <c r="A247" s="71"/>
      <c r="B247" s="139">
        <v>2</v>
      </c>
      <c r="C247" s="63" t="s">
        <v>5265</v>
      </c>
      <c r="D247" s="64" t="s">
        <v>5199</v>
      </c>
      <c r="E247" s="72" t="s">
        <v>5200</v>
      </c>
      <c r="F247" s="150">
        <f>IF(総括表!$B$4=総括表!$Q$4,基礎データ貼付用シート!E233)</f>
        <v>0</v>
      </c>
      <c r="G247" s="147" t="s">
        <v>5201</v>
      </c>
      <c r="H247" s="69">
        <v>0.21</v>
      </c>
      <c r="I247" s="147" t="s">
        <v>5202</v>
      </c>
      <c r="J247" s="580">
        <f>ROUND(F247*H247,0)</f>
        <v>0</v>
      </c>
      <c r="K247" s="66" t="s">
        <v>5206</v>
      </c>
      <c r="L247" s="71"/>
      <c r="M247" s="71"/>
      <c r="N247" s="826"/>
    </row>
    <row r="248" spans="1:14" s="3" customFormat="1" ht="15" customHeight="1" thickBot="1" x14ac:dyDescent="0.25">
      <c r="A248" s="71"/>
      <c r="B248" s="67"/>
      <c r="C248" s="286"/>
      <c r="D248" s="64" t="s">
        <v>5204</v>
      </c>
      <c r="E248" s="72" t="s">
        <v>5205</v>
      </c>
      <c r="F248" s="150" t="b">
        <f>IF(総括表!$B$4=総括表!$Q$5,基礎データ貼付用シート!E233)</f>
        <v>0</v>
      </c>
      <c r="G248" s="147" t="s">
        <v>5201</v>
      </c>
      <c r="H248" s="69">
        <v>0.161</v>
      </c>
      <c r="I248" s="147" t="s">
        <v>5202</v>
      </c>
      <c r="J248" s="406">
        <f>ROUND(F248*H248,0)</f>
        <v>0</v>
      </c>
      <c r="K248" s="66" t="s">
        <v>5208</v>
      </c>
      <c r="L248" s="71"/>
      <c r="M248" s="71"/>
      <c r="N248" s="826"/>
    </row>
    <row r="249" spans="1:14" s="3" customFormat="1" ht="15" customHeight="1" thickBot="1" x14ac:dyDescent="0.25">
      <c r="A249" s="71"/>
      <c r="B249" s="1012" t="s">
        <v>5259</v>
      </c>
      <c r="C249" s="1013"/>
      <c r="D249" s="1010"/>
      <c r="E249" s="1011"/>
      <c r="F249" s="410"/>
      <c r="G249" s="411"/>
      <c r="H249" s="412"/>
      <c r="I249" s="735"/>
      <c r="J249" s="408">
        <f>SUM(J246:J248)</f>
        <v>0</v>
      </c>
      <c r="K249" s="66" t="s">
        <v>5321</v>
      </c>
      <c r="L249" s="3" t="s">
        <v>5201</v>
      </c>
      <c r="M249" s="71"/>
    </row>
    <row r="250" spans="1:14" s="3" customFormat="1" ht="18.75" customHeight="1" x14ac:dyDescent="0.2">
      <c r="A250" s="71"/>
      <c r="B250" s="71"/>
      <c r="C250" s="71"/>
      <c r="D250" s="71"/>
      <c r="E250" s="71"/>
      <c r="F250" s="831"/>
      <c r="G250" s="71"/>
      <c r="H250" s="73"/>
      <c r="I250" s="71"/>
      <c r="J250" s="74"/>
      <c r="K250" s="71"/>
      <c r="L250" s="71"/>
      <c r="M250" s="71"/>
    </row>
    <row r="251" spans="1:14" ht="18.75" customHeight="1" x14ac:dyDescent="0.2">
      <c r="A251" s="77"/>
      <c r="B251" s="71" t="s">
        <v>5400</v>
      </c>
      <c r="C251" s="76"/>
      <c r="D251" s="76"/>
      <c r="E251" s="76"/>
      <c r="F251" s="75"/>
      <c r="G251" s="76"/>
      <c r="H251" s="79"/>
      <c r="I251" s="76"/>
      <c r="J251" s="75"/>
      <c r="K251" s="76"/>
      <c r="L251" s="76"/>
      <c r="M251" s="76"/>
    </row>
    <row r="252" spans="1:14" ht="7.5" customHeight="1" x14ac:dyDescent="0.2">
      <c r="A252" s="78"/>
      <c r="B252" s="76"/>
      <c r="C252" s="76"/>
      <c r="D252" s="76"/>
      <c r="E252" s="76"/>
      <c r="F252" s="75"/>
      <c r="G252" s="76"/>
      <c r="H252" s="79"/>
      <c r="I252" s="76"/>
      <c r="J252" s="75"/>
      <c r="K252" s="76"/>
      <c r="L252" s="76"/>
      <c r="M252" s="76"/>
    </row>
    <row r="253" spans="1:14" ht="18.75" customHeight="1" x14ac:dyDescent="0.2">
      <c r="A253" s="78"/>
      <c r="B253" s="991" t="s">
        <v>5401</v>
      </c>
      <c r="C253" s="992"/>
      <c r="D253" s="991" t="s">
        <v>5194</v>
      </c>
      <c r="E253" s="992"/>
      <c r="F253" s="80" t="s">
        <v>5402</v>
      </c>
      <c r="G253" s="213"/>
      <c r="H253" s="81" t="s">
        <v>5196</v>
      </c>
      <c r="I253" s="213"/>
      <c r="J253" s="80" t="s">
        <v>17</v>
      </c>
      <c r="K253" s="66"/>
      <c r="L253" s="76"/>
      <c r="M253" s="76"/>
    </row>
    <row r="254" spans="1:14" ht="15" customHeight="1" x14ac:dyDescent="0.2">
      <c r="A254" s="78"/>
      <c r="B254" s="294"/>
      <c r="C254" s="289"/>
      <c r="D254" s="229"/>
      <c r="E254" s="286"/>
      <c r="F254" s="85"/>
      <c r="G254" s="143"/>
      <c r="H254" s="83"/>
      <c r="I254" s="143"/>
      <c r="J254" s="82" t="s">
        <v>5197</v>
      </c>
      <c r="K254" s="66"/>
      <c r="L254" s="76"/>
      <c r="M254" s="76"/>
    </row>
    <row r="255" spans="1:14" s="3" customFormat="1" ht="15" customHeight="1" x14ac:dyDescent="0.2">
      <c r="A255" s="71"/>
      <c r="B255" s="139">
        <v>1</v>
      </c>
      <c r="C255" s="63" t="s">
        <v>5198</v>
      </c>
      <c r="D255" s="64" t="s">
        <v>5199</v>
      </c>
      <c r="E255" s="72" t="s">
        <v>5200</v>
      </c>
      <c r="F255" s="150">
        <f>IF(総括表!$B$4=総括表!$Q$4,基礎データ貼付用シート!E234)</f>
        <v>0</v>
      </c>
      <c r="G255" s="147" t="s">
        <v>5201</v>
      </c>
      <c r="H255" s="69">
        <v>0.22500000000000001</v>
      </c>
      <c r="I255" s="147" t="s">
        <v>5202</v>
      </c>
      <c r="J255" s="580">
        <f t="shared" ref="J255:J290" si="10">ROUND(F255*H255,0)</f>
        <v>0</v>
      </c>
      <c r="K255" s="66" t="s">
        <v>5203</v>
      </c>
      <c r="L255" s="71"/>
      <c r="M255" s="71"/>
      <c r="N255" s="826"/>
    </row>
    <row r="256" spans="1:14" s="3" customFormat="1" ht="15" customHeight="1" x14ac:dyDescent="0.2">
      <c r="A256" s="71"/>
      <c r="B256" s="67"/>
      <c r="C256" s="286"/>
      <c r="D256" s="64" t="s">
        <v>5204</v>
      </c>
      <c r="E256" s="72" t="s">
        <v>5205</v>
      </c>
      <c r="F256" s="150" t="b">
        <f>IF(総括表!$B$4=総括表!$Q$5,基礎データ貼付用シート!E234)</f>
        <v>0</v>
      </c>
      <c r="G256" s="147" t="s">
        <v>5201</v>
      </c>
      <c r="H256" s="69">
        <v>0.16700000000000001</v>
      </c>
      <c r="I256" s="147" t="s">
        <v>5202</v>
      </c>
      <c r="J256" s="406">
        <f t="shared" si="10"/>
        <v>0</v>
      </c>
      <c r="K256" s="66" t="s">
        <v>5206</v>
      </c>
      <c r="L256" s="71"/>
      <c r="M256" s="71"/>
      <c r="N256" s="826"/>
    </row>
    <row r="257" spans="1:14" s="3" customFormat="1" ht="15" customHeight="1" x14ac:dyDescent="0.2">
      <c r="A257" s="71"/>
      <c r="B257" s="139">
        <v>2</v>
      </c>
      <c r="C257" s="63" t="s">
        <v>5207</v>
      </c>
      <c r="D257" s="64" t="s">
        <v>5199</v>
      </c>
      <c r="E257" s="72" t="s">
        <v>5200</v>
      </c>
      <c r="F257" s="150">
        <f>IF(総括表!$B$4=総括表!$Q$4,基礎データ貼付用シート!E235)</f>
        <v>0</v>
      </c>
      <c r="G257" s="147" t="s">
        <v>5201</v>
      </c>
      <c r="H257" s="69">
        <v>0.24199999999999999</v>
      </c>
      <c r="I257" s="147" t="s">
        <v>5202</v>
      </c>
      <c r="J257" s="580">
        <f t="shared" si="10"/>
        <v>0</v>
      </c>
      <c r="K257" s="66" t="s">
        <v>5208</v>
      </c>
      <c r="L257" s="71"/>
      <c r="M257" s="71"/>
      <c r="N257" s="826"/>
    </row>
    <row r="258" spans="1:14" s="3" customFormat="1" ht="15" customHeight="1" x14ac:dyDescent="0.2">
      <c r="A258" s="71"/>
      <c r="B258" s="67"/>
      <c r="C258" s="286"/>
      <c r="D258" s="64" t="s">
        <v>5204</v>
      </c>
      <c r="E258" s="72" t="s">
        <v>5205</v>
      </c>
      <c r="F258" s="150" t="b">
        <f>IF(総括表!$B$4=総括表!$Q$5,基礎データ貼付用シート!E235)</f>
        <v>0</v>
      </c>
      <c r="G258" s="147" t="s">
        <v>5201</v>
      </c>
      <c r="H258" s="69">
        <v>0.17199999999999999</v>
      </c>
      <c r="I258" s="147" t="s">
        <v>5202</v>
      </c>
      <c r="J258" s="406">
        <f t="shared" si="10"/>
        <v>0</v>
      </c>
      <c r="K258" s="66" t="s">
        <v>5209</v>
      </c>
      <c r="L258" s="71"/>
      <c r="M258" s="71"/>
      <c r="N258" s="826"/>
    </row>
    <row r="259" spans="1:14" s="3" customFormat="1" ht="15" customHeight="1" x14ac:dyDescent="0.2">
      <c r="A259" s="71"/>
      <c r="B259" s="139">
        <v>3</v>
      </c>
      <c r="C259" s="63" t="s">
        <v>5210</v>
      </c>
      <c r="D259" s="64" t="s">
        <v>5199</v>
      </c>
      <c r="E259" s="72" t="s">
        <v>5200</v>
      </c>
      <c r="F259" s="150">
        <f>IF(総括表!$B$4=総括表!$Q$4,基礎データ貼付用シート!E236)</f>
        <v>0</v>
      </c>
      <c r="G259" s="147" t="s">
        <v>5201</v>
      </c>
      <c r="H259" s="69">
        <v>0.25</v>
      </c>
      <c r="I259" s="147" t="s">
        <v>5202</v>
      </c>
      <c r="J259" s="580">
        <f t="shared" si="10"/>
        <v>0</v>
      </c>
      <c r="K259" s="66" t="s">
        <v>5211</v>
      </c>
      <c r="L259" s="71"/>
      <c r="M259" s="71"/>
      <c r="N259" s="826"/>
    </row>
    <row r="260" spans="1:14" s="3" customFormat="1" ht="15" customHeight="1" x14ac:dyDescent="0.2">
      <c r="A260" s="71"/>
      <c r="B260" s="67"/>
      <c r="C260" s="286"/>
      <c r="D260" s="64" t="s">
        <v>5204</v>
      </c>
      <c r="E260" s="72" t="s">
        <v>5205</v>
      </c>
      <c r="F260" s="150" t="b">
        <f>IF(総括表!$B$4=総括表!$Q$5,基礎データ貼付用シート!E236)</f>
        <v>0</v>
      </c>
      <c r="G260" s="147" t="s">
        <v>5201</v>
      </c>
      <c r="H260" s="69">
        <v>0.217</v>
      </c>
      <c r="I260" s="147" t="s">
        <v>5202</v>
      </c>
      <c r="J260" s="406">
        <f t="shared" si="10"/>
        <v>0</v>
      </c>
      <c r="K260" s="66" t="s">
        <v>5212</v>
      </c>
      <c r="L260" s="71"/>
      <c r="M260" s="71"/>
      <c r="N260" s="826"/>
    </row>
    <row r="261" spans="1:14" s="3" customFormat="1" ht="15" customHeight="1" x14ac:dyDescent="0.2">
      <c r="A261" s="71"/>
      <c r="B261" s="139">
        <v>4</v>
      </c>
      <c r="C261" s="63" t="s">
        <v>5213</v>
      </c>
      <c r="D261" s="64" t="s">
        <v>5199</v>
      </c>
      <c r="E261" s="72" t="s">
        <v>5200</v>
      </c>
      <c r="F261" s="150">
        <f>IF(総括表!$B$4=総括表!$Q$4,基礎データ貼付用シート!E237)</f>
        <v>0</v>
      </c>
      <c r="G261" s="147" t="s">
        <v>5201</v>
      </c>
      <c r="H261" s="69">
        <v>0.27500000000000002</v>
      </c>
      <c r="I261" s="147" t="s">
        <v>5202</v>
      </c>
      <c r="J261" s="580">
        <f t="shared" si="10"/>
        <v>0</v>
      </c>
      <c r="K261" s="66" t="s">
        <v>5214</v>
      </c>
      <c r="L261" s="71"/>
      <c r="M261" s="71"/>
      <c r="N261" s="826"/>
    </row>
    <row r="262" spans="1:14" s="3" customFormat="1" ht="15" customHeight="1" x14ac:dyDescent="0.2">
      <c r="A262" s="71"/>
      <c r="B262" s="67"/>
      <c r="C262" s="286"/>
      <c r="D262" s="64" t="s">
        <v>5204</v>
      </c>
      <c r="E262" s="72" t="s">
        <v>5205</v>
      </c>
      <c r="F262" s="150" t="b">
        <f>IF(総括表!$B$4=総括表!$Q$5,基礎データ貼付用シート!E237)</f>
        <v>0</v>
      </c>
      <c r="G262" s="147" t="s">
        <v>5201</v>
      </c>
      <c r="H262" s="69">
        <v>0.247</v>
      </c>
      <c r="I262" s="147" t="s">
        <v>5202</v>
      </c>
      <c r="J262" s="406">
        <f t="shared" si="10"/>
        <v>0</v>
      </c>
      <c r="K262" s="66" t="s">
        <v>5215</v>
      </c>
      <c r="L262" s="71"/>
      <c r="M262" s="71"/>
      <c r="N262" s="826"/>
    </row>
    <row r="263" spans="1:14" s="3" customFormat="1" ht="15" customHeight="1" x14ac:dyDescent="0.2">
      <c r="A263" s="71"/>
      <c r="B263" s="139">
        <v>5</v>
      </c>
      <c r="C263" s="63" t="s">
        <v>5216</v>
      </c>
      <c r="D263" s="64" t="s">
        <v>5199</v>
      </c>
      <c r="E263" s="72" t="s">
        <v>5200</v>
      </c>
      <c r="F263" s="150">
        <f>IF(総括表!$B$4=総括表!$Q$4,基礎データ貼付用シート!E238)</f>
        <v>0</v>
      </c>
      <c r="G263" s="147" t="s">
        <v>5201</v>
      </c>
      <c r="H263" s="69">
        <v>0.29099999999999998</v>
      </c>
      <c r="I263" s="147" t="s">
        <v>5202</v>
      </c>
      <c r="J263" s="580">
        <f t="shared" si="10"/>
        <v>0</v>
      </c>
      <c r="K263" s="66" t="s">
        <v>5217</v>
      </c>
      <c r="L263" s="71"/>
      <c r="M263" s="71"/>
      <c r="N263" s="826"/>
    </row>
    <row r="264" spans="1:14" s="3" customFormat="1" ht="15" customHeight="1" x14ac:dyDescent="0.2">
      <c r="A264" s="71"/>
      <c r="B264" s="67"/>
      <c r="C264" s="286"/>
      <c r="D264" s="64" t="s">
        <v>5204</v>
      </c>
      <c r="E264" s="72" t="s">
        <v>5205</v>
      </c>
      <c r="F264" s="150" t="b">
        <f>IF(総括表!$B$4=総括表!$Q$5,基礎データ貼付用シート!E238)</f>
        <v>0</v>
      </c>
      <c r="G264" s="147" t="s">
        <v>5201</v>
      </c>
      <c r="H264" s="69">
        <v>0.26600000000000001</v>
      </c>
      <c r="I264" s="147" t="s">
        <v>5202</v>
      </c>
      <c r="J264" s="406">
        <f t="shared" si="10"/>
        <v>0</v>
      </c>
      <c r="K264" s="66" t="s">
        <v>5218</v>
      </c>
      <c r="L264" s="71"/>
      <c r="M264" s="71"/>
      <c r="N264" s="826"/>
    </row>
    <row r="265" spans="1:14" s="3" customFormat="1" ht="15" customHeight="1" x14ac:dyDescent="0.2">
      <c r="A265" s="71"/>
      <c r="B265" s="139">
        <v>6</v>
      </c>
      <c r="C265" s="63" t="s">
        <v>5219</v>
      </c>
      <c r="D265" s="64" t="s">
        <v>5199</v>
      </c>
      <c r="E265" s="72" t="s">
        <v>5200</v>
      </c>
      <c r="F265" s="150">
        <f>IF(総括表!$B$4=総括表!$Q$4,基礎データ貼付用シート!E239)</f>
        <v>0</v>
      </c>
      <c r="G265" s="147" t="s">
        <v>5201</v>
      </c>
      <c r="H265" s="69">
        <v>0.307</v>
      </c>
      <c r="I265" s="147" t="s">
        <v>5202</v>
      </c>
      <c r="J265" s="580">
        <f t="shared" si="10"/>
        <v>0</v>
      </c>
      <c r="K265" s="66" t="s">
        <v>5220</v>
      </c>
      <c r="L265" s="71"/>
      <c r="M265" s="71"/>
      <c r="N265" s="826"/>
    </row>
    <row r="266" spans="1:14" s="3" customFormat="1" ht="15" customHeight="1" x14ac:dyDescent="0.2">
      <c r="A266" s="71"/>
      <c r="B266" s="67"/>
      <c r="C266" s="286"/>
      <c r="D266" s="64" t="s">
        <v>5204</v>
      </c>
      <c r="E266" s="72" t="s">
        <v>5205</v>
      </c>
      <c r="F266" s="150" t="b">
        <f>IF(総括表!$B$4=総括表!$Q$5,基礎データ貼付用シート!E239)</f>
        <v>0</v>
      </c>
      <c r="G266" s="147" t="s">
        <v>5201</v>
      </c>
      <c r="H266" s="69">
        <v>0.28299999999999997</v>
      </c>
      <c r="I266" s="147" t="s">
        <v>5202</v>
      </c>
      <c r="J266" s="406">
        <f t="shared" si="10"/>
        <v>0</v>
      </c>
      <c r="K266" s="66" t="s">
        <v>5221</v>
      </c>
      <c r="L266" s="71"/>
      <c r="M266" s="71"/>
      <c r="N266" s="826"/>
    </row>
    <row r="267" spans="1:14" s="3" customFormat="1" ht="15" customHeight="1" x14ac:dyDescent="0.2">
      <c r="A267" s="71"/>
      <c r="B267" s="139">
        <v>7</v>
      </c>
      <c r="C267" s="63" t="s">
        <v>5222</v>
      </c>
      <c r="D267" s="64" t="s">
        <v>5199</v>
      </c>
      <c r="E267" s="72" t="s">
        <v>5200</v>
      </c>
      <c r="F267" s="150">
        <f>IF(総括表!$B$4=総括表!$Q$4,基礎データ貼付用シート!E240)</f>
        <v>0</v>
      </c>
      <c r="G267" s="147" t="s">
        <v>5201</v>
      </c>
      <c r="H267" s="69">
        <v>0.32100000000000001</v>
      </c>
      <c r="I267" s="147" t="s">
        <v>5202</v>
      </c>
      <c r="J267" s="580">
        <f t="shared" si="10"/>
        <v>0</v>
      </c>
      <c r="K267" s="66" t="s">
        <v>5223</v>
      </c>
      <c r="L267" s="71"/>
      <c r="M267" s="71"/>
      <c r="N267" s="826"/>
    </row>
    <row r="268" spans="1:14" s="3" customFormat="1" ht="15" customHeight="1" x14ac:dyDescent="0.2">
      <c r="A268" s="71"/>
      <c r="B268" s="67"/>
      <c r="C268" s="286"/>
      <c r="D268" s="64" t="s">
        <v>5204</v>
      </c>
      <c r="E268" s="72" t="s">
        <v>5205</v>
      </c>
      <c r="F268" s="150" t="b">
        <f>IF(総括表!$B$4=総括表!$Q$5,基礎データ貼付用シート!E240)</f>
        <v>0</v>
      </c>
      <c r="G268" s="147" t="s">
        <v>5201</v>
      </c>
      <c r="H268" s="69">
        <v>0.29799999999999999</v>
      </c>
      <c r="I268" s="147" t="s">
        <v>5202</v>
      </c>
      <c r="J268" s="406">
        <f t="shared" si="10"/>
        <v>0</v>
      </c>
      <c r="K268" s="66" t="s">
        <v>5224</v>
      </c>
      <c r="L268" s="71"/>
      <c r="M268" s="71"/>
      <c r="N268" s="826"/>
    </row>
    <row r="269" spans="1:14" s="3" customFormat="1" ht="15" customHeight="1" x14ac:dyDescent="0.2">
      <c r="A269" s="71"/>
      <c r="B269" s="139">
        <v>8</v>
      </c>
      <c r="C269" s="63" t="s">
        <v>5225</v>
      </c>
      <c r="D269" s="64" t="s">
        <v>5199</v>
      </c>
      <c r="E269" s="72" t="s">
        <v>5200</v>
      </c>
      <c r="F269" s="150">
        <f>IF(総括表!$B$4=総括表!$Q$4,基礎データ貼付用シート!E241)</f>
        <v>0</v>
      </c>
      <c r="G269" s="147" t="s">
        <v>5201</v>
      </c>
      <c r="H269" s="69">
        <v>0.33900000000000002</v>
      </c>
      <c r="I269" s="147" t="s">
        <v>5202</v>
      </c>
      <c r="J269" s="406">
        <f t="shared" si="10"/>
        <v>0</v>
      </c>
      <c r="K269" s="66" t="s">
        <v>5226</v>
      </c>
      <c r="L269" s="71"/>
      <c r="M269" s="71"/>
      <c r="N269" s="826"/>
    </row>
    <row r="270" spans="1:14" s="3" customFormat="1" ht="15" customHeight="1" x14ac:dyDescent="0.2">
      <c r="A270" s="71"/>
      <c r="B270" s="67"/>
      <c r="C270" s="286"/>
      <c r="D270" s="64" t="s">
        <v>5204</v>
      </c>
      <c r="E270" s="72" t="s">
        <v>5205</v>
      </c>
      <c r="F270" s="150" t="b">
        <f>IF(総括表!$B$4=総括表!$Q$5,基礎データ貼付用シート!E241)</f>
        <v>0</v>
      </c>
      <c r="G270" s="147" t="s">
        <v>5201</v>
      </c>
      <c r="H270" s="69">
        <v>0.31900000000000001</v>
      </c>
      <c r="I270" s="147" t="s">
        <v>5202</v>
      </c>
      <c r="J270" s="406">
        <f t="shared" si="10"/>
        <v>0</v>
      </c>
      <c r="K270" s="66" t="s">
        <v>5227</v>
      </c>
      <c r="L270" s="71"/>
      <c r="M270" s="71"/>
      <c r="N270" s="826"/>
    </row>
    <row r="271" spans="1:14" s="3" customFormat="1" ht="15" customHeight="1" x14ac:dyDescent="0.2">
      <c r="A271" s="71"/>
      <c r="B271" s="139">
        <v>9</v>
      </c>
      <c r="C271" s="63" t="s">
        <v>5228</v>
      </c>
      <c r="D271" s="64" t="s">
        <v>5199</v>
      </c>
      <c r="E271" s="72" t="s">
        <v>5200</v>
      </c>
      <c r="F271" s="150">
        <f>IF(総括表!$B$4=総括表!$Q$4,基礎データ貼付用シート!E242)</f>
        <v>0</v>
      </c>
      <c r="G271" s="147" t="s">
        <v>5201</v>
      </c>
      <c r="H271" s="69">
        <v>0.35399999999999998</v>
      </c>
      <c r="I271" s="147" t="s">
        <v>5202</v>
      </c>
      <c r="J271" s="406">
        <f t="shared" si="10"/>
        <v>0</v>
      </c>
      <c r="K271" s="66" t="s">
        <v>5229</v>
      </c>
      <c r="L271" s="71"/>
      <c r="M271" s="71"/>
      <c r="N271" s="826"/>
    </row>
    <row r="272" spans="1:14" s="3" customFormat="1" ht="15" customHeight="1" x14ac:dyDescent="0.2">
      <c r="A272" s="71"/>
      <c r="B272" s="67"/>
      <c r="C272" s="286"/>
      <c r="D272" s="64" t="s">
        <v>5204</v>
      </c>
      <c r="E272" s="72" t="s">
        <v>5205</v>
      </c>
      <c r="F272" s="150" t="b">
        <f>IF(総括表!$B$4=総括表!$Q$5,基礎データ貼付用シート!E242)</f>
        <v>0</v>
      </c>
      <c r="G272" s="147" t="s">
        <v>5201</v>
      </c>
      <c r="H272" s="69">
        <v>0.33500000000000002</v>
      </c>
      <c r="I272" s="147" t="s">
        <v>5202</v>
      </c>
      <c r="J272" s="406">
        <f t="shared" si="10"/>
        <v>0</v>
      </c>
      <c r="K272" s="66" t="s">
        <v>5230</v>
      </c>
      <c r="L272" s="71"/>
      <c r="M272" s="71"/>
      <c r="N272" s="826"/>
    </row>
    <row r="273" spans="1:14" s="3" customFormat="1" ht="15" customHeight="1" x14ac:dyDescent="0.2">
      <c r="A273" s="71"/>
      <c r="B273" s="139">
        <v>10</v>
      </c>
      <c r="C273" s="63" t="s">
        <v>5231</v>
      </c>
      <c r="D273" s="64" t="s">
        <v>5199</v>
      </c>
      <c r="E273" s="72" t="s">
        <v>5200</v>
      </c>
      <c r="F273" s="150">
        <f>IF(総括表!$B$4=総括表!$Q$4,基礎データ貼付用シート!E243)</f>
        <v>0</v>
      </c>
      <c r="G273" s="147" t="s">
        <v>5201</v>
      </c>
      <c r="H273" s="69">
        <v>0.36799999999999999</v>
      </c>
      <c r="I273" s="147" t="s">
        <v>5202</v>
      </c>
      <c r="J273" s="406">
        <f t="shared" si="10"/>
        <v>0</v>
      </c>
      <c r="K273" s="66" t="s">
        <v>5232</v>
      </c>
      <c r="L273" s="71"/>
      <c r="M273" s="71"/>
      <c r="N273" s="826"/>
    </row>
    <row r="274" spans="1:14" s="3" customFormat="1" ht="15" customHeight="1" x14ac:dyDescent="0.2">
      <c r="A274" s="71"/>
      <c r="B274" s="67"/>
      <c r="C274" s="286"/>
      <c r="D274" s="64" t="s">
        <v>5204</v>
      </c>
      <c r="E274" s="72" t="s">
        <v>5205</v>
      </c>
      <c r="F274" s="150" t="b">
        <f>IF(総括表!$B$4=総括表!$Q$5,基礎データ貼付用シート!E243)</f>
        <v>0</v>
      </c>
      <c r="G274" s="147" t="s">
        <v>5201</v>
      </c>
      <c r="H274" s="69">
        <v>0.35199999999999998</v>
      </c>
      <c r="I274" s="147" t="s">
        <v>5202</v>
      </c>
      <c r="J274" s="406">
        <f t="shared" si="10"/>
        <v>0</v>
      </c>
      <c r="K274" s="66" t="s">
        <v>5233</v>
      </c>
      <c r="L274" s="71"/>
      <c r="M274" s="71"/>
      <c r="N274" s="826"/>
    </row>
    <row r="275" spans="1:14" s="3" customFormat="1" ht="15" customHeight="1" x14ac:dyDescent="0.2">
      <c r="A275" s="71"/>
      <c r="B275" s="139">
        <v>11</v>
      </c>
      <c r="C275" s="63" t="s">
        <v>5234</v>
      </c>
      <c r="D275" s="64" t="s">
        <v>5199</v>
      </c>
      <c r="E275" s="72" t="s">
        <v>5200</v>
      </c>
      <c r="F275" s="150">
        <f>IF(総括表!$B$4=総括表!$Q$4,基礎データ貼付用シート!E244)</f>
        <v>0</v>
      </c>
      <c r="G275" s="147" t="s">
        <v>5201</v>
      </c>
      <c r="H275" s="69">
        <v>0.38500000000000001</v>
      </c>
      <c r="I275" s="147" t="s">
        <v>5202</v>
      </c>
      <c r="J275" s="406">
        <f t="shared" si="10"/>
        <v>0</v>
      </c>
      <c r="K275" s="66" t="s">
        <v>5235</v>
      </c>
      <c r="L275" s="71"/>
      <c r="M275" s="71"/>
      <c r="N275" s="826"/>
    </row>
    <row r="276" spans="1:14" s="3" customFormat="1" ht="15" customHeight="1" x14ac:dyDescent="0.2">
      <c r="A276" s="71"/>
      <c r="B276" s="67"/>
      <c r="C276" s="286"/>
      <c r="D276" s="64" t="s">
        <v>5204</v>
      </c>
      <c r="E276" s="72" t="s">
        <v>5205</v>
      </c>
      <c r="F276" s="150" t="b">
        <f>IF(総括表!$B$4=総括表!$Q$5,基礎データ貼付用シート!E244)</f>
        <v>0</v>
      </c>
      <c r="G276" s="147" t="s">
        <v>5201</v>
      </c>
      <c r="H276" s="69">
        <v>0.371</v>
      </c>
      <c r="I276" s="147" t="s">
        <v>5202</v>
      </c>
      <c r="J276" s="406">
        <f t="shared" si="10"/>
        <v>0</v>
      </c>
      <c r="K276" s="66" t="s">
        <v>5236</v>
      </c>
      <c r="L276" s="71"/>
      <c r="M276" s="71"/>
      <c r="N276" s="826"/>
    </row>
    <row r="277" spans="1:14" s="3" customFormat="1" ht="15" customHeight="1" x14ac:dyDescent="0.2">
      <c r="A277" s="71"/>
      <c r="B277" s="139">
        <v>12</v>
      </c>
      <c r="C277" s="63" t="s">
        <v>5237</v>
      </c>
      <c r="D277" s="64" t="s">
        <v>5199</v>
      </c>
      <c r="E277" s="72" t="s">
        <v>5200</v>
      </c>
      <c r="F277" s="150">
        <f>IF(総括表!$B$4=総括表!$Q$4,基礎データ貼付用シート!E245)</f>
        <v>0</v>
      </c>
      <c r="G277" s="147" t="s">
        <v>5201</v>
      </c>
      <c r="H277" s="69">
        <v>0.40100000000000002</v>
      </c>
      <c r="I277" s="147" t="s">
        <v>5202</v>
      </c>
      <c r="J277" s="406">
        <f t="shared" si="10"/>
        <v>0</v>
      </c>
      <c r="K277" s="66" t="s">
        <v>5238</v>
      </c>
      <c r="L277" s="71"/>
      <c r="M277" s="71"/>
      <c r="N277" s="826"/>
    </row>
    <row r="278" spans="1:14" s="3" customFormat="1" ht="15" customHeight="1" x14ac:dyDescent="0.2">
      <c r="A278" s="71"/>
      <c r="B278" s="67"/>
      <c r="C278" s="286"/>
      <c r="D278" s="64" t="s">
        <v>5204</v>
      </c>
      <c r="E278" s="72" t="s">
        <v>5205</v>
      </c>
      <c r="F278" s="150" t="b">
        <f>IF(総括表!$B$4=総括表!$Q$5,基礎データ貼付用シート!E245)</f>
        <v>0</v>
      </c>
      <c r="G278" s="147" t="s">
        <v>5201</v>
      </c>
      <c r="H278" s="69">
        <v>0.38900000000000001</v>
      </c>
      <c r="I278" s="147" t="s">
        <v>5202</v>
      </c>
      <c r="J278" s="406">
        <f t="shared" si="10"/>
        <v>0</v>
      </c>
      <c r="K278" s="66" t="s">
        <v>5239</v>
      </c>
      <c r="L278" s="71"/>
      <c r="M278" s="71"/>
      <c r="N278" s="826"/>
    </row>
    <row r="279" spans="1:14" s="3" customFormat="1" ht="15" customHeight="1" x14ac:dyDescent="0.2">
      <c r="A279" s="71"/>
      <c r="B279" s="139">
        <v>13</v>
      </c>
      <c r="C279" s="63" t="s">
        <v>5240</v>
      </c>
      <c r="D279" s="64" t="s">
        <v>5199</v>
      </c>
      <c r="E279" s="72" t="s">
        <v>5200</v>
      </c>
      <c r="F279" s="150">
        <f>IF(総括表!$B$4=総括表!$Q$4,基礎データ貼付用シート!E246)</f>
        <v>0</v>
      </c>
      <c r="G279" s="147" t="s">
        <v>5201</v>
      </c>
      <c r="H279" s="69">
        <v>0.41899999999999998</v>
      </c>
      <c r="I279" s="147" t="s">
        <v>5202</v>
      </c>
      <c r="J279" s="406">
        <f t="shared" si="10"/>
        <v>0</v>
      </c>
      <c r="K279" s="66" t="s">
        <v>5241</v>
      </c>
      <c r="L279" s="71"/>
      <c r="M279" s="71"/>
      <c r="N279" s="826"/>
    </row>
    <row r="280" spans="1:14" s="3" customFormat="1" ht="15" customHeight="1" x14ac:dyDescent="0.2">
      <c r="A280" s="71"/>
      <c r="B280" s="67"/>
      <c r="C280" s="286"/>
      <c r="D280" s="64" t="s">
        <v>5204</v>
      </c>
      <c r="E280" s="72" t="s">
        <v>5205</v>
      </c>
      <c r="F280" s="150" t="b">
        <f>IF(総括表!$B$4=総括表!$Q$5,基礎データ貼付用シート!E246)</f>
        <v>0</v>
      </c>
      <c r="G280" s="147" t="s">
        <v>5201</v>
      </c>
      <c r="H280" s="69">
        <v>0.41</v>
      </c>
      <c r="I280" s="147" t="s">
        <v>5202</v>
      </c>
      <c r="J280" s="406">
        <f t="shared" si="10"/>
        <v>0</v>
      </c>
      <c r="K280" s="66" t="s">
        <v>5242</v>
      </c>
      <c r="L280" s="71"/>
      <c r="M280" s="71"/>
      <c r="N280" s="826"/>
    </row>
    <row r="281" spans="1:14" s="3" customFormat="1" ht="15" customHeight="1" x14ac:dyDescent="0.2">
      <c r="A281" s="71"/>
      <c r="B281" s="139">
        <v>14</v>
      </c>
      <c r="C281" s="63" t="s">
        <v>5351</v>
      </c>
      <c r="D281" s="64" t="s">
        <v>5199</v>
      </c>
      <c r="E281" s="72" t="s">
        <v>5200</v>
      </c>
      <c r="F281" s="150">
        <f>IF(総括表!$B$4=総括表!$Q$4,基礎データ貼付用シート!E247)</f>
        <v>0</v>
      </c>
      <c r="G281" s="147" t="s">
        <v>5201</v>
      </c>
      <c r="H281" s="69">
        <v>0.436</v>
      </c>
      <c r="I281" s="147" t="s">
        <v>5202</v>
      </c>
      <c r="J281" s="406">
        <f t="shared" si="10"/>
        <v>0</v>
      </c>
      <c r="K281" s="66" t="s">
        <v>5244</v>
      </c>
      <c r="L281" s="71"/>
      <c r="M281" s="71"/>
      <c r="N281" s="826"/>
    </row>
    <row r="282" spans="1:14" s="3" customFormat="1" ht="15" customHeight="1" x14ac:dyDescent="0.2">
      <c r="A282" s="71"/>
      <c r="B282" s="67"/>
      <c r="C282" s="286"/>
      <c r="D282" s="64" t="s">
        <v>5204</v>
      </c>
      <c r="E282" s="72" t="s">
        <v>5205</v>
      </c>
      <c r="F282" s="150" t="b">
        <f>IF(総括表!$B$4=総括表!$Q$5,基礎データ貼付用シート!E247)</f>
        <v>0</v>
      </c>
      <c r="G282" s="147" t="s">
        <v>5201</v>
      </c>
      <c r="H282" s="69">
        <v>0.43</v>
      </c>
      <c r="I282" s="147" t="s">
        <v>5202</v>
      </c>
      <c r="J282" s="406">
        <f t="shared" si="10"/>
        <v>0</v>
      </c>
      <c r="K282" s="66" t="s">
        <v>5245</v>
      </c>
      <c r="L282" s="71"/>
      <c r="M282" s="71"/>
      <c r="N282" s="826"/>
    </row>
    <row r="283" spans="1:14" s="3" customFormat="1" ht="15" customHeight="1" x14ac:dyDescent="0.2">
      <c r="A283" s="71"/>
      <c r="B283" s="139">
        <v>15</v>
      </c>
      <c r="C283" s="63" t="s">
        <v>5307</v>
      </c>
      <c r="D283" s="64" t="s">
        <v>5199</v>
      </c>
      <c r="E283" s="72" t="s">
        <v>5200</v>
      </c>
      <c r="F283" s="150">
        <f>IF(総括表!$B$4=総括表!$Q$4,基礎データ貼付用シート!E248)</f>
        <v>0</v>
      </c>
      <c r="G283" s="147" t="s">
        <v>5201</v>
      </c>
      <c r="H283" s="69">
        <v>0.443</v>
      </c>
      <c r="I283" s="147" t="s">
        <v>5202</v>
      </c>
      <c r="J283" s="406">
        <f>ROUND(F283*H283,0)</f>
        <v>0</v>
      </c>
      <c r="K283" s="66" t="s">
        <v>5247</v>
      </c>
      <c r="L283" s="71"/>
      <c r="M283" s="71"/>
      <c r="N283" s="826"/>
    </row>
    <row r="284" spans="1:14" s="3" customFormat="1" ht="15" customHeight="1" x14ac:dyDescent="0.2">
      <c r="A284" s="71"/>
      <c r="B284" s="67"/>
      <c r="C284" s="286"/>
      <c r="D284" s="64" t="s">
        <v>5204</v>
      </c>
      <c r="E284" s="72" t="s">
        <v>5205</v>
      </c>
      <c r="F284" s="150" t="b">
        <f>IF(総括表!$B$4=総括表!$Q$5,基礎データ貼付用シート!E248)</f>
        <v>0</v>
      </c>
      <c r="G284" s="147" t="s">
        <v>5201</v>
      </c>
      <c r="H284" s="69">
        <v>0.439</v>
      </c>
      <c r="I284" s="147" t="s">
        <v>5202</v>
      </c>
      <c r="J284" s="406">
        <f>ROUND(F284*H284,0)</f>
        <v>0</v>
      </c>
      <c r="K284" s="66" t="s">
        <v>5248</v>
      </c>
      <c r="L284" s="71"/>
      <c r="M284" s="71"/>
      <c r="N284" s="826"/>
    </row>
    <row r="285" spans="1:14" s="3" customFormat="1" ht="15" customHeight="1" x14ac:dyDescent="0.2">
      <c r="A285" s="71"/>
      <c r="B285" s="139">
        <f>B283+1</f>
        <v>16</v>
      </c>
      <c r="C285" s="63" t="s">
        <v>5308</v>
      </c>
      <c r="D285" s="64" t="s">
        <v>5199</v>
      </c>
      <c r="E285" s="72" t="s">
        <v>5200</v>
      </c>
      <c r="F285" s="150">
        <f>IF(総括表!$B$4=総括表!$Q$4,基礎データ貼付用シート!E249)</f>
        <v>0</v>
      </c>
      <c r="G285" s="147" t="s">
        <v>5201</v>
      </c>
      <c r="H285" s="69">
        <v>0.45</v>
      </c>
      <c r="I285" s="147" t="s">
        <v>5202</v>
      </c>
      <c r="J285" s="406">
        <f>ROUND(F285*H285,0)</f>
        <v>0</v>
      </c>
      <c r="K285" s="66" t="s">
        <v>5352</v>
      </c>
      <c r="L285" s="71"/>
      <c r="M285" s="71"/>
      <c r="N285" s="826"/>
    </row>
    <row r="286" spans="1:14" s="3" customFormat="1" ht="15" customHeight="1" x14ac:dyDescent="0.2">
      <c r="A286" s="71"/>
      <c r="B286" s="67"/>
      <c r="C286" s="286"/>
      <c r="D286" s="64" t="s">
        <v>5204</v>
      </c>
      <c r="E286" s="72" t="s">
        <v>5205</v>
      </c>
      <c r="F286" s="150" t="b">
        <f>IF(総括表!$B$4=総括表!$Q$5,基礎データ貼付用シート!E249)</f>
        <v>0</v>
      </c>
      <c r="G286" s="147" t="s">
        <v>5201</v>
      </c>
      <c r="H286" s="69">
        <v>0.45</v>
      </c>
      <c r="I286" s="147" t="s">
        <v>5202</v>
      </c>
      <c r="J286" s="406">
        <f>ROUND(F286*H286,0)</f>
        <v>0</v>
      </c>
      <c r="K286" s="66" t="s">
        <v>5403</v>
      </c>
      <c r="L286" s="71"/>
      <c r="M286" s="71"/>
      <c r="N286" s="826"/>
    </row>
    <row r="287" spans="1:14" s="3" customFormat="1" ht="15" customHeight="1" x14ac:dyDescent="0.2">
      <c r="A287" s="71"/>
      <c r="B287" s="139">
        <f>B285+1</f>
        <v>17</v>
      </c>
      <c r="C287" s="63" t="s">
        <v>5309</v>
      </c>
      <c r="D287" s="64" t="s">
        <v>5199</v>
      </c>
      <c r="E287" s="72" t="s">
        <v>5200</v>
      </c>
      <c r="F287" s="150">
        <f>IF(総括表!$B$4=総括表!$Q$4,基礎データ貼付用シート!E250)</f>
        <v>0</v>
      </c>
      <c r="G287" s="147" t="s">
        <v>5201</v>
      </c>
      <c r="H287" s="69">
        <v>0.45</v>
      </c>
      <c r="I287" s="147" t="s">
        <v>5202</v>
      </c>
      <c r="J287" s="406">
        <f t="shared" ref="J287:J288" si="11">ROUND(F287*H287,0)</f>
        <v>0</v>
      </c>
      <c r="K287" s="66" t="s">
        <v>5404</v>
      </c>
      <c r="L287" s="71"/>
      <c r="M287" s="71"/>
      <c r="N287" s="826"/>
    </row>
    <row r="288" spans="1:14" s="3" customFormat="1" ht="15" customHeight="1" x14ac:dyDescent="0.2">
      <c r="A288" s="71"/>
      <c r="B288" s="67"/>
      <c r="C288" s="286"/>
      <c r="D288" s="64" t="s">
        <v>5204</v>
      </c>
      <c r="E288" s="72" t="s">
        <v>5205</v>
      </c>
      <c r="F288" s="150" t="b">
        <f>IF(総括表!$B$4=総括表!$Q$5,基礎データ貼付用シート!E250)</f>
        <v>0</v>
      </c>
      <c r="G288" s="147" t="s">
        <v>5201</v>
      </c>
      <c r="H288" s="69">
        <v>0.45</v>
      </c>
      <c r="I288" s="147" t="s">
        <v>5202</v>
      </c>
      <c r="J288" s="406">
        <f t="shared" si="11"/>
        <v>0</v>
      </c>
      <c r="K288" s="66" t="s">
        <v>5405</v>
      </c>
      <c r="L288" s="71"/>
      <c r="M288" s="71"/>
      <c r="N288" s="826"/>
    </row>
    <row r="289" spans="1:14" s="3" customFormat="1" ht="15" customHeight="1" x14ac:dyDescent="0.2">
      <c r="A289" s="71"/>
      <c r="B289" s="139">
        <f>B287+1</f>
        <v>18</v>
      </c>
      <c r="C289" s="63" t="s">
        <v>5310</v>
      </c>
      <c r="D289" s="64" t="s">
        <v>5199</v>
      </c>
      <c r="E289" s="72" t="s">
        <v>5200</v>
      </c>
      <c r="F289" s="150">
        <f>IF(総括表!$B$4=総括表!$Q$4,基礎データ貼付用シート!E251)</f>
        <v>0</v>
      </c>
      <c r="G289" s="147" t="s">
        <v>5201</v>
      </c>
      <c r="H289" s="69">
        <v>0.45</v>
      </c>
      <c r="I289" s="147" t="s">
        <v>5202</v>
      </c>
      <c r="J289" s="406">
        <f t="shared" si="10"/>
        <v>0</v>
      </c>
      <c r="K289" s="66" t="s">
        <v>5406</v>
      </c>
      <c r="L289" s="71"/>
      <c r="M289" s="71"/>
      <c r="N289" s="826"/>
    </row>
    <row r="290" spans="1:14" s="3" customFormat="1" ht="15" customHeight="1" x14ac:dyDescent="0.2">
      <c r="A290" s="71"/>
      <c r="B290" s="67"/>
      <c r="C290" s="286"/>
      <c r="D290" s="64" t="s">
        <v>5204</v>
      </c>
      <c r="E290" s="72" t="s">
        <v>5205</v>
      </c>
      <c r="F290" s="150" t="b">
        <f>IF(総括表!$B$4=総括表!$Q$5,基礎データ貼付用シート!E251)</f>
        <v>0</v>
      </c>
      <c r="G290" s="147" t="s">
        <v>5201</v>
      </c>
      <c r="H290" s="69">
        <v>0.45</v>
      </c>
      <c r="I290" s="147" t="s">
        <v>5202</v>
      </c>
      <c r="J290" s="406">
        <f t="shared" si="10"/>
        <v>0</v>
      </c>
      <c r="K290" s="66" t="s">
        <v>5407</v>
      </c>
      <c r="L290" s="71"/>
      <c r="M290" s="71"/>
      <c r="N290" s="826"/>
    </row>
    <row r="291" spans="1:14" s="3" customFormat="1" ht="15" customHeight="1" x14ac:dyDescent="0.2">
      <c r="A291" s="71"/>
      <c r="B291" s="139">
        <f>B289+1</f>
        <v>19</v>
      </c>
      <c r="C291" s="63" t="s">
        <v>5476</v>
      </c>
      <c r="D291" s="64" t="s">
        <v>5199</v>
      </c>
      <c r="E291" s="72" t="s">
        <v>5200</v>
      </c>
      <c r="F291" s="150">
        <f>IF(総括表!$B$4=総括表!$Q$4,基礎データ貼付用シート!E252)</f>
        <v>0</v>
      </c>
      <c r="G291" s="147" t="s">
        <v>5201</v>
      </c>
      <c r="H291" s="69">
        <v>0.45</v>
      </c>
      <c r="I291" s="147" t="s">
        <v>5202</v>
      </c>
      <c r="J291" s="406">
        <f t="shared" ref="J291:J292" si="12">ROUND(F291*H291,0)</f>
        <v>0</v>
      </c>
      <c r="K291" s="66" t="s">
        <v>5375</v>
      </c>
      <c r="L291" s="71"/>
      <c r="M291" s="71"/>
      <c r="N291" s="826"/>
    </row>
    <row r="292" spans="1:14" s="3" customFormat="1" ht="15" customHeight="1" thickBot="1" x14ac:dyDescent="0.25">
      <c r="A292" s="71"/>
      <c r="B292" s="67"/>
      <c r="C292" s="286"/>
      <c r="D292" s="64" t="s">
        <v>5204</v>
      </c>
      <c r="E292" s="72" t="s">
        <v>5205</v>
      </c>
      <c r="F292" s="150" t="b">
        <f>IF(総括表!$B$4=総括表!$Q$5,基礎データ貼付用シート!E252)</f>
        <v>0</v>
      </c>
      <c r="G292" s="147" t="s">
        <v>5201</v>
      </c>
      <c r="H292" s="69">
        <v>0.45</v>
      </c>
      <c r="I292" s="147" t="s">
        <v>5202</v>
      </c>
      <c r="J292" s="406">
        <f t="shared" si="12"/>
        <v>0</v>
      </c>
      <c r="K292" s="66" t="s">
        <v>5377</v>
      </c>
      <c r="L292" s="71"/>
      <c r="M292" s="71"/>
      <c r="N292" s="826"/>
    </row>
    <row r="293" spans="1:14" s="3" customFormat="1" ht="15" customHeight="1" thickBot="1" x14ac:dyDescent="0.25">
      <c r="A293" s="71"/>
      <c r="B293" s="1012" t="s">
        <v>5259</v>
      </c>
      <c r="C293" s="1013"/>
      <c r="D293" s="1010"/>
      <c r="E293" s="1011"/>
      <c r="F293" s="407"/>
      <c r="G293" s="231"/>
      <c r="H293" s="222"/>
      <c r="I293" s="267"/>
      <c r="J293" s="408">
        <f>SUM(J255:J292)</f>
        <v>0</v>
      </c>
      <c r="K293" s="66" t="s">
        <v>5324</v>
      </c>
      <c r="L293" s="3" t="s">
        <v>5201</v>
      </c>
      <c r="M293" s="71"/>
    </row>
    <row r="294" spans="1:14" s="3" customFormat="1" ht="18.75" customHeight="1" x14ac:dyDescent="0.2">
      <c r="A294" s="71"/>
      <c r="B294" s="71"/>
      <c r="C294" s="71"/>
      <c r="D294" s="71"/>
      <c r="E294" s="71"/>
      <c r="F294" s="831"/>
      <c r="G294" s="71"/>
      <c r="H294" s="73"/>
      <c r="I294" s="71"/>
      <c r="J294" s="74"/>
      <c r="K294" s="71"/>
      <c r="L294" s="71"/>
      <c r="M294" s="71"/>
    </row>
    <row r="295" spans="1:14" ht="15" customHeight="1" x14ac:dyDescent="0.2">
      <c r="A295" s="377"/>
      <c r="B295" s="1006" t="s">
        <v>7388</v>
      </c>
      <c r="C295" s="1006"/>
      <c r="D295" s="1006"/>
      <c r="E295" s="1006"/>
      <c r="F295" s="75"/>
      <c r="G295" s="76"/>
      <c r="H295" s="73"/>
      <c r="I295" s="76"/>
      <c r="J295" s="75"/>
      <c r="K295" s="76"/>
      <c r="L295" s="76"/>
      <c r="M295" s="76"/>
    </row>
    <row r="296" spans="1:14" ht="15" customHeight="1" thickBot="1" x14ac:dyDescent="0.25">
      <c r="A296" s="377"/>
      <c r="B296" s="1006"/>
      <c r="C296" s="1006"/>
      <c r="D296" s="1006"/>
      <c r="E296" s="1006"/>
      <c r="F296" s="75"/>
      <c r="G296" s="76"/>
      <c r="H296" s="73" t="s">
        <v>5328</v>
      </c>
      <c r="I296" s="76"/>
      <c r="J296" s="75"/>
      <c r="K296" s="76"/>
      <c r="L296" s="76"/>
      <c r="M296" s="76"/>
    </row>
    <row r="297" spans="1:14" s="3" customFormat="1" ht="18.75" customHeight="1" thickTop="1" thickBot="1" x14ac:dyDescent="0.25">
      <c r="A297" s="77"/>
      <c r="B297" s="1006"/>
      <c r="C297" s="1006"/>
      <c r="D297" s="1006"/>
      <c r="E297" s="1006"/>
      <c r="F297" s="830"/>
      <c r="G297" s="34" t="s">
        <v>5201</v>
      </c>
      <c r="H297" s="525">
        <v>0.3</v>
      </c>
      <c r="I297" s="34" t="s">
        <v>5202</v>
      </c>
      <c r="J297" s="408">
        <f>ROUND(F297*H297,0)</f>
        <v>0</v>
      </c>
      <c r="K297" s="66" t="s">
        <v>5408</v>
      </c>
      <c r="L297" s="3" t="s">
        <v>5201</v>
      </c>
      <c r="M297" s="71"/>
    </row>
    <row r="298" spans="1:14" ht="15" customHeight="1" thickTop="1" x14ac:dyDescent="0.2">
      <c r="A298" s="78"/>
      <c r="B298" s="76"/>
      <c r="C298" s="76"/>
      <c r="D298" s="76"/>
      <c r="E298" s="76"/>
      <c r="F298" s="75"/>
      <c r="G298" s="76"/>
      <c r="H298" s="79"/>
      <c r="I298" s="76"/>
      <c r="J298" s="74" t="s">
        <v>5382</v>
      </c>
      <c r="K298" s="76"/>
      <c r="L298" s="76"/>
      <c r="M298" s="76"/>
    </row>
    <row r="299" spans="1:14" ht="11.25" customHeight="1" x14ac:dyDescent="0.2">
      <c r="A299" s="78"/>
      <c r="B299" s="76"/>
      <c r="C299" s="76"/>
      <c r="D299" s="76"/>
      <c r="E299" s="76"/>
      <c r="F299" s="75"/>
      <c r="G299" s="76"/>
      <c r="H299" s="79"/>
      <c r="I299" s="76"/>
      <c r="J299" s="75"/>
      <c r="K299" s="76"/>
      <c r="L299" s="76"/>
      <c r="M299" s="76"/>
    </row>
    <row r="300" spans="1:14" ht="15" customHeight="1" x14ac:dyDescent="0.2">
      <c r="A300" s="377"/>
      <c r="B300" s="1006" t="s">
        <v>7389</v>
      </c>
      <c r="C300" s="1006"/>
      <c r="D300" s="1006"/>
      <c r="E300" s="1006"/>
      <c r="F300" s="75"/>
      <c r="G300" s="76"/>
      <c r="H300" s="73"/>
      <c r="I300" s="76"/>
      <c r="J300" s="75"/>
      <c r="K300" s="76"/>
      <c r="L300" s="76"/>
      <c r="M300" s="76"/>
    </row>
    <row r="301" spans="1:14" ht="15" customHeight="1" thickBot="1" x14ac:dyDescent="0.25">
      <c r="A301" s="377"/>
      <c r="B301" s="1006"/>
      <c r="C301" s="1006"/>
      <c r="D301" s="1006"/>
      <c r="E301" s="1006"/>
      <c r="F301" s="75"/>
      <c r="G301" s="76"/>
      <c r="H301" s="73" t="s">
        <v>5328</v>
      </c>
      <c r="I301" s="76"/>
      <c r="J301" s="75"/>
      <c r="K301" s="76"/>
      <c r="L301" s="76"/>
      <c r="M301" s="76"/>
    </row>
    <row r="302" spans="1:14" s="3" customFormat="1" ht="18.75" customHeight="1" thickTop="1" thickBot="1" x14ac:dyDescent="0.25">
      <c r="A302" s="77"/>
      <c r="B302" s="1006"/>
      <c r="C302" s="1006"/>
      <c r="D302" s="1006"/>
      <c r="E302" s="1006"/>
      <c r="F302" s="830"/>
      <c r="G302" s="34" t="s">
        <v>5201</v>
      </c>
      <c r="H302" s="525">
        <v>0.6</v>
      </c>
      <c r="I302" s="34" t="s">
        <v>5202</v>
      </c>
      <c r="J302" s="408">
        <f>ROUND(F302*H302,0)</f>
        <v>0</v>
      </c>
      <c r="K302" s="66" t="s">
        <v>5409</v>
      </c>
      <c r="L302" s="3" t="s">
        <v>5201</v>
      </c>
      <c r="M302" s="71"/>
    </row>
    <row r="303" spans="1:14" ht="15" customHeight="1" thickTop="1" x14ac:dyDescent="0.2">
      <c r="A303" s="78"/>
      <c r="B303" s="76"/>
      <c r="C303" s="76"/>
      <c r="D303" s="76"/>
      <c r="E303" s="76"/>
      <c r="F303" s="75"/>
      <c r="G303" s="76"/>
      <c r="H303" s="79"/>
      <c r="I303" s="76"/>
      <c r="J303" s="74" t="s">
        <v>5382</v>
      </c>
      <c r="K303" s="76"/>
      <c r="L303" s="76"/>
      <c r="M303" s="76"/>
    </row>
    <row r="304" spans="1:14" ht="11.25" customHeight="1" x14ac:dyDescent="0.2">
      <c r="A304" s="78"/>
      <c r="B304" s="76"/>
      <c r="C304" s="76"/>
      <c r="D304" s="76"/>
      <c r="E304" s="76"/>
      <c r="F304" s="75"/>
      <c r="G304" s="76"/>
      <c r="H304" s="79"/>
      <c r="I304" s="76"/>
      <c r="J304" s="75"/>
      <c r="K304" s="76"/>
      <c r="L304" s="76"/>
      <c r="M304" s="76"/>
    </row>
    <row r="305" spans="1:14" ht="18.75" customHeight="1" x14ac:dyDescent="0.2">
      <c r="A305" s="77"/>
      <c r="B305" s="71" t="s">
        <v>5410</v>
      </c>
      <c r="C305" s="76"/>
      <c r="D305" s="76"/>
      <c r="E305" s="76"/>
      <c r="F305" s="75"/>
      <c r="G305" s="76"/>
      <c r="H305" s="79"/>
      <c r="I305" s="76"/>
      <c r="J305" s="75"/>
      <c r="K305" s="76"/>
      <c r="L305" s="76"/>
      <c r="M305" s="76"/>
    </row>
    <row r="306" spans="1:14" ht="7.5" customHeight="1" x14ac:dyDescent="0.2">
      <c r="A306" s="78"/>
      <c r="B306" s="76"/>
      <c r="C306" s="76"/>
      <c r="D306" s="76"/>
      <c r="E306" s="76"/>
      <c r="F306" s="75"/>
      <c r="G306" s="76"/>
      <c r="H306" s="79"/>
      <c r="I306" s="76"/>
      <c r="J306" s="75"/>
      <c r="K306" s="76"/>
      <c r="L306" s="76"/>
      <c r="M306" s="76"/>
    </row>
    <row r="307" spans="1:14" ht="18.75" customHeight="1" x14ac:dyDescent="0.2">
      <c r="A307" s="78"/>
      <c r="B307" s="991" t="s">
        <v>5369</v>
      </c>
      <c r="C307" s="992"/>
      <c r="D307" s="991" t="s">
        <v>5194</v>
      </c>
      <c r="E307" s="992"/>
      <c r="F307" s="80" t="s">
        <v>5195</v>
      </c>
      <c r="G307" s="213"/>
      <c r="H307" s="81" t="s">
        <v>5196</v>
      </c>
      <c r="I307" s="213"/>
      <c r="J307" s="80" t="s">
        <v>17</v>
      </c>
      <c r="K307" s="66"/>
      <c r="L307" s="76"/>
      <c r="M307" s="76"/>
    </row>
    <row r="308" spans="1:14" ht="15" customHeight="1" x14ac:dyDescent="0.2">
      <c r="A308" s="78"/>
      <c r="B308" s="294"/>
      <c r="C308" s="289"/>
      <c r="D308" s="229"/>
      <c r="E308" s="286"/>
      <c r="F308" s="85"/>
      <c r="G308" s="143"/>
      <c r="H308" s="83"/>
      <c r="I308" s="143"/>
      <c r="J308" s="82" t="s">
        <v>5197</v>
      </c>
      <c r="K308" s="66"/>
      <c r="L308" s="76"/>
      <c r="M308" s="76"/>
    </row>
    <row r="309" spans="1:14" s="3" customFormat="1" ht="15" customHeight="1" x14ac:dyDescent="0.2">
      <c r="A309" s="71"/>
      <c r="B309" s="139">
        <v>1</v>
      </c>
      <c r="C309" s="63" t="s">
        <v>5390</v>
      </c>
      <c r="D309" s="1010"/>
      <c r="E309" s="1011"/>
      <c r="F309" s="579">
        <f>+基礎データ貼付用シート!E253</f>
        <v>0</v>
      </c>
      <c r="G309" s="147" t="s">
        <v>5201</v>
      </c>
      <c r="H309" s="69">
        <v>0.14299999999999999</v>
      </c>
      <c r="I309" s="147" t="s">
        <v>5202</v>
      </c>
      <c r="J309" s="580">
        <f t="shared" ref="J309:J325" si="13">ROUND(F309*H309,0)</f>
        <v>0</v>
      </c>
      <c r="K309" s="66" t="s">
        <v>5203</v>
      </c>
      <c r="L309" s="71"/>
      <c r="M309" s="71"/>
      <c r="N309" s="826"/>
    </row>
    <row r="310" spans="1:14" s="3" customFormat="1" ht="15" customHeight="1" x14ac:dyDescent="0.2">
      <c r="A310" s="71"/>
      <c r="B310" s="139">
        <v>2</v>
      </c>
      <c r="C310" s="63" t="s">
        <v>5371</v>
      </c>
      <c r="D310" s="1010"/>
      <c r="E310" s="1011"/>
      <c r="F310" s="579">
        <f>+基礎データ貼付用シート!E254</f>
        <v>0</v>
      </c>
      <c r="G310" s="147" t="s">
        <v>5201</v>
      </c>
      <c r="H310" s="69">
        <v>0.17799999999999999</v>
      </c>
      <c r="I310" s="147" t="s">
        <v>5202</v>
      </c>
      <c r="J310" s="580">
        <f t="shared" si="13"/>
        <v>0</v>
      </c>
      <c r="K310" s="66" t="s">
        <v>5206</v>
      </c>
      <c r="L310" s="71"/>
      <c r="M310" s="71"/>
      <c r="N310" s="826"/>
    </row>
    <row r="311" spans="1:14" s="3" customFormat="1" ht="15" customHeight="1" x14ac:dyDescent="0.2">
      <c r="A311" s="71"/>
      <c r="B311" s="139">
        <v>3</v>
      </c>
      <c r="C311" s="63" t="s">
        <v>5372</v>
      </c>
      <c r="D311" s="1010"/>
      <c r="E311" s="1011"/>
      <c r="F311" s="579">
        <f>+基礎データ貼付用シート!E255</f>
        <v>0</v>
      </c>
      <c r="G311" s="147" t="s">
        <v>5201</v>
      </c>
      <c r="H311" s="69">
        <v>0.14399999999999999</v>
      </c>
      <c r="I311" s="147" t="s">
        <v>5202</v>
      </c>
      <c r="J311" s="580">
        <f t="shared" si="13"/>
        <v>0</v>
      </c>
      <c r="K311" s="66" t="s">
        <v>5208</v>
      </c>
      <c r="L311" s="71"/>
      <c r="M311" s="71"/>
      <c r="N311" s="826"/>
    </row>
    <row r="312" spans="1:14" s="3" customFormat="1" ht="15" customHeight="1" x14ac:dyDescent="0.2">
      <c r="A312" s="71"/>
      <c r="B312" s="139">
        <v>4</v>
      </c>
      <c r="C312" s="63" t="s">
        <v>5373</v>
      </c>
      <c r="D312" s="1010"/>
      <c r="E312" s="1011"/>
      <c r="F312" s="579">
        <f>+基礎データ貼付用シート!E256</f>
        <v>0</v>
      </c>
      <c r="G312" s="147" t="s">
        <v>5201</v>
      </c>
      <c r="H312" s="69">
        <v>0.17599999999999999</v>
      </c>
      <c r="I312" s="147" t="s">
        <v>5202</v>
      </c>
      <c r="J312" s="580">
        <f t="shared" si="13"/>
        <v>0</v>
      </c>
      <c r="K312" s="66" t="s">
        <v>5209</v>
      </c>
      <c r="L312" s="71"/>
      <c r="M312" s="71"/>
      <c r="N312" s="826"/>
    </row>
    <row r="313" spans="1:14" s="3" customFormat="1" ht="15" customHeight="1" x14ac:dyDescent="0.2">
      <c r="A313" s="71"/>
      <c r="B313" s="237">
        <v>5</v>
      </c>
      <c r="C313" s="65" t="s">
        <v>5263</v>
      </c>
      <c r="D313" s="1010"/>
      <c r="E313" s="1011"/>
      <c r="F313" s="579">
        <f>+基礎データ貼付用シート!E257</f>
        <v>0</v>
      </c>
      <c r="G313" s="147" t="s">
        <v>5201</v>
      </c>
      <c r="H313" s="69">
        <v>0.16</v>
      </c>
      <c r="I313" s="147" t="s">
        <v>5202</v>
      </c>
      <c r="J313" s="580">
        <f t="shared" si="13"/>
        <v>0</v>
      </c>
      <c r="K313" s="66" t="s">
        <v>5211</v>
      </c>
      <c r="L313" s="71"/>
      <c r="M313" s="71"/>
      <c r="N313" s="826"/>
    </row>
    <row r="314" spans="1:14" s="3" customFormat="1" ht="15" customHeight="1" x14ac:dyDescent="0.2">
      <c r="A314" s="71"/>
      <c r="B314" s="139">
        <v>6</v>
      </c>
      <c r="C314" s="63" t="s">
        <v>5265</v>
      </c>
      <c r="D314" s="64" t="s">
        <v>5199</v>
      </c>
      <c r="E314" s="72" t="s">
        <v>5200</v>
      </c>
      <c r="F314" s="150">
        <f>IF(総括表!$B$4=総括表!$Q$4,基礎データ貼付用シート!E258)</f>
        <v>0</v>
      </c>
      <c r="G314" s="147" t="s">
        <v>5201</v>
      </c>
      <c r="H314" s="69">
        <v>0.21</v>
      </c>
      <c r="I314" s="147" t="s">
        <v>5202</v>
      </c>
      <c r="J314" s="580">
        <f t="shared" si="13"/>
        <v>0</v>
      </c>
      <c r="K314" s="66" t="s">
        <v>5212</v>
      </c>
      <c r="L314" s="71"/>
      <c r="M314" s="71"/>
      <c r="N314" s="826"/>
    </row>
    <row r="315" spans="1:14" s="3" customFormat="1" ht="15" customHeight="1" x14ac:dyDescent="0.2">
      <c r="A315" s="71"/>
      <c r="B315" s="67"/>
      <c r="C315" s="286"/>
      <c r="D315" s="64" t="s">
        <v>5204</v>
      </c>
      <c r="E315" s="72" t="s">
        <v>5205</v>
      </c>
      <c r="F315" s="150" t="b">
        <f>IF(総括表!$B$4=総括表!$Q$5,基礎データ貼付用シート!E258)</f>
        <v>0</v>
      </c>
      <c r="G315" s="147" t="s">
        <v>5201</v>
      </c>
      <c r="H315" s="69">
        <v>0.161</v>
      </c>
      <c r="I315" s="147" t="s">
        <v>5202</v>
      </c>
      <c r="J315" s="580">
        <f t="shared" si="13"/>
        <v>0</v>
      </c>
      <c r="K315" s="66" t="s">
        <v>5214</v>
      </c>
      <c r="L315" s="71"/>
      <c r="M315" s="71"/>
      <c r="N315" s="826"/>
    </row>
    <row r="316" spans="1:14" s="3" customFormat="1" ht="15" customHeight="1" x14ac:dyDescent="0.2">
      <c r="A316" s="71"/>
      <c r="B316" s="139">
        <v>7</v>
      </c>
      <c r="C316" s="63" t="s">
        <v>5198</v>
      </c>
      <c r="D316" s="64" t="s">
        <v>5199</v>
      </c>
      <c r="E316" s="72" t="s">
        <v>5200</v>
      </c>
      <c r="F316" s="150">
        <f>IF(総括表!$B$4=総括表!$Q$4,基礎データ貼付用シート!E259)</f>
        <v>0</v>
      </c>
      <c r="G316" s="147" t="s">
        <v>5201</v>
      </c>
      <c r="H316" s="69">
        <v>0.22500000000000001</v>
      </c>
      <c r="I316" s="147" t="s">
        <v>5202</v>
      </c>
      <c r="J316" s="580">
        <f t="shared" si="13"/>
        <v>0</v>
      </c>
      <c r="K316" s="66" t="s">
        <v>5215</v>
      </c>
      <c r="L316" s="71"/>
      <c r="M316" s="71"/>
      <c r="N316" s="826"/>
    </row>
    <row r="317" spans="1:14" s="3" customFormat="1" ht="15" customHeight="1" x14ac:dyDescent="0.2">
      <c r="A317" s="71"/>
      <c r="B317" s="67"/>
      <c r="C317" s="286"/>
      <c r="D317" s="64" t="s">
        <v>5204</v>
      </c>
      <c r="E317" s="72" t="s">
        <v>5205</v>
      </c>
      <c r="F317" s="150" t="b">
        <f>IF(総括表!$B$4=総括表!$Q$5,基礎データ貼付用シート!E259)</f>
        <v>0</v>
      </c>
      <c r="G317" s="147" t="s">
        <v>5201</v>
      </c>
      <c r="H317" s="69">
        <v>0.16700000000000001</v>
      </c>
      <c r="I317" s="147" t="s">
        <v>5202</v>
      </c>
      <c r="J317" s="406">
        <f t="shared" si="13"/>
        <v>0</v>
      </c>
      <c r="K317" s="66" t="s">
        <v>5217</v>
      </c>
      <c r="L317" s="71"/>
      <c r="M317" s="71"/>
      <c r="N317" s="826"/>
    </row>
    <row r="318" spans="1:14" s="3" customFormat="1" ht="15" customHeight="1" x14ac:dyDescent="0.2">
      <c r="A318" s="71"/>
      <c r="B318" s="139">
        <v>8</v>
      </c>
      <c r="C318" s="63" t="s">
        <v>5207</v>
      </c>
      <c r="D318" s="64" t="s">
        <v>5199</v>
      </c>
      <c r="E318" s="72" t="s">
        <v>5200</v>
      </c>
      <c r="F318" s="150">
        <f>IF(総括表!$B$4=総括表!$Q$4,基礎データ貼付用シート!E260)</f>
        <v>0</v>
      </c>
      <c r="G318" s="147" t="s">
        <v>5201</v>
      </c>
      <c r="H318" s="69">
        <v>0.24199999999999999</v>
      </c>
      <c r="I318" s="147" t="s">
        <v>5202</v>
      </c>
      <c r="J318" s="580">
        <f t="shared" si="13"/>
        <v>0</v>
      </c>
      <c r="K318" s="66" t="s">
        <v>5218</v>
      </c>
      <c r="L318" s="71"/>
      <c r="M318" s="71"/>
      <c r="N318" s="826"/>
    </row>
    <row r="319" spans="1:14" s="3" customFormat="1" ht="15" customHeight="1" x14ac:dyDescent="0.2">
      <c r="A319" s="71"/>
      <c r="B319" s="67"/>
      <c r="C319" s="286"/>
      <c r="D319" s="64" t="s">
        <v>5204</v>
      </c>
      <c r="E319" s="72" t="s">
        <v>5205</v>
      </c>
      <c r="F319" s="150" t="b">
        <f>IF(総括表!$B$4=総括表!$Q$5,基礎データ貼付用シート!E260)</f>
        <v>0</v>
      </c>
      <c r="G319" s="147" t="s">
        <v>5201</v>
      </c>
      <c r="H319" s="69">
        <v>0.17199999999999999</v>
      </c>
      <c r="I319" s="147" t="s">
        <v>5202</v>
      </c>
      <c r="J319" s="406">
        <f t="shared" si="13"/>
        <v>0</v>
      </c>
      <c r="K319" s="66" t="s">
        <v>5220</v>
      </c>
      <c r="L319" s="71"/>
      <c r="M319" s="71"/>
      <c r="N319" s="826"/>
    </row>
    <row r="320" spans="1:14" s="3" customFormat="1" ht="15" customHeight="1" x14ac:dyDescent="0.2">
      <c r="A320" s="71"/>
      <c r="B320" s="139">
        <v>9</v>
      </c>
      <c r="C320" s="63" t="s">
        <v>5210</v>
      </c>
      <c r="D320" s="64" t="s">
        <v>5199</v>
      </c>
      <c r="E320" s="72" t="s">
        <v>5200</v>
      </c>
      <c r="F320" s="150">
        <f>IF(総括表!$B$4=総括表!$Q$4,基礎データ貼付用シート!E261)</f>
        <v>0</v>
      </c>
      <c r="G320" s="147" t="s">
        <v>5201</v>
      </c>
      <c r="H320" s="69">
        <v>0.25</v>
      </c>
      <c r="I320" s="147" t="s">
        <v>5202</v>
      </c>
      <c r="J320" s="580">
        <f t="shared" si="13"/>
        <v>0</v>
      </c>
      <c r="K320" s="66" t="s">
        <v>5221</v>
      </c>
      <c r="L320" s="71"/>
      <c r="M320" s="71"/>
      <c r="N320" s="826"/>
    </row>
    <row r="321" spans="1:14" s="3" customFormat="1" ht="15" customHeight="1" x14ac:dyDescent="0.2">
      <c r="A321" s="71"/>
      <c r="B321" s="67"/>
      <c r="C321" s="286"/>
      <c r="D321" s="64" t="s">
        <v>5204</v>
      </c>
      <c r="E321" s="72" t="s">
        <v>5205</v>
      </c>
      <c r="F321" s="150" t="b">
        <f>IF(総括表!$B$4=総括表!$Q$5,基礎データ貼付用シート!E261)</f>
        <v>0</v>
      </c>
      <c r="G321" s="147" t="s">
        <v>5201</v>
      </c>
      <c r="H321" s="69">
        <v>0.217</v>
      </c>
      <c r="I321" s="147" t="s">
        <v>5202</v>
      </c>
      <c r="J321" s="406">
        <f t="shared" si="13"/>
        <v>0</v>
      </c>
      <c r="K321" s="66" t="s">
        <v>5223</v>
      </c>
      <c r="L321" s="71"/>
      <c r="M321" s="71"/>
      <c r="N321" s="826"/>
    </row>
    <row r="322" spans="1:14" s="3" customFormat="1" ht="15" customHeight="1" x14ac:dyDescent="0.2">
      <c r="A322" s="71"/>
      <c r="B322" s="139">
        <v>10</v>
      </c>
      <c r="C322" s="63" t="s">
        <v>5213</v>
      </c>
      <c r="D322" s="64" t="s">
        <v>5199</v>
      </c>
      <c r="E322" s="72" t="s">
        <v>5200</v>
      </c>
      <c r="F322" s="150">
        <f>IF(総括表!$B$4=総括表!$Q$4,基礎データ貼付用シート!E262)</f>
        <v>0</v>
      </c>
      <c r="G322" s="147" t="s">
        <v>5201</v>
      </c>
      <c r="H322" s="69">
        <v>0.27500000000000002</v>
      </c>
      <c r="I322" s="147" t="s">
        <v>5202</v>
      </c>
      <c r="J322" s="580">
        <f t="shared" si="13"/>
        <v>0</v>
      </c>
      <c r="K322" s="66" t="s">
        <v>5224</v>
      </c>
      <c r="L322" s="71"/>
      <c r="M322" s="71"/>
      <c r="N322" s="826"/>
    </row>
    <row r="323" spans="1:14" s="3" customFormat="1" ht="15" customHeight="1" x14ac:dyDescent="0.2">
      <c r="A323" s="71"/>
      <c r="B323" s="67"/>
      <c r="C323" s="286"/>
      <c r="D323" s="64" t="s">
        <v>5204</v>
      </c>
      <c r="E323" s="72" t="s">
        <v>5205</v>
      </c>
      <c r="F323" s="150" t="b">
        <f>IF(総括表!$B$4=総括表!$Q$5,基礎データ貼付用シート!E262)</f>
        <v>0</v>
      </c>
      <c r="G323" s="147" t="s">
        <v>5201</v>
      </c>
      <c r="H323" s="69">
        <v>0.247</v>
      </c>
      <c r="I323" s="147" t="s">
        <v>5202</v>
      </c>
      <c r="J323" s="406">
        <f t="shared" si="13"/>
        <v>0</v>
      </c>
      <c r="K323" s="66" t="s">
        <v>5226</v>
      </c>
      <c r="L323" s="71"/>
      <c r="M323" s="71"/>
      <c r="N323" s="826"/>
    </row>
    <row r="324" spans="1:14" s="3" customFormat="1" ht="15" customHeight="1" x14ac:dyDescent="0.2">
      <c r="A324" s="71"/>
      <c r="B324" s="139">
        <v>11</v>
      </c>
      <c r="C324" s="63" t="s">
        <v>5216</v>
      </c>
      <c r="D324" s="64" t="s">
        <v>5199</v>
      </c>
      <c r="E324" s="72" t="s">
        <v>5200</v>
      </c>
      <c r="F324" s="150">
        <f>IF(総括表!$B$4=総括表!$Q$4,基礎データ貼付用シート!E263)</f>
        <v>0</v>
      </c>
      <c r="G324" s="147" t="s">
        <v>5201</v>
      </c>
      <c r="H324" s="69">
        <v>0.29099999999999998</v>
      </c>
      <c r="I324" s="147" t="s">
        <v>5202</v>
      </c>
      <c r="J324" s="580">
        <f t="shared" si="13"/>
        <v>0</v>
      </c>
      <c r="K324" s="66" t="s">
        <v>5227</v>
      </c>
      <c r="L324" s="71"/>
      <c r="M324" s="71"/>
      <c r="N324" s="826"/>
    </row>
    <row r="325" spans="1:14" s="3" customFormat="1" ht="15" customHeight="1" thickBot="1" x14ac:dyDescent="0.25">
      <c r="A325" s="71"/>
      <c r="B325" s="67"/>
      <c r="C325" s="286"/>
      <c r="D325" s="64" t="s">
        <v>5204</v>
      </c>
      <c r="E325" s="72" t="s">
        <v>5205</v>
      </c>
      <c r="F325" s="150" t="b">
        <f>IF(総括表!$B$4=総括表!$Q$5,基礎データ貼付用シート!E263)</f>
        <v>0</v>
      </c>
      <c r="G325" s="147" t="s">
        <v>5201</v>
      </c>
      <c r="H325" s="69">
        <v>0.26600000000000001</v>
      </c>
      <c r="I325" s="147" t="s">
        <v>5202</v>
      </c>
      <c r="J325" s="406">
        <f t="shared" si="13"/>
        <v>0</v>
      </c>
      <c r="K325" s="66" t="s">
        <v>5229</v>
      </c>
      <c r="L325" s="71"/>
      <c r="M325" s="71"/>
      <c r="N325" s="826"/>
    </row>
    <row r="326" spans="1:14" s="3" customFormat="1" ht="15" customHeight="1" thickBot="1" x14ac:dyDescent="0.25">
      <c r="A326" s="71"/>
      <c r="B326" s="1012" t="s">
        <v>5259</v>
      </c>
      <c r="C326" s="1013"/>
      <c r="D326" s="1010"/>
      <c r="E326" s="1011"/>
      <c r="F326" s="407"/>
      <c r="G326" s="231"/>
      <c r="H326" s="222"/>
      <c r="I326" s="267"/>
      <c r="J326" s="408">
        <f>SUM(J309:J325)</f>
        <v>0</v>
      </c>
      <c r="K326" s="66" t="s">
        <v>5411</v>
      </c>
      <c r="L326" s="3" t="s">
        <v>5201</v>
      </c>
      <c r="M326" s="71"/>
    </row>
    <row r="327" spans="1:14" s="3" customFormat="1" ht="18.75" customHeight="1" x14ac:dyDescent="0.2">
      <c r="A327" s="71"/>
      <c r="B327" s="71"/>
      <c r="C327" s="71"/>
      <c r="D327" s="71"/>
      <c r="E327" s="71"/>
      <c r="F327" s="831"/>
      <c r="G327" s="71"/>
      <c r="H327" s="73"/>
      <c r="I327" s="71"/>
      <c r="J327" s="74"/>
      <c r="K327" s="71"/>
      <c r="L327" s="71"/>
      <c r="M327" s="71"/>
    </row>
    <row r="328" spans="1:14" ht="18.75" customHeight="1" x14ac:dyDescent="0.2">
      <c r="A328" s="77"/>
      <c r="B328" s="71" t="s">
        <v>5412</v>
      </c>
      <c r="C328" s="76"/>
      <c r="D328" s="76"/>
      <c r="E328" s="76"/>
      <c r="F328" s="75"/>
      <c r="G328" s="76"/>
      <c r="H328" s="79"/>
      <c r="I328" s="76"/>
      <c r="J328" s="75"/>
      <c r="K328" s="76"/>
      <c r="L328" s="76"/>
      <c r="M328" s="76"/>
    </row>
    <row r="329" spans="1:14" ht="7.5" customHeight="1" x14ac:dyDescent="0.2">
      <c r="A329" s="78"/>
      <c r="B329" s="76"/>
      <c r="C329" s="76"/>
      <c r="D329" s="76"/>
      <c r="E329" s="76"/>
      <c r="F329" s="75"/>
      <c r="G329" s="76"/>
      <c r="H329" s="79"/>
      <c r="I329" s="76"/>
      <c r="J329" s="75"/>
      <c r="K329" s="76"/>
      <c r="L329" s="76"/>
      <c r="M329" s="76"/>
    </row>
    <row r="330" spans="1:14" ht="18.75" customHeight="1" x14ac:dyDescent="0.2">
      <c r="A330" s="78"/>
      <c r="B330" s="991" t="s">
        <v>5413</v>
      </c>
      <c r="C330" s="992"/>
      <c r="D330" s="991" t="s">
        <v>5194</v>
      </c>
      <c r="E330" s="992"/>
      <c r="F330" s="80" t="s">
        <v>5195</v>
      </c>
      <c r="G330" s="213"/>
      <c r="H330" s="81" t="s">
        <v>5196</v>
      </c>
      <c r="I330" s="213"/>
      <c r="J330" s="80" t="s">
        <v>17</v>
      </c>
      <c r="K330" s="66"/>
      <c r="L330" s="76"/>
      <c r="M330" s="76"/>
    </row>
    <row r="331" spans="1:14" ht="15" customHeight="1" x14ac:dyDescent="0.2">
      <c r="A331" s="78"/>
      <c r="B331" s="294"/>
      <c r="C331" s="289"/>
      <c r="D331" s="229"/>
      <c r="E331" s="286"/>
      <c r="F331" s="82" t="s">
        <v>5370</v>
      </c>
      <c r="G331" s="143"/>
      <c r="H331" s="83"/>
      <c r="I331" s="143"/>
      <c r="J331" s="82" t="s">
        <v>5197</v>
      </c>
      <c r="K331" s="66"/>
      <c r="L331" s="76"/>
      <c r="M331" s="76"/>
    </row>
    <row r="332" spans="1:14" s="3" customFormat="1" ht="15" customHeight="1" x14ac:dyDescent="0.2">
      <c r="A332" s="71"/>
      <c r="B332" s="139">
        <v>1</v>
      </c>
      <c r="C332" s="63" t="s">
        <v>5372</v>
      </c>
      <c r="D332" s="1010"/>
      <c r="E332" s="1011"/>
      <c r="F332" s="579">
        <f>+基礎データ貼付用シート!E264</f>
        <v>0</v>
      </c>
      <c r="G332" s="147" t="s">
        <v>5201</v>
      </c>
      <c r="H332" s="69">
        <v>0.14399999999999999</v>
      </c>
      <c r="I332" s="147" t="s">
        <v>5202</v>
      </c>
      <c r="J332" s="580">
        <f t="shared" ref="J332:J346" si="14">ROUND(F332*H332,0)</f>
        <v>0</v>
      </c>
      <c r="K332" s="66" t="s">
        <v>5264</v>
      </c>
      <c r="L332" s="71"/>
      <c r="M332" s="71"/>
      <c r="N332" s="826"/>
    </row>
    <row r="333" spans="1:14" s="3" customFormat="1" ht="15" customHeight="1" x14ac:dyDescent="0.2">
      <c r="A333" s="71"/>
      <c r="B333" s="139">
        <f>B332+1</f>
        <v>2</v>
      </c>
      <c r="C333" s="63" t="s">
        <v>5373</v>
      </c>
      <c r="D333" s="1010"/>
      <c r="E333" s="1011"/>
      <c r="F333" s="579">
        <f>+基礎データ貼付用シート!E265</f>
        <v>0</v>
      </c>
      <c r="G333" s="147" t="s">
        <v>5201</v>
      </c>
      <c r="H333" s="69">
        <v>0.17599999999999999</v>
      </c>
      <c r="I333" s="147" t="s">
        <v>5202</v>
      </c>
      <c r="J333" s="580">
        <f t="shared" si="14"/>
        <v>0</v>
      </c>
      <c r="K333" s="66" t="s">
        <v>5266</v>
      </c>
      <c r="L333" s="71"/>
      <c r="M333" s="71"/>
      <c r="N333" s="826"/>
    </row>
    <row r="334" spans="1:14" s="3" customFormat="1" ht="15" customHeight="1" x14ac:dyDescent="0.2">
      <c r="A334" s="71"/>
      <c r="B334" s="139">
        <f>B333+1</f>
        <v>3</v>
      </c>
      <c r="C334" s="65" t="s">
        <v>5263</v>
      </c>
      <c r="D334" s="1010"/>
      <c r="E334" s="1011"/>
      <c r="F334" s="579">
        <f>+基礎データ貼付用シート!E266</f>
        <v>0</v>
      </c>
      <c r="G334" s="147" t="s">
        <v>5201</v>
      </c>
      <c r="H334" s="69">
        <v>0.16</v>
      </c>
      <c r="I334" s="147" t="s">
        <v>5202</v>
      </c>
      <c r="J334" s="580">
        <f t="shared" si="14"/>
        <v>0</v>
      </c>
      <c r="K334" s="66" t="s">
        <v>5267</v>
      </c>
      <c r="L334" s="71"/>
      <c r="M334" s="71"/>
      <c r="N334" s="826"/>
    </row>
    <row r="335" spans="1:14" s="3" customFormat="1" ht="15" customHeight="1" x14ac:dyDescent="0.2">
      <c r="A335" s="71"/>
      <c r="B335" s="139">
        <f>B334+1</f>
        <v>4</v>
      </c>
      <c r="C335" s="63" t="s">
        <v>5265</v>
      </c>
      <c r="D335" s="64" t="s">
        <v>5199</v>
      </c>
      <c r="E335" s="72" t="s">
        <v>5200</v>
      </c>
      <c r="F335" s="150">
        <f>IF(総括表!$B$4=総括表!$Q$4,基礎データ貼付用シート!E267)</f>
        <v>0</v>
      </c>
      <c r="G335" s="147" t="s">
        <v>5201</v>
      </c>
      <c r="H335" s="69">
        <v>0.21</v>
      </c>
      <c r="I335" s="147" t="s">
        <v>5202</v>
      </c>
      <c r="J335" s="580">
        <f t="shared" si="14"/>
        <v>0</v>
      </c>
      <c r="K335" s="66" t="s">
        <v>5268</v>
      </c>
      <c r="L335" s="71"/>
      <c r="M335" s="71"/>
      <c r="N335" s="826"/>
    </row>
    <row r="336" spans="1:14" s="3" customFormat="1" ht="15" customHeight="1" x14ac:dyDescent="0.2">
      <c r="A336" s="71"/>
      <c r="B336" s="67"/>
      <c r="C336" s="286"/>
      <c r="D336" s="64" t="s">
        <v>5204</v>
      </c>
      <c r="E336" s="72" t="s">
        <v>5205</v>
      </c>
      <c r="F336" s="150" t="b">
        <f>IF(総括表!$B$4=総括表!$Q$5,基礎データ貼付用シート!E267)</f>
        <v>0</v>
      </c>
      <c r="G336" s="147" t="s">
        <v>5201</v>
      </c>
      <c r="H336" s="69">
        <v>0.161</v>
      </c>
      <c r="I336" s="147" t="s">
        <v>5202</v>
      </c>
      <c r="J336" s="580">
        <f t="shared" si="14"/>
        <v>0</v>
      </c>
      <c r="K336" s="66" t="s">
        <v>5269</v>
      </c>
      <c r="L336" s="71"/>
      <c r="M336" s="71"/>
      <c r="N336" s="826"/>
    </row>
    <row r="337" spans="1:14" s="3" customFormat="1" ht="15" customHeight="1" x14ac:dyDescent="0.2">
      <c r="A337" s="71"/>
      <c r="B337" s="139">
        <f>B335+1</f>
        <v>5</v>
      </c>
      <c r="C337" s="63" t="s">
        <v>5198</v>
      </c>
      <c r="D337" s="64" t="s">
        <v>5199</v>
      </c>
      <c r="E337" s="72" t="s">
        <v>5200</v>
      </c>
      <c r="F337" s="150">
        <f>IF(総括表!$B$4=総括表!$Q$4,基礎データ貼付用シート!E268)</f>
        <v>0</v>
      </c>
      <c r="G337" s="147" t="s">
        <v>5201</v>
      </c>
      <c r="H337" s="69">
        <v>0.22500000000000001</v>
      </c>
      <c r="I337" s="147" t="s">
        <v>5202</v>
      </c>
      <c r="J337" s="580">
        <f t="shared" si="14"/>
        <v>0</v>
      </c>
      <c r="K337" s="66" t="s">
        <v>5270</v>
      </c>
      <c r="L337" s="71"/>
      <c r="M337" s="71"/>
      <c r="N337" s="826"/>
    </row>
    <row r="338" spans="1:14" s="3" customFormat="1" ht="15" customHeight="1" x14ac:dyDescent="0.2">
      <c r="A338" s="71"/>
      <c r="B338" s="67"/>
      <c r="C338" s="286"/>
      <c r="D338" s="64" t="s">
        <v>5204</v>
      </c>
      <c r="E338" s="72" t="s">
        <v>5205</v>
      </c>
      <c r="F338" s="150" t="b">
        <f>IF(総括表!$B$4=総括表!$Q$5,基礎データ貼付用シート!E268)</f>
        <v>0</v>
      </c>
      <c r="G338" s="147" t="s">
        <v>5201</v>
      </c>
      <c r="H338" s="69">
        <v>0.16700000000000001</v>
      </c>
      <c r="I338" s="147" t="s">
        <v>5202</v>
      </c>
      <c r="J338" s="406">
        <f t="shared" si="14"/>
        <v>0</v>
      </c>
      <c r="K338" s="66" t="s">
        <v>5271</v>
      </c>
      <c r="L338" s="71"/>
      <c r="M338" s="71"/>
      <c r="N338" s="826"/>
    </row>
    <row r="339" spans="1:14" s="3" customFormat="1" ht="15" customHeight="1" x14ac:dyDescent="0.2">
      <c r="A339" s="71"/>
      <c r="B339" s="139">
        <f>B337+1</f>
        <v>6</v>
      </c>
      <c r="C339" s="63" t="s">
        <v>5207</v>
      </c>
      <c r="D339" s="64" t="s">
        <v>5199</v>
      </c>
      <c r="E339" s="72" t="s">
        <v>5200</v>
      </c>
      <c r="F339" s="150">
        <f>IF(総括表!$B$4=総括表!$Q$4,基礎データ貼付用シート!E269)</f>
        <v>0</v>
      </c>
      <c r="G339" s="147" t="s">
        <v>5201</v>
      </c>
      <c r="H339" s="69">
        <v>0.24199999999999999</v>
      </c>
      <c r="I339" s="147" t="s">
        <v>5202</v>
      </c>
      <c r="J339" s="580">
        <f t="shared" si="14"/>
        <v>0</v>
      </c>
      <c r="K339" s="66" t="s">
        <v>5272</v>
      </c>
      <c r="L339" s="71"/>
      <c r="M339" s="71"/>
      <c r="N339" s="826"/>
    </row>
    <row r="340" spans="1:14" s="3" customFormat="1" ht="15" customHeight="1" x14ac:dyDescent="0.2">
      <c r="A340" s="71"/>
      <c r="B340" s="67"/>
      <c r="C340" s="286"/>
      <c r="D340" s="64" t="s">
        <v>5204</v>
      </c>
      <c r="E340" s="72" t="s">
        <v>5205</v>
      </c>
      <c r="F340" s="150" t="b">
        <f>IF(総括表!$B$4=総括表!$Q$5,基礎データ貼付用シート!E269)</f>
        <v>0</v>
      </c>
      <c r="G340" s="147" t="s">
        <v>5201</v>
      </c>
      <c r="H340" s="69">
        <v>0.17199999999999999</v>
      </c>
      <c r="I340" s="147" t="s">
        <v>5202</v>
      </c>
      <c r="J340" s="406">
        <f t="shared" si="14"/>
        <v>0</v>
      </c>
      <c r="K340" s="66" t="s">
        <v>5273</v>
      </c>
      <c r="L340" s="71"/>
      <c r="M340" s="71"/>
      <c r="N340" s="826"/>
    </row>
    <row r="341" spans="1:14" s="3" customFormat="1" ht="15" customHeight="1" x14ac:dyDescent="0.2">
      <c r="A341" s="71"/>
      <c r="B341" s="139">
        <f>B339+1</f>
        <v>7</v>
      </c>
      <c r="C341" s="63" t="s">
        <v>5210</v>
      </c>
      <c r="D341" s="64" t="s">
        <v>5199</v>
      </c>
      <c r="E341" s="72" t="s">
        <v>5200</v>
      </c>
      <c r="F341" s="150">
        <f>IF(総括表!$B$4=総括表!$Q$4,基礎データ貼付用シート!E270)</f>
        <v>0</v>
      </c>
      <c r="G341" s="147" t="s">
        <v>5201</v>
      </c>
      <c r="H341" s="69">
        <v>0.25</v>
      </c>
      <c r="I341" s="147" t="s">
        <v>5202</v>
      </c>
      <c r="J341" s="580">
        <f t="shared" si="14"/>
        <v>0</v>
      </c>
      <c r="K341" s="66" t="s">
        <v>5330</v>
      </c>
      <c r="L341" s="71"/>
      <c r="M341" s="71"/>
      <c r="N341" s="826"/>
    </row>
    <row r="342" spans="1:14" s="3" customFormat="1" ht="15" customHeight="1" x14ac:dyDescent="0.2">
      <c r="A342" s="71"/>
      <c r="B342" s="67"/>
      <c r="C342" s="286"/>
      <c r="D342" s="64" t="s">
        <v>5204</v>
      </c>
      <c r="E342" s="72" t="s">
        <v>5205</v>
      </c>
      <c r="F342" s="150" t="b">
        <f>IF(総括表!$B$4=総括表!$Q$5,基礎データ貼付用シート!E270)</f>
        <v>0</v>
      </c>
      <c r="G342" s="147" t="s">
        <v>5201</v>
      </c>
      <c r="H342" s="69">
        <v>0.217</v>
      </c>
      <c r="I342" s="147" t="s">
        <v>5202</v>
      </c>
      <c r="J342" s="406">
        <f t="shared" si="14"/>
        <v>0</v>
      </c>
      <c r="K342" s="66" t="s">
        <v>5331</v>
      </c>
      <c r="L342" s="71"/>
      <c r="M342" s="71"/>
      <c r="N342" s="826"/>
    </row>
    <row r="343" spans="1:14" s="3" customFormat="1" ht="15" customHeight="1" x14ac:dyDescent="0.2">
      <c r="A343" s="71"/>
      <c r="B343" s="139">
        <f>B341+1</f>
        <v>8</v>
      </c>
      <c r="C343" s="63" t="s">
        <v>5213</v>
      </c>
      <c r="D343" s="64" t="s">
        <v>5199</v>
      </c>
      <c r="E343" s="72" t="s">
        <v>5200</v>
      </c>
      <c r="F343" s="150">
        <f>IF(総括表!$B$4=総括表!$Q$4,基礎データ貼付用シート!E271)</f>
        <v>0</v>
      </c>
      <c r="G343" s="147" t="s">
        <v>5201</v>
      </c>
      <c r="H343" s="69">
        <v>0.27500000000000002</v>
      </c>
      <c r="I343" s="147" t="s">
        <v>5202</v>
      </c>
      <c r="J343" s="580">
        <f t="shared" si="14"/>
        <v>0</v>
      </c>
      <c r="K343" s="66" t="s">
        <v>5332</v>
      </c>
      <c r="L343" s="71"/>
      <c r="M343" s="71"/>
      <c r="N343" s="826"/>
    </row>
    <row r="344" spans="1:14" s="3" customFormat="1" ht="15" customHeight="1" x14ac:dyDescent="0.2">
      <c r="A344" s="71"/>
      <c r="B344" s="67"/>
      <c r="C344" s="286"/>
      <c r="D344" s="64" t="s">
        <v>5204</v>
      </c>
      <c r="E344" s="72" t="s">
        <v>5205</v>
      </c>
      <c r="F344" s="150" t="b">
        <f>IF(総括表!$B$4=総括表!$Q$5,基礎データ貼付用シート!E271)</f>
        <v>0</v>
      </c>
      <c r="G344" s="147" t="s">
        <v>5201</v>
      </c>
      <c r="H344" s="69">
        <v>0.247</v>
      </c>
      <c r="I344" s="147" t="s">
        <v>5202</v>
      </c>
      <c r="J344" s="406">
        <f t="shared" si="14"/>
        <v>0</v>
      </c>
      <c r="K344" s="66" t="s">
        <v>5333</v>
      </c>
      <c r="L344" s="71"/>
      <c r="M344" s="71"/>
      <c r="N344" s="826"/>
    </row>
    <row r="345" spans="1:14" s="3" customFormat="1" ht="15" customHeight="1" x14ac:dyDescent="0.2">
      <c r="A345" s="71"/>
      <c r="B345" s="139">
        <f>B343+1</f>
        <v>9</v>
      </c>
      <c r="C345" s="63" t="s">
        <v>5216</v>
      </c>
      <c r="D345" s="64" t="s">
        <v>5199</v>
      </c>
      <c r="E345" s="72" t="s">
        <v>5200</v>
      </c>
      <c r="F345" s="150">
        <f>IF(総括表!$B$4=総括表!$Q$4,基礎データ貼付用シート!E272)</f>
        <v>0</v>
      </c>
      <c r="G345" s="147" t="s">
        <v>5201</v>
      </c>
      <c r="H345" s="69">
        <v>0.29099999999999998</v>
      </c>
      <c r="I345" s="147" t="s">
        <v>5202</v>
      </c>
      <c r="J345" s="580">
        <f t="shared" si="14"/>
        <v>0</v>
      </c>
      <c r="K345" s="66" t="s">
        <v>5334</v>
      </c>
      <c r="L345" s="71"/>
      <c r="M345" s="71"/>
      <c r="N345" s="826"/>
    </row>
    <row r="346" spans="1:14" s="3" customFormat="1" ht="15" customHeight="1" thickBot="1" x14ac:dyDescent="0.25">
      <c r="A346" s="71"/>
      <c r="B346" s="67"/>
      <c r="C346" s="286"/>
      <c r="D346" s="64" t="s">
        <v>5204</v>
      </c>
      <c r="E346" s="72" t="s">
        <v>5205</v>
      </c>
      <c r="F346" s="150" t="b">
        <f>IF(総括表!$B$4=総括表!$Q$5,基礎データ貼付用シート!E272)</f>
        <v>0</v>
      </c>
      <c r="G346" s="147" t="s">
        <v>5201</v>
      </c>
      <c r="H346" s="69">
        <v>0.26600000000000001</v>
      </c>
      <c r="I346" s="147" t="s">
        <v>5202</v>
      </c>
      <c r="J346" s="406">
        <f t="shared" si="14"/>
        <v>0</v>
      </c>
      <c r="K346" s="66" t="s">
        <v>5335</v>
      </c>
      <c r="L346" s="71"/>
      <c r="M346" s="71"/>
      <c r="N346" s="826"/>
    </row>
    <row r="347" spans="1:14" s="3" customFormat="1" ht="15" customHeight="1" thickBot="1" x14ac:dyDescent="0.25">
      <c r="A347" s="71"/>
      <c r="B347" s="1012" t="s">
        <v>5259</v>
      </c>
      <c r="C347" s="1013"/>
      <c r="D347" s="1010"/>
      <c r="E347" s="1011"/>
      <c r="F347" s="407"/>
      <c r="G347" s="231"/>
      <c r="H347" s="222"/>
      <c r="I347" s="267"/>
      <c r="J347" s="408">
        <f>SUM(J332:J346)</f>
        <v>0</v>
      </c>
      <c r="K347" s="66" t="s">
        <v>5414</v>
      </c>
      <c r="L347" s="3" t="s">
        <v>5201</v>
      </c>
      <c r="M347" s="71"/>
    </row>
    <row r="348" spans="1:14" s="3" customFormat="1" ht="18.75" customHeight="1" x14ac:dyDescent="0.2">
      <c r="A348" s="71"/>
      <c r="B348" s="71"/>
      <c r="C348" s="71"/>
      <c r="D348" s="71"/>
      <c r="E348" s="71"/>
      <c r="F348" s="831"/>
      <c r="G348" s="71"/>
      <c r="H348" s="73"/>
      <c r="I348" s="71"/>
      <c r="J348" s="74"/>
      <c r="K348" s="71"/>
      <c r="L348" s="71"/>
      <c r="M348" s="71"/>
    </row>
    <row r="349" spans="1:14" ht="11.25" customHeight="1" x14ac:dyDescent="0.2">
      <c r="A349" s="78"/>
      <c r="B349" s="76"/>
      <c r="C349" s="76"/>
      <c r="D349" s="76"/>
      <c r="E349" s="76"/>
      <c r="F349" s="75"/>
      <c r="G349" s="76"/>
      <c r="H349" s="79"/>
      <c r="I349" s="76"/>
      <c r="J349" s="75"/>
      <c r="K349" s="76"/>
      <c r="L349" s="76"/>
      <c r="M349" s="76"/>
    </row>
    <row r="350" spans="1:14" ht="12.75" customHeight="1" x14ac:dyDescent="0.2">
      <c r="A350" s="77"/>
      <c r="B350" s="71" t="s">
        <v>5415</v>
      </c>
      <c r="C350" s="76"/>
      <c r="D350" s="76"/>
      <c r="E350" s="76"/>
      <c r="F350" s="75"/>
      <c r="G350" s="76"/>
      <c r="H350" s="79"/>
      <c r="I350" s="76"/>
      <c r="J350" s="75"/>
      <c r="K350" s="76"/>
      <c r="L350" s="76"/>
      <c r="M350" s="76"/>
    </row>
    <row r="351" spans="1:14" ht="3.75" customHeight="1" x14ac:dyDescent="0.2">
      <c r="A351" s="78"/>
      <c r="B351" s="76"/>
      <c r="C351" s="76"/>
      <c r="D351" s="76"/>
      <c r="E351" s="76"/>
      <c r="F351" s="75"/>
      <c r="G351" s="76"/>
      <c r="H351" s="79"/>
      <c r="I351" s="76"/>
      <c r="J351" s="75"/>
      <c r="K351" s="76"/>
      <c r="L351" s="76"/>
      <c r="M351" s="76"/>
    </row>
    <row r="352" spans="1:14" ht="18.75" customHeight="1" x14ac:dyDescent="0.2">
      <c r="A352" s="78"/>
      <c r="B352" s="991" t="s">
        <v>5416</v>
      </c>
      <c r="C352" s="992"/>
      <c r="D352" s="991" t="s">
        <v>5194</v>
      </c>
      <c r="E352" s="992"/>
      <c r="F352" s="80" t="s">
        <v>5195</v>
      </c>
      <c r="G352" s="213"/>
      <c r="H352" s="81" t="s">
        <v>5196</v>
      </c>
      <c r="I352" s="213"/>
      <c r="J352" s="80" t="s">
        <v>17</v>
      </c>
      <c r="K352" s="66"/>
      <c r="L352" s="76"/>
      <c r="M352" s="76"/>
    </row>
    <row r="353" spans="1:59" ht="15" customHeight="1" thickBot="1" x14ac:dyDescent="0.25">
      <c r="A353" s="78"/>
      <c r="B353" s="294"/>
      <c r="C353" s="289"/>
      <c r="D353" s="229"/>
      <c r="E353" s="286"/>
      <c r="F353" s="413" t="s">
        <v>5370</v>
      </c>
      <c r="G353" s="143"/>
      <c r="H353" s="83"/>
      <c r="I353" s="143"/>
      <c r="J353" s="82" t="s">
        <v>5197</v>
      </c>
      <c r="K353" s="66"/>
      <c r="L353" s="76"/>
      <c r="M353" s="76"/>
      <c r="AX353" s="1">
        <v>0.39240000000000003</v>
      </c>
      <c r="AY353" s="1">
        <v>0.38069999999999998</v>
      </c>
      <c r="AZ353" s="1">
        <v>0.2616</v>
      </c>
      <c r="BA353" s="1">
        <v>0.25380000000000003</v>
      </c>
      <c r="BB353" s="1">
        <v>0.4073</v>
      </c>
      <c r="BC353" s="1">
        <v>0.39779999999999999</v>
      </c>
      <c r="BD353" s="1">
        <v>0.27150000000000002</v>
      </c>
      <c r="BE353" s="1">
        <v>0.26519999999999999</v>
      </c>
    </row>
    <row r="354" spans="1:59" s="3" customFormat="1" ht="15" customHeight="1" thickTop="1" x14ac:dyDescent="0.2">
      <c r="A354" s="71"/>
      <c r="B354" s="139">
        <v>1</v>
      </c>
      <c r="C354" s="63" t="s">
        <v>5417</v>
      </c>
      <c r="D354" s="1010"/>
      <c r="E354" s="1016"/>
      <c r="F354" s="414"/>
      <c r="G354" s="268" t="s">
        <v>5201</v>
      </c>
      <c r="H354" s="69">
        <v>5.0000000000000001E-3</v>
      </c>
      <c r="I354" s="147" t="s">
        <v>5202</v>
      </c>
      <c r="J354" s="580">
        <f t="shared" ref="J354:J392" si="15">ROUND(F354*H354,0)</f>
        <v>0</v>
      </c>
      <c r="K354" s="66" t="s">
        <v>5264</v>
      </c>
      <c r="L354" s="71"/>
      <c r="M354" s="71"/>
      <c r="N354" s="826"/>
      <c r="P354" s="1"/>
      <c r="AX354" s="3">
        <v>0.2382</v>
      </c>
      <c r="AY354" s="3">
        <v>0.39240000000000003</v>
      </c>
      <c r="AZ354" s="3">
        <v>0.38069999999999998</v>
      </c>
      <c r="BA354" s="3">
        <v>0.2616</v>
      </c>
      <c r="BB354" s="3">
        <v>0.25380000000000003</v>
      </c>
      <c r="BC354" s="3">
        <v>0.4073</v>
      </c>
      <c r="BD354" s="3">
        <v>0.39779999999999999</v>
      </c>
      <c r="BE354" s="3">
        <v>0.27150000000000002</v>
      </c>
      <c r="BF354" s="3">
        <v>0.26519999999999999</v>
      </c>
      <c r="BG354" s="3">
        <v>0.26519999999999999</v>
      </c>
    </row>
    <row r="355" spans="1:59" s="3" customFormat="1" ht="15" customHeight="1" x14ac:dyDescent="0.2">
      <c r="A355" s="71"/>
      <c r="B355" s="139">
        <v>2</v>
      </c>
      <c r="C355" s="63" t="s">
        <v>5418</v>
      </c>
      <c r="D355" s="1010"/>
      <c r="E355" s="1016"/>
      <c r="F355" s="415"/>
      <c r="G355" s="268" t="s">
        <v>5201</v>
      </c>
      <c r="H355" s="69">
        <v>1.7000000000000001E-2</v>
      </c>
      <c r="I355" s="147" t="s">
        <v>5202</v>
      </c>
      <c r="J355" s="580">
        <f t="shared" si="15"/>
        <v>0</v>
      </c>
      <c r="K355" s="66" t="s">
        <v>5266</v>
      </c>
      <c r="L355" s="71"/>
      <c r="M355" s="71"/>
      <c r="N355" s="826"/>
      <c r="P355" s="1"/>
    </row>
    <row r="356" spans="1:59" s="3" customFormat="1" ht="15" customHeight="1" x14ac:dyDescent="0.2">
      <c r="A356" s="71"/>
      <c r="B356" s="139">
        <v>3</v>
      </c>
      <c r="C356" s="63" t="s">
        <v>5419</v>
      </c>
      <c r="D356" s="1010"/>
      <c r="E356" s="1016"/>
      <c r="F356" s="415"/>
      <c r="G356" s="268" t="s">
        <v>5201</v>
      </c>
      <c r="H356" s="69">
        <v>2.9000000000000001E-2</v>
      </c>
      <c r="I356" s="147" t="s">
        <v>5202</v>
      </c>
      <c r="J356" s="580">
        <f t="shared" si="15"/>
        <v>0</v>
      </c>
      <c r="K356" s="66" t="s">
        <v>5267</v>
      </c>
      <c r="L356" s="71"/>
      <c r="M356" s="71"/>
      <c r="N356" s="826"/>
      <c r="P356" s="1"/>
    </row>
    <row r="357" spans="1:59" s="3" customFormat="1" ht="15" customHeight="1" x14ac:dyDescent="0.2">
      <c r="A357" s="71"/>
      <c r="B357" s="139">
        <v>4</v>
      </c>
      <c r="C357" s="63" t="s">
        <v>5420</v>
      </c>
      <c r="D357" s="1010"/>
      <c r="E357" s="1016"/>
      <c r="F357" s="415"/>
      <c r="G357" s="268" t="s">
        <v>5201</v>
      </c>
      <c r="H357" s="69">
        <v>4.1000000000000002E-2</v>
      </c>
      <c r="I357" s="147" t="s">
        <v>5202</v>
      </c>
      <c r="J357" s="580">
        <f t="shared" si="15"/>
        <v>0</v>
      </c>
      <c r="K357" s="66" t="s">
        <v>5268</v>
      </c>
      <c r="L357" s="71"/>
      <c r="M357" s="71"/>
      <c r="N357" s="826"/>
      <c r="P357" s="1"/>
    </row>
    <row r="358" spans="1:59" s="3" customFormat="1" ht="15" customHeight="1" x14ac:dyDescent="0.2">
      <c r="A358" s="71"/>
      <c r="B358" s="139">
        <v>5</v>
      </c>
      <c r="C358" s="63" t="s">
        <v>5421</v>
      </c>
      <c r="D358" s="1010"/>
      <c r="E358" s="1016"/>
      <c r="F358" s="415"/>
      <c r="G358" s="268" t="s">
        <v>5201</v>
      </c>
      <c r="H358" s="69">
        <v>5.2999999999999999E-2</v>
      </c>
      <c r="I358" s="147" t="s">
        <v>5202</v>
      </c>
      <c r="J358" s="580">
        <f t="shared" si="15"/>
        <v>0</v>
      </c>
      <c r="K358" s="66" t="s">
        <v>5269</v>
      </c>
      <c r="L358" s="71"/>
      <c r="M358" s="71"/>
      <c r="N358" s="826"/>
      <c r="P358" s="1"/>
    </row>
    <row r="359" spans="1:59" s="3" customFormat="1" ht="15" customHeight="1" x14ac:dyDescent="0.2">
      <c r="A359" s="71"/>
      <c r="B359" s="139">
        <v>6</v>
      </c>
      <c r="C359" s="63" t="s">
        <v>5422</v>
      </c>
      <c r="D359" s="1010"/>
      <c r="E359" s="1016"/>
      <c r="F359" s="415"/>
      <c r="G359" s="268" t="s">
        <v>5201</v>
      </c>
      <c r="H359" s="69">
        <v>6.5000000000000002E-2</v>
      </c>
      <c r="I359" s="147" t="s">
        <v>5202</v>
      </c>
      <c r="J359" s="580">
        <f t="shared" si="15"/>
        <v>0</v>
      </c>
      <c r="K359" s="66" t="s">
        <v>5270</v>
      </c>
      <c r="L359" s="71"/>
      <c r="M359" s="71"/>
      <c r="N359" s="826"/>
      <c r="P359" s="1"/>
    </row>
    <row r="360" spans="1:59" s="3" customFormat="1" ht="15" customHeight="1" x14ac:dyDescent="0.2">
      <c r="A360" s="71"/>
      <c r="B360" s="139">
        <v>7</v>
      </c>
      <c r="C360" s="63" t="s">
        <v>5390</v>
      </c>
      <c r="D360" s="1010"/>
      <c r="E360" s="1016"/>
      <c r="F360" s="415"/>
      <c r="G360" s="268" t="s">
        <v>5201</v>
      </c>
      <c r="H360" s="69">
        <v>7.1999999999999995E-2</v>
      </c>
      <c r="I360" s="147" t="s">
        <v>5202</v>
      </c>
      <c r="J360" s="580">
        <f t="shared" si="15"/>
        <v>0</v>
      </c>
      <c r="K360" s="66" t="s">
        <v>5271</v>
      </c>
      <c r="L360" s="71"/>
      <c r="M360" s="71"/>
      <c r="N360" s="826"/>
      <c r="P360" s="1"/>
    </row>
    <row r="361" spans="1:59" s="3" customFormat="1" ht="15" customHeight="1" x14ac:dyDescent="0.2">
      <c r="A361" s="71"/>
      <c r="B361" s="139">
        <v>8</v>
      </c>
      <c r="C361" s="63" t="s">
        <v>5371</v>
      </c>
      <c r="D361" s="64" t="s">
        <v>5260</v>
      </c>
      <c r="E361" s="416" t="s">
        <v>5423</v>
      </c>
      <c r="F361" s="415"/>
      <c r="G361" s="268" t="s">
        <v>5201</v>
      </c>
      <c r="H361" s="69">
        <v>0.14000000000000001</v>
      </c>
      <c r="I361" s="147" t="s">
        <v>5202</v>
      </c>
      <c r="J361" s="580">
        <f t="shared" si="15"/>
        <v>0</v>
      </c>
      <c r="K361" s="66" t="s">
        <v>5272</v>
      </c>
      <c r="L361" s="71"/>
      <c r="M361" s="71"/>
      <c r="N361" s="826"/>
      <c r="P361" s="1"/>
    </row>
    <row r="362" spans="1:59" s="3" customFormat="1" ht="15" customHeight="1" x14ac:dyDescent="0.2">
      <c r="A362" s="71"/>
      <c r="B362" s="67"/>
      <c r="C362" s="286"/>
      <c r="D362" s="64" t="s">
        <v>5275</v>
      </c>
      <c r="E362" s="416" t="s">
        <v>5424</v>
      </c>
      <c r="F362" s="415"/>
      <c r="G362" s="268" t="s">
        <v>5201</v>
      </c>
      <c r="H362" s="69">
        <v>8.4000000000000005E-2</v>
      </c>
      <c r="I362" s="147" t="s">
        <v>5202</v>
      </c>
      <c r="J362" s="580">
        <f t="shared" si="15"/>
        <v>0</v>
      </c>
      <c r="K362" s="66" t="s">
        <v>5273</v>
      </c>
      <c r="L362" s="71"/>
      <c r="M362" s="71"/>
      <c r="N362" s="826"/>
      <c r="P362" s="1"/>
    </row>
    <row r="363" spans="1:59" s="3" customFormat="1" ht="15" customHeight="1" x14ac:dyDescent="0.2">
      <c r="A363" s="71"/>
      <c r="B363" s="139">
        <v>9</v>
      </c>
      <c r="C363" s="63" t="s">
        <v>5372</v>
      </c>
      <c r="D363" s="64" t="s">
        <v>5260</v>
      </c>
      <c r="E363" s="416" t="s">
        <v>5423</v>
      </c>
      <c r="F363" s="415"/>
      <c r="G363" s="268" t="s">
        <v>5201</v>
      </c>
      <c r="H363" s="69">
        <v>0.14399999999999999</v>
      </c>
      <c r="I363" s="147" t="s">
        <v>5202</v>
      </c>
      <c r="J363" s="580">
        <f t="shared" si="15"/>
        <v>0</v>
      </c>
      <c r="K363" s="66" t="s">
        <v>5330</v>
      </c>
      <c r="L363" s="71"/>
      <c r="M363" s="71"/>
      <c r="N363" s="826"/>
      <c r="P363" s="1"/>
    </row>
    <row r="364" spans="1:59" s="3" customFormat="1" ht="15" customHeight="1" x14ac:dyDescent="0.2">
      <c r="A364" s="71"/>
      <c r="B364" s="67"/>
      <c r="C364" s="286"/>
      <c r="D364" s="64" t="s">
        <v>5275</v>
      </c>
      <c r="E364" s="416" t="s">
        <v>5424</v>
      </c>
      <c r="F364" s="415"/>
      <c r="G364" s="268" t="s">
        <v>5201</v>
      </c>
      <c r="H364" s="69">
        <v>9.6000000000000002E-2</v>
      </c>
      <c r="I364" s="147" t="s">
        <v>5202</v>
      </c>
      <c r="J364" s="580">
        <f t="shared" si="15"/>
        <v>0</v>
      </c>
      <c r="K364" s="66" t="s">
        <v>5331</v>
      </c>
      <c r="L364" s="71"/>
      <c r="M364" s="71"/>
      <c r="N364" s="826"/>
      <c r="P364" s="1"/>
    </row>
    <row r="365" spans="1:59" s="3" customFormat="1" ht="15" customHeight="1" x14ac:dyDescent="0.2">
      <c r="A365" s="71"/>
      <c r="B365" s="139">
        <v>10</v>
      </c>
      <c r="C365" s="63" t="s">
        <v>5373</v>
      </c>
      <c r="D365" s="64" t="s">
        <v>5260</v>
      </c>
      <c r="E365" s="416" t="s">
        <v>5423</v>
      </c>
      <c r="F365" s="415"/>
      <c r="G365" s="268" t="s">
        <v>5201</v>
      </c>
      <c r="H365" s="69">
        <v>0.17599999999999999</v>
      </c>
      <c r="I365" s="147" t="s">
        <v>5202</v>
      </c>
      <c r="J365" s="580">
        <f t="shared" si="15"/>
        <v>0</v>
      </c>
      <c r="K365" s="66" t="s">
        <v>5332</v>
      </c>
      <c r="L365" s="71"/>
      <c r="M365" s="71"/>
      <c r="N365" s="826"/>
      <c r="P365" s="1"/>
    </row>
    <row r="366" spans="1:59" s="3" customFormat="1" ht="15" customHeight="1" x14ac:dyDescent="0.2">
      <c r="A366" s="71"/>
      <c r="B366" s="67"/>
      <c r="C366" s="286"/>
      <c r="D366" s="64" t="s">
        <v>5275</v>
      </c>
      <c r="E366" s="416" t="s">
        <v>5424</v>
      </c>
      <c r="F366" s="415"/>
      <c r="G366" s="268" t="s">
        <v>5201</v>
      </c>
      <c r="H366" s="69">
        <v>0.11799999999999999</v>
      </c>
      <c r="I366" s="147" t="s">
        <v>5202</v>
      </c>
      <c r="J366" s="580">
        <f t="shared" si="15"/>
        <v>0</v>
      </c>
      <c r="K366" s="66" t="s">
        <v>5333</v>
      </c>
      <c r="L366" s="71"/>
      <c r="M366" s="71"/>
      <c r="N366" s="826"/>
      <c r="P366" s="1"/>
    </row>
    <row r="367" spans="1:59" s="3" customFormat="1" ht="15" customHeight="1" x14ac:dyDescent="0.2">
      <c r="A367" s="71"/>
      <c r="B367" s="139">
        <v>11</v>
      </c>
      <c r="C367" s="63" t="s">
        <v>5263</v>
      </c>
      <c r="D367" s="64" t="s">
        <v>5260</v>
      </c>
      <c r="E367" s="416" t="s">
        <v>5423</v>
      </c>
      <c r="F367" s="415"/>
      <c r="G367" s="268" t="s">
        <v>5201</v>
      </c>
      <c r="H367" s="69">
        <v>0.16</v>
      </c>
      <c r="I367" s="147" t="s">
        <v>5202</v>
      </c>
      <c r="J367" s="580">
        <f t="shared" si="15"/>
        <v>0</v>
      </c>
      <c r="K367" s="66" t="s">
        <v>5334</v>
      </c>
      <c r="L367" s="71"/>
      <c r="M367" s="71"/>
      <c r="N367" s="826"/>
      <c r="P367" s="1"/>
    </row>
    <row r="368" spans="1:59" s="3" customFormat="1" ht="15" customHeight="1" x14ac:dyDescent="0.2">
      <c r="A368" s="71"/>
      <c r="B368" s="67"/>
      <c r="C368" s="286"/>
      <c r="D368" s="64" t="s">
        <v>5275</v>
      </c>
      <c r="E368" s="416" t="s">
        <v>5424</v>
      </c>
      <c r="F368" s="415"/>
      <c r="G368" s="268" t="s">
        <v>5201</v>
      </c>
      <c r="H368" s="69">
        <v>0.107</v>
      </c>
      <c r="I368" s="147" t="s">
        <v>5202</v>
      </c>
      <c r="J368" s="580">
        <f t="shared" si="15"/>
        <v>0</v>
      </c>
      <c r="K368" s="66" t="s">
        <v>5335</v>
      </c>
      <c r="L368" s="71"/>
      <c r="M368" s="71"/>
      <c r="N368" s="826"/>
      <c r="P368" s="1"/>
    </row>
    <row r="369" spans="1:16" s="3" customFormat="1" ht="15" customHeight="1" x14ac:dyDescent="0.2">
      <c r="A369" s="71"/>
      <c r="B369" s="139">
        <v>12</v>
      </c>
      <c r="C369" s="63" t="s">
        <v>5265</v>
      </c>
      <c r="D369" s="64" t="s">
        <v>5199</v>
      </c>
      <c r="E369" s="416" t="s">
        <v>5200</v>
      </c>
      <c r="F369" s="415"/>
      <c r="G369" s="268" t="s">
        <v>5201</v>
      </c>
      <c r="H369" s="69">
        <v>0.21</v>
      </c>
      <c r="I369" s="147" t="s">
        <v>5202</v>
      </c>
      <c r="J369" s="580">
        <f t="shared" si="15"/>
        <v>0</v>
      </c>
      <c r="K369" s="66" t="s">
        <v>5336</v>
      </c>
      <c r="L369" s="71"/>
      <c r="M369" s="71"/>
      <c r="N369" s="826"/>
      <c r="P369" s="1"/>
    </row>
    <row r="370" spans="1:16" s="3" customFormat="1" ht="15" customHeight="1" x14ac:dyDescent="0.2">
      <c r="A370" s="71"/>
      <c r="B370" s="417" t="s">
        <v>5260</v>
      </c>
      <c r="C370" s="418" t="s">
        <v>5425</v>
      </c>
      <c r="D370" s="64" t="s">
        <v>5204</v>
      </c>
      <c r="E370" s="416" t="s">
        <v>5205</v>
      </c>
      <c r="F370" s="415"/>
      <c r="G370" s="268" t="s">
        <v>5201</v>
      </c>
      <c r="H370" s="69">
        <v>0.161</v>
      </c>
      <c r="I370" s="147" t="s">
        <v>5202</v>
      </c>
      <c r="J370" s="580">
        <f t="shared" si="15"/>
        <v>0</v>
      </c>
      <c r="K370" s="66" t="s">
        <v>5426</v>
      </c>
      <c r="L370" s="71"/>
      <c r="M370" s="71"/>
      <c r="N370" s="826"/>
      <c r="P370" s="1"/>
    </row>
    <row r="371" spans="1:16" s="3" customFormat="1" ht="15" customHeight="1" x14ac:dyDescent="0.2">
      <c r="A371" s="71"/>
      <c r="B371" s="139">
        <v>13</v>
      </c>
      <c r="C371" s="63" t="s">
        <v>5265</v>
      </c>
      <c r="D371" s="64" t="s">
        <v>5199</v>
      </c>
      <c r="E371" s="416" t="s">
        <v>5200</v>
      </c>
      <c r="F371" s="415"/>
      <c r="G371" s="268" t="s">
        <v>5201</v>
      </c>
      <c r="H371" s="69">
        <v>0.14000000000000001</v>
      </c>
      <c r="I371" s="147" t="s">
        <v>5202</v>
      </c>
      <c r="J371" s="580">
        <f t="shared" si="15"/>
        <v>0</v>
      </c>
      <c r="K371" s="66" t="s">
        <v>5427</v>
      </c>
      <c r="L371" s="71"/>
      <c r="M371" s="71"/>
      <c r="N371" s="826"/>
      <c r="P371" s="1"/>
    </row>
    <row r="372" spans="1:16" s="3" customFormat="1" ht="15" customHeight="1" x14ac:dyDescent="0.2">
      <c r="A372" s="71"/>
      <c r="B372" s="417" t="s">
        <v>5275</v>
      </c>
      <c r="C372" s="418" t="s">
        <v>5428</v>
      </c>
      <c r="D372" s="64" t="s">
        <v>5204</v>
      </c>
      <c r="E372" s="416" t="s">
        <v>5205</v>
      </c>
      <c r="F372" s="415"/>
      <c r="G372" s="268" t="s">
        <v>5201</v>
      </c>
      <c r="H372" s="69">
        <v>0.107</v>
      </c>
      <c r="I372" s="147" t="s">
        <v>5202</v>
      </c>
      <c r="J372" s="580">
        <f t="shared" si="15"/>
        <v>0</v>
      </c>
      <c r="K372" s="66" t="s">
        <v>5339</v>
      </c>
      <c r="L372" s="71"/>
      <c r="M372" s="71"/>
      <c r="N372" s="826"/>
      <c r="P372" s="1"/>
    </row>
    <row r="373" spans="1:16" s="3" customFormat="1" ht="15" customHeight="1" x14ac:dyDescent="0.2">
      <c r="A373" s="71"/>
      <c r="B373" s="139">
        <v>14</v>
      </c>
      <c r="C373" s="63" t="s">
        <v>5198</v>
      </c>
      <c r="D373" s="64" t="s">
        <v>5199</v>
      </c>
      <c r="E373" s="416" t="s">
        <v>5200</v>
      </c>
      <c r="F373" s="415"/>
      <c r="G373" s="268" t="s">
        <v>5201</v>
      </c>
      <c r="H373" s="69">
        <v>0.22500000000000001</v>
      </c>
      <c r="I373" s="147" t="s">
        <v>5202</v>
      </c>
      <c r="J373" s="580">
        <f t="shared" si="15"/>
        <v>0</v>
      </c>
      <c r="K373" s="66" t="s">
        <v>5429</v>
      </c>
      <c r="L373" s="71"/>
      <c r="M373" s="71"/>
      <c r="N373" s="826"/>
      <c r="P373" s="1"/>
    </row>
    <row r="374" spans="1:16" s="3" customFormat="1" ht="15" customHeight="1" x14ac:dyDescent="0.2">
      <c r="A374" s="71"/>
      <c r="B374" s="417" t="s">
        <v>5260</v>
      </c>
      <c r="C374" s="418" t="s">
        <v>5425</v>
      </c>
      <c r="D374" s="64" t="s">
        <v>5204</v>
      </c>
      <c r="E374" s="416" t="s">
        <v>5205</v>
      </c>
      <c r="F374" s="415"/>
      <c r="G374" s="268" t="s">
        <v>5201</v>
      </c>
      <c r="H374" s="69">
        <v>0.16700000000000001</v>
      </c>
      <c r="I374" s="147" t="s">
        <v>5202</v>
      </c>
      <c r="J374" s="580">
        <f t="shared" si="15"/>
        <v>0</v>
      </c>
      <c r="K374" s="66" t="s">
        <v>5341</v>
      </c>
      <c r="L374" s="71"/>
      <c r="M374" s="71"/>
      <c r="N374" s="826"/>
      <c r="P374" s="1"/>
    </row>
    <row r="375" spans="1:16" s="3" customFormat="1" ht="15" customHeight="1" x14ac:dyDescent="0.2">
      <c r="A375" s="71"/>
      <c r="B375" s="139">
        <v>15</v>
      </c>
      <c r="C375" s="63" t="s">
        <v>5198</v>
      </c>
      <c r="D375" s="64" t="s">
        <v>5199</v>
      </c>
      <c r="E375" s="416" t="s">
        <v>5200</v>
      </c>
      <c r="F375" s="415"/>
      <c r="G375" s="268" t="s">
        <v>5201</v>
      </c>
      <c r="H375" s="69">
        <v>0.15</v>
      </c>
      <c r="I375" s="147" t="s">
        <v>5202</v>
      </c>
      <c r="J375" s="580">
        <f t="shared" si="15"/>
        <v>0</v>
      </c>
      <c r="K375" s="66" t="s">
        <v>5430</v>
      </c>
      <c r="L375" s="71"/>
      <c r="M375" s="71"/>
      <c r="N375" s="826"/>
      <c r="P375" s="1"/>
    </row>
    <row r="376" spans="1:16" s="3" customFormat="1" ht="15" customHeight="1" x14ac:dyDescent="0.2">
      <c r="A376" s="71"/>
      <c r="B376" s="417" t="s">
        <v>5275</v>
      </c>
      <c r="C376" s="418" t="s">
        <v>5428</v>
      </c>
      <c r="D376" s="64" t="s">
        <v>5204</v>
      </c>
      <c r="E376" s="416" t="s">
        <v>5205</v>
      </c>
      <c r="F376" s="415"/>
      <c r="G376" s="268" t="s">
        <v>5201</v>
      </c>
      <c r="H376" s="69">
        <v>0.111</v>
      </c>
      <c r="I376" s="147" t="s">
        <v>5202</v>
      </c>
      <c r="J376" s="406">
        <f t="shared" si="15"/>
        <v>0</v>
      </c>
      <c r="K376" s="66" t="s">
        <v>5343</v>
      </c>
      <c r="L376" s="71"/>
      <c r="M376" s="71"/>
      <c r="N376" s="826"/>
      <c r="P376" s="1"/>
    </row>
    <row r="377" spans="1:16" s="3" customFormat="1" ht="15" customHeight="1" x14ac:dyDescent="0.2">
      <c r="A377" s="71"/>
      <c r="B377" s="139">
        <v>16</v>
      </c>
      <c r="C377" s="63" t="s">
        <v>5207</v>
      </c>
      <c r="D377" s="64" t="s">
        <v>5199</v>
      </c>
      <c r="E377" s="416" t="s">
        <v>5200</v>
      </c>
      <c r="F377" s="415"/>
      <c r="G377" s="268" t="s">
        <v>5201</v>
      </c>
      <c r="H377" s="69">
        <v>0.24199999999999999</v>
      </c>
      <c r="I377" s="147" t="s">
        <v>5202</v>
      </c>
      <c r="J377" s="580">
        <f t="shared" si="15"/>
        <v>0</v>
      </c>
      <c r="K377" s="66" t="s">
        <v>5431</v>
      </c>
      <c r="L377" s="71"/>
      <c r="M377" s="71"/>
      <c r="N377" s="826"/>
      <c r="P377" s="1"/>
    </row>
    <row r="378" spans="1:16" s="3" customFormat="1" ht="15" customHeight="1" x14ac:dyDescent="0.2">
      <c r="A378" s="71"/>
      <c r="B378" s="417" t="s">
        <v>5260</v>
      </c>
      <c r="C378" s="418" t="s">
        <v>5425</v>
      </c>
      <c r="D378" s="64" t="s">
        <v>5204</v>
      </c>
      <c r="E378" s="416" t="s">
        <v>5205</v>
      </c>
      <c r="F378" s="415"/>
      <c r="G378" s="268" t="s">
        <v>5201</v>
      </c>
      <c r="H378" s="69">
        <v>0.17199999999999999</v>
      </c>
      <c r="I378" s="147" t="s">
        <v>5202</v>
      </c>
      <c r="J378" s="580">
        <f t="shared" si="15"/>
        <v>0</v>
      </c>
      <c r="K378" s="66" t="s">
        <v>5345</v>
      </c>
      <c r="L378" s="71"/>
      <c r="M378" s="71"/>
      <c r="N378" s="826"/>
      <c r="P378" s="1"/>
    </row>
    <row r="379" spans="1:16" s="3" customFormat="1" ht="15" customHeight="1" x14ac:dyDescent="0.2">
      <c r="A379" s="71"/>
      <c r="B379" s="139">
        <v>17</v>
      </c>
      <c r="C379" s="63" t="s">
        <v>5207</v>
      </c>
      <c r="D379" s="64" t="s">
        <v>5199</v>
      </c>
      <c r="E379" s="416" t="s">
        <v>5200</v>
      </c>
      <c r="F379" s="415"/>
      <c r="G379" s="268" t="s">
        <v>5201</v>
      </c>
      <c r="H379" s="69">
        <v>0.161</v>
      </c>
      <c r="I379" s="147" t="s">
        <v>5202</v>
      </c>
      <c r="J379" s="580">
        <f t="shared" si="15"/>
        <v>0</v>
      </c>
      <c r="K379" s="66" t="s">
        <v>5432</v>
      </c>
      <c r="L379" s="71"/>
      <c r="M379" s="71"/>
      <c r="N379" s="826"/>
      <c r="P379" s="1"/>
    </row>
    <row r="380" spans="1:16" s="3" customFormat="1" ht="15" customHeight="1" x14ac:dyDescent="0.2">
      <c r="A380" s="71"/>
      <c r="B380" s="417" t="s">
        <v>5275</v>
      </c>
      <c r="C380" s="418" t="s">
        <v>5428</v>
      </c>
      <c r="D380" s="64" t="s">
        <v>5204</v>
      </c>
      <c r="E380" s="416" t="s">
        <v>5205</v>
      </c>
      <c r="F380" s="415"/>
      <c r="G380" s="268" t="s">
        <v>5201</v>
      </c>
      <c r="H380" s="69">
        <v>0.114</v>
      </c>
      <c r="I380" s="147" t="s">
        <v>5202</v>
      </c>
      <c r="J380" s="406">
        <f t="shared" si="15"/>
        <v>0</v>
      </c>
      <c r="K380" s="66" t="s">
        <v>5347</v>
      </c>
      <c r="L380" s="71"/>
      <c r="M380" s="71"/>
      <c r="N380" s="826"/>
      <c r="P380" s="1"/>
    </row>
    <row r="381" spans="1:16" s="3" customFormat="1" ht="15" customHeight="1" x14ac:dyDescent="0.2">
      <c r="A381" s="71"/>
      <c r="B381" s="139">
        <v>18</v>
      </c>
      <c r="C381" s="63" t="s">
        <v>5210</v>
      </c>
      <c r="D381" s="64" t="s">
        <v>5199</v>
      </c>
      <c r="E381" s="416" t="s">
        <v>5200</v>
      </c>
      <c r="F381" s="415"/>
      <c r="G381" s="268" t="s">
        <v>5201</v>
      </c>
      <c r="H381" s="69">
        <v>0.25</v>
      </c>
      <c r="I381" s="147" t="s">
        <v>5202</v>
      </c>
      <c r="J381" s="580">
        <f t="shared" si="15"/>
        <v>0</v>
      </c>
      <c r="K381" s="66" t="s">
        <v>5433</v>
      </c>
      <c r="L381" s="71"/>
      <c r="M381" s="71"/>
      <c r="N381" s="826"/>
      <c r="P381" s="1"/>
    </row>
    <row r="382" spans="1:16" s="3" customFormat="1" ht="15" customHeight="1" x14ac:dyDescent="0.2">
      <c r="A382" s="71"/>
      <c r="B382" s="417" t="s">
        <v>5260</v>
      </c>
      <c r="C382" s="418" t="s">
        <v>5425</v>
      </c>
      <c r="D382" s="64" t="s">
        <v>5204</v>
      </c>
      <c r="E382" s="416" t="s">
        <v>5205</v>
      </c>
      <c r="F382" s="415"/>
      <c r="G382" s="268" t="s">
        <v>5201</v>
      </c>
      <c r="H382" s="69">
        <v>0.217</v>
      </c>
      <c r="I382" s="147" t="s">
        <v>5202</v>
      </c>
      <c r="J382" s="580">
        <f t="shared" si="15"/>
        <v>0</v>
      </c>
      <c r="K382" s="66" t="s">
        <v>5349</v>
      </c>
      <c r="L382" s="71"/>
      <c r="M382" s="71"/>
      <c r="N382" s="826"/>
      <c r="P382" s="1"/>
    </row>
    <row r="383" spans="1:16" s="3" customFormat="1" ht="15" customHeight="1" x14ac:dyDescent="0.2">
      <c r="A383" s="71"/>
      <c r="B383" s="139">
        <v>19</v>
      </c>
      <c r="C383" s="63" t="s">
        <v>5210</v>
      </c>
      <c r="D383" s="64" t="s">
        <v>5199</v>
      </c>
      <c r="E383" s="416" t="s">
        <v>5200</v>
      </c>
      <c r="F383" s="415"/>
      <c r="G383" s="268" t="s">
        <v>5201</v>
      </c>
      <c r="H383" s="69">
        <v>0.16700000000000001</v>
      </c>
      <c r="I383" s="147" t="s">
        <v>5202</v>
      </c>
      <c r="J383" s="580">
        <f t="shared" si="15"/>
        <v>0</v>
      </c>
      <c r="K383" s="66" t="s">
        <v>5434</v>
      </c>
      <c r="L383" s="71"/>
      <c r="M383" s="71"/>
      <c r="N383" s="826"/>
      <c r="P383" s="1"/>
    </row>
    <row r="384" spans="1:16" s="3" customFormat="1" ht="15" customHeight="1" x14ac:dyDescent="0.2">
      <c r="A384" s="71"/>
      <c r="B384" s="417" t="s">
        <v>5275</v>
      </c>
      <c r="C384" s="418" t="s">
        <v>5428</v>
      </c>
      <c r="D384" s="64" t="s">
        <v>5204</v>
      </c>
      <c r="E384" s="416" t="s">
        <v>5205</v>
      </c>
      <c r="F384" s="415"/>
      <c r="G384" s="268" t="s">
        <v>5201</v>
      </c>
      <c r="H384" s="69">
        <v>0.14499999999999999</v>
      </c>
      <c r="I384" s="147" t="s">
        <v>5202</v>
      </c>
      <c r="J384" s="406">
        <f t="shared" si="15"/>
        <v>0</v>
      </c>
      <c r="K384" s="66" t="s">
        <v>5352</v>
      </c>
      <c r="L384" s="71"/>
      <c r="M384" s="71"/>
      <c r="N384" s="826"/>
      <c r="P384" s="1"/>
    </row>
    <row r="385" spans="1:16" s="3" customFormat="1" ht="15" customHeight="1" x14ac:dyDescent="0.2">
      <c r="A385" s="71"/>
      <c r="B385" s="139">
        <v>20</v>
      </c>
      <c r="C385" s="63" t="s">
        <v>5213</v>
      </c>
      <c r="D385" s="64" t="s">
        <v>5199</v>
      </c>
      <c r="E385" s="416" t="s">
        <v>5200</v>
      </c>
      <c r="F385" s="415"/>
      <c r="G385" s="268" t="s">
        <v>5201</v>
      </c>
      <c r="H385" s="69">
        <v>0.27500000000000002</v>
      </c>
      <c r="I385" s="147" t="s">
        <v>5202</v>
      </c>
      <c r="J385" s="580">
        <f t="shared" si="15"/>
        <v>0</v>
      </c>
      <c r="K385" s="66" t="s">
        <v>5403</v>
      </c>
      <c r="L385" s="71"/>
      <c r="M385" s="71"/>
      <c r="N385" s="826"/>
      <c r="P385" s="1"/>
    </row>
    <row r="386" spans="1:16" s="3" customFormat="1" ht="15" customHeight="1" x14ac:dyDescent="0.2">
      <c r="A386" s="71"/>
      <c r="B386" s="417" t="s">
        <v>5260</v>
      </c>
      <c r="C386" s="418" t="s">
        <v>5425</v>
      </c>
      <c r="D386" s="64" t="s">
        <v>5204</v>
      </c>
      <c r="E386" s="416" t="s">
        <v>5205</v>
      </c>
      <c r="F386" s="415"/>
      <c r="G386" s="268" t="s">
        <v>5201</v>
      </c>
      <c r="H386" s="69">
        <v>0.247</v>
      </c>
      <c r="I386" s="147" t="s">
        <v>5202</v>
      </c>
      <c r="J386" s="580">
        <f t="shared" si="15"/>
        <v>0</v>
      </c>
      <c r="K386" s="66" t="s">
        <v>5354</v>
      </c>
      <c r="L386" s="71"/>
      <c r="M386" s="71"/>
      <c r="N386" s="826"/>
      <c r="P386" s="1"/>
    </row>
    <row r="387" spans="1:16" s="3" customFormat="1" ht="15" customHeight="1" x14ac:dyDescent="0.2">
      <c r="A387" s="71"/>
      <c r="B387" s="139">
        <v>21</v>
      </c>
      <c r="C387" s="63" t="s">
        <v>5213</v>
      </c>
      <c r="D387" s="64" t="s">
        <v>5199</v>
      </c>
      <c r="E387" s="416" t="s">
        <v>5200</v>
      </c>
      <c r="F387" s="415"/>
      <c r="G387" s="268" t="s">
        <v>5201</v>
      </c>
      <c r="H387" s="69">
        <v>0.184</v>
      </c>
      <c r="I387" s="147" t="s">
        <v>5202</v>
      </c>
      <c r="J387" s="580">
        <f t="shared" si="15"/>
        <v>0</v>
      </c>
      <c r="K387" s="66" t="s">
        <v>5435</v>
      </c>
      <c r="L387" s="71"/>
      <c r="M387" s="71"/>
      <c r="N387" s="826"/>
      <c r="P387" s="1"/>
    </row>
    <row r="388" spans="1:16" s="3" customFormat="1" ht="15" customHeight="1" x14ac:dyDescent="0.2">
      <c r="A388" s="71"/>
      <c r="B388" s="417" t="s">
        <v>5275</v>
      </c>
      <c r="C388" s="418" t="s">
        <v>5428</v>
      </c>
      <c r="D388" s="64" t="s">
        <v>5204</v>
      </c>
      <c r="E388" s="416" t="s">
        <v>5205</v>
      </c>
      <c r="F388" s="415"/>
      <c r="G388" s="268" t="s">
        <v>5201</v>
      </c>
      <c r="H388" s="69">
        <v>0.16500000000000001</v>
      </c>
      <c r="I388" s="147" t="s">
        <v>5202</v>
      </c>
      <c r="J388" s="406">
        <f t="shared" si="15"/>
        <v>0</v>
      </c>
      <c r="K388" s="66" t="s">
        <v>5356</v>
      </c>
      <c r="L388" s="71"/>
      <c r="M388" s="71"/>
      <c r="N388" s="826"/>
      <c r="P388" s="1"/>
    </row>
    <row r="389" spans="1:16" s="3" customFormat="1" ht="15" customHeight="1" x14ac:dyDescent="0.2">
      <c r="A389" s="71"/>
      <c r="B389" s="139">
        <v>22</v>
      </c>
      <c r="C389" s="63" t="s">
        <v>5216</v>
      </c>
      <c r="D389" s="64" t="s">
        <v>5199</v>
      </c>
      <c r="E389" s="416" t="s">
        <v>5200</v>
      </c>
      <c r="F389" s="415"/>
      <c r="G389" s="268" t="s">
        <v>5201</v>
      </c>
      <c r="H389" s="69">
        <v>0.29099999999999998</v>
      </c>
      <c r="I389" s="147" t="s">
        <v>5202</v>
      </c>
      <c r="J389" s="580">
        <f t="shared" si="15"/>
        <v>0</v>
      </c>
      <c r="K389" s="66" t="s">
        <v>5391</v>
      </c>
      <c r="L389" s="71"/>
      <c r="M389" s="71"/>
      <c r="N389" s="826"/>
      <c r="P389" s="1"/>
    </row>
    <row r="390" spans="1:16" s="3" customFormat="1" ht="15" customHeight="1" x14ac:dyDescent="0.2">
      <c r="A390" s="71"/>
      <c r="B390" s="417" t="s">
        <v>5260</v>
      </c>
      <c r="C390" s="418" t="s">
        <v>5425</v>
      </c>
      <c r="D390" s="64" t="s">
        <v>5204</v>
      </c>
      <c r="E390" s="416" t="s">
        <v>5205</v>
      </c>
      <c r="F390" s="415"/>
      <c r="G390" s="268" t="s">
        <v>5201</v>
      </c>
      <c r="H390" s="69">
        <v>0.26600000000000001</v>
      </c>
      <c r="I390" s="147" t="s">
        <v>5202</v>
      </c>
      <c r="J390" s="580">
        <f t="shared" si="15"/>
        <v>0</v>
      </c>
      <c r="K390" s="66" t="s">
        <v>5358</v>
      </c>
      <c r="L390" s="71"/>
      <c r="M390" s="71"/>
      <c r="N390" s="826"/>
      <c r="P390" s="1"/>
    </row>
    <row r="391" spans="1:16" s="3" customFormat="1" ht="15" customHeight="1" x14ac:dyDescent="0.2">
      <c r="A391" s="71"/>
      <c r="B391" s="139">
        <v>23</v>
      </c>
      <c r="C391" s="63" t="s">
        <v>5216</v>
      </c>
      <c r="D391" s="64" t="s">
        <v>5199</v>
      </c>
      <c r="E391" s="416" t="s">
        <v>5200</v>
      </c>
      <c r="F391" s="415"/>
      <c r="G391" s="268" t="s">
        <v>5201</v>
      </c>
      <c r="H391" s="69">
        <v>0.19400000000000001</v>
      </c>
      <c r="I391" s="147" t="s">
        <v>5202</v>
      </c>
      <c r="J391" s="580">
        <f t="shared" si="15"/>
        <v>0</v>
      </c>
      <c r="K391" s="66" t="s">
        <v>5359</v>
      </c>
      <c r="L391" s="71"/>
      <c r="M391" s="71"/>
      <c r="N391" s="826"/>
      <c r="P391" s="1"/>
    </row>
    <row r="392" spans="1:16" s="3" customFormat="1" ht="15" customHeight="1" thickBot="1" x14ac:dyDescent="0.25">
      <c r="A392" s="71"/>
      <c r="B392" s="417" t="s">
        <v>5275</v>
      </c>
      <c r="C392" s="418" t="s">
        <v>5428</v>
      </c>
      <c r="D392" s="64" t="s">
        <v>5204</v>
      </c>
      <c r="E392" s="416" t="s">
        <v>5205</v>
      </c>
      <c r="F392" s="419"/>
      <c r="G392" s="268" t="s">
        <v>5201</v>
      </c>
      <c r="H392" s="69">
        <v>0.17699999999999999</v>
      </c>
      <c r="I392" s="147" t="s">
        <v>5202</v>
      </c>
      <c r="J392" s="406">
        <f t="shared" si="15"/>
        <v>0</v>
      </c>
      <c r="K392" s="66" t="s">
        <v>5436</v>
      </c>
      <c r="L392" s="71"/>
      <c r="M392" s="71"/>
      <c r="N392" s="826"/>
      <c r="P392" s="1"/>
    </row>
    <row r="393" spans="1:16" s="3" customFormat="1" ht="15" customHeight="1" thickTop="1" thickBot="1" x14ac:dyDescent="0.25">
      <c r="A393" s="71"/>
      <c r="B393" s="1012" t="s">
        <v>5259</v>
      </c>
      <c r="C393" s="1013"/>
      <c r="D393" s="1010"/>
      <c r="E393" s="1011"/>
      <c r="F393" s="420"/>
      <c r="G393" s="231"/>
      <c r="H393" s="222"/>
      <c r="I393" s="267"/>
      <c r="J393" s="408">
        <f>SUM(J354:J392)</f>
        <v>0</v>
      </c>
      <c r="K393" s="66" t="s">
        <v>5437</v>
      </c>
      <c r="L393" s="3" t="s">
        <v>5201</v>
      </c>
      <c r="M393" s="66"/>
      <c r="P393" s="1"/>
    </row>
    <row r="394" spans="1:16" s="3" customFormat="1" ht="9" customHeight="1" x14ac:dyDescent="0.2">
      <c r="A394" s="71"/>
      <c r="B394" s="71"/>
      <c r="C394" s="71"/>
      <c r="D394" s="71"/>
      <c r="E394" s="71"/>
      <c r="F394" s="831"/>
      <c r="G394" s="71"/>
      <c r="H394" s="73"/>
      <c r="I394" s="71"/>
      <c r="J394" s="74"/>
      <c r="K394" s="71"/>
      <c r="L394" s="71"/>
      <c r="M394" s="66"/>
      <c r="P394" s="1"/>
    </row>
    <row r="395" spans="1:16" ht="15.75" customHeight="1" x14ac:dyDescent="0.2">
      <c r="A395" s="77"/>
      <c r="B395" s="71" t="s">
        <v>5438</v>
      </c>
      <c r="C395" s="76"/>
      <c r="D395" s="76"/>
      <c r="E395" s="76"/>
      <c r="F395" s="75"/>
      <c r="G395" s="76"/>
      <c r="H395" s="79"/>
      <c r="I395" s="76"/>
      <c r="J395" s="75"/>
      <c r="K395" s="76"/>
      <c r="L395" s="76"/>
      <c r="M395" s="66"/>
    </row>
    <row r="396" spans="1:16" ht="3" customHeight="1" x14ac:dyDescent="0.2">
      <c r="A396" s="78"/>
      <c r="B396" s="76"/>
      <c r="C396" s="76"/>
      <c r="D396" s="76"/>
      <c r="E396" s="76"/>
      <c r="F396" s="75"/>
      <c r="G396" s="76"/>
      <c r="H396" s="79"/>
      <c r="I396" s="76"/>
      <c r="J396" s="75"/>
      <c r="K396" s="76"/>
      <c r="L396" s="76"/>
      <c r="M396" s="66"/>
    </row>
    <row r="397" spans="1:16" ht="18.75" customHeight="1" x14ac:dyDescent="0.2">
      <c r="A397" s="78"/>
      <c r="B397" s="991" t="s">
        <v>5416</v>
      </c>
      <c r="C397" s="992"/>
      <c r="D397" s="991" t="s">
        <v>5194</v>
      </c>
      <c r="E397" s="992"/>
      <c r="F397" s="80" t="s">
        <v>5195</v>
      </c>
      <c r="G397" s="213"/>
      <c r="H397" s="81" t="s">
        <v>5196</v>
      </c>
      <c r="I397" s="213"/>
      <c r="J397" s="80" t="s">
        <v>17</v>
      </c>
      <c r="K397" s="66"/>
      <c r="L397" s="76"/>
      <c r="M397" s="66"/>
    </row>
    <row r="398" spans="1:16" ht="14.5" thickBot="1" x14ac:dyDescent="0.25">
      <c r="A398" s="78"/>
      <c r="B398" s="294"/>
      <c r="C398" s="289"/>
      <c r="D398" s="229"/>
      <c r="E398" s="286"/>
      <c r="F398" s="661" t="s">
        <v>5370</v>
      </c>
      <c r="G398" s="143"/>
      <c r="H398" s="83"/>
      <c r="I398" s="143"/>
      <c r="J398" s="82" t="s">
        <v>5197</v>
      </c>
      <c r="K398" s="66"/>
      <c r="L398" s="76"/>
      <c r="M398" s="66"/>
      <c r="P398" s="3"/>
    </row>
    <row r="399" spans="1:16" s="3" customFormat="1" ht="15" customHeight="1" thickTop="1" x14ac:dyDescent="0.2">
      <c r="A399" s="71"/>
      <c r="B399" s="139">
        <v>1</v>
      </c>
      <c r="C399" s="63" t="s">
        <v>5417</v>
      </c>
      <c r="D399" s="64"/>
      <c r="E399" s="72" t="s">
        <v>5440</v>
      </c>
      <c r="F399" s="421"/>
      <c r="G399" s="268" t="s">
        <v>5201</v>
      </c>
      <c r="H399" s="69">
        <v>8.0000000000000002E-3</v>
      </c>
      <c r="I399" s="147" t="s">
        <v>5202</v>
      </c>
      <c r="J399" s="580">
        <f t="shared" ref="J399:J426" si="16">ROUND(F399*H399,0)</f>
        <v>0</v>
      </c>
      <c r="K399" s="66" t="s">
        <v>5264</v>
      </c>
      <c r="L399" s="73"/>
      <c r="M399" s="835"/>
      <c r="N399" s="826"/>
    </row>
    <row r="400" spans="1:16" s="3" customFormat="1" ht="15" customHeight="1" x14ac:dyDescent="0.2">
      <c r="A400" s="71"/>
      <c r="B400" s="139">
        <f>B399+1</f>
        <v>2</v>
      </c>
      <c r="C400" s="63" t="s">
        <v>5418</v>
      </c>
      <c r="D400" s="64"/>
      <c r="E400" s="72" t="s">
        <v>5440</v>
      </c>
      <c r="F400" s="415"/>
      <c r="G400" s="268" t="s">
        <v>5201</v>
      </c>
      <c r="H400" s="69">
        <v>2.4E-2</v>
      </c>
      <c r="I400" s="147" t="s">
        <v>5202</v>
      </c>
      <c r="J400" s="580">
        <f t="shared" si="16"/>
        <v>0</v>
      </c>
      <c r="K400" s="66" t="s">
        <v>5266</v>
      </c>
      <c r="L400" s="73"/>
      <c r="M400" s="835"/>
      <c r="N400" s="826"/>
    </row>
    <row r="401" spans="1:14" s="3" customFormat="1" ht="15" customHeight="1" x14ac:dyDescent="0.2">
      <c r="A401" s="71"/>
      <c r="B401" s="67"/>
      <c r="C401" s="286"/>
      <c r="D401" s="64"/>
      <c r="E401" s="72" t="s">
        <v>5441</v>
      </c>
      <c r="F401" s="415"/>
      <c r="G401" s="268" t="s">
        <v>5201</v>
      </c>
      <c r="H401" s="69">
        <v>1.7000000000000001E-2</v>
      </c>
      <c r="I401" s="147" t="s">
        <v>5202</v>
      </c>
      <c r="J401" s="580">
        <f t="shared" si="16"/>
        <v>0</v>
      </c>
      <c r="K401" s="66" t="s">
        <v>5267</v>
      </c>
      <c r="L401" s="73"/>
      <c r="M401" s="836"/>
      <c r="N401" s="826"/>
    </row>
    <row r="402" spans="1:14" s="3" customFormat="1" ht="15" customHeight="1" x14ac:dyDescent="0.2">
      <c r="A402" s="71"/>
      <c r="B402" s="139">
        <f>B400+1</f>
        <v>3</v>
      </c>
      <c r="C402" s="63" t="s">
        <v>5419</v>
      </c>
      <c r="D402" s="64"/>
      <c r="E402" s="72" t="s">
        <v>5440</v>
      </c>
      <c r="F402" s="415"/>
      <c r="G402" s="268" t="s">
        <v>5201</v>
      </c>
      <c r="H402" s="69">
        <v>4.4999999999999998E-2</v>
      </c>
      <c r="I402" s="147" t="s">
        <v>5202</v>
      </c>
      <c r="J402" s="580">
        <f t="shared" si="16"/>
        <v>0</v>
      </c>
      <c r="K402" s="66" t="s">
        <v>5268</v>
      </c>
      <c r="L402" s="73"/>
      <c r="M402" s="835"/>
      <c r="N402" s="826"/>
    </row>
    <row r="403" spans="1:14" s="3" customFormat="1" ht="15" customHeight="1" x14ac:dyDescent="0.2">
      <c r="A403" s="71"/>
      <c r="B403" s="67"/>
      <c r="C403" s="286"/>
      <c r="D403" s="64"/>
      <c r="E403" s="72" t="s">
        <v>5441</v>
      </c>
      <c r="F403" s="415"/>
      <c r="G403" s="268" t="s">
        <v>5201</v>
      </c>
      <c r="H403" s="69">
        <v>2.9000000000000001E-2</v>
      </c>
      <c r="I403" s="147" t="s">
        <v>5202</v>
      </c>
      <c r="J403" s="580">
        <f t="shared" si="16"/>
        <v>0</v>
      </c>
      <c r="K403" s="66" t="s">
        <v>5269</v>
      </c>
      <c r="L403" s="73"/>
      <c r="M403" s="836"/>
      <c r="N403" s="826"/>
    </row>
    <row r="404" spans="1:14" s="3" customFormat="1" ht="15" customHeight="1" x14ac:dyDescent="0.2">
      <c r="A404" s="71"/>
      <c r="B404" s="139">
        <f>B402+1</f>
        <v>4</v>
      </c>
      <c r="C404" s="63" t="s">
        <v>5420</v>
      </c>
      <c r="D404" s="64"/>
      <c r="E404" s="72" t="s">
        <v>5440</v>
      </c>
      <c r="F404" s="415"/>
      <c r="G404" s="268" t="s">
        <v>5201</v>
      </c>
      <c r="H404" s="69">
        <v>7.2999999999999995E-2</v>
      </c>
      <c r="I404" s="147" t="s">
        <v>5202</v>
      </c>
      <c r="J404" s="580">
        <f t="shared" si="16"/>
        <v>0</v>
      </c>
      <c r="K404" s="66" t="s">
        <v>5270</v>
      </c>
      <c r="L404" s="73"/>
      <c r="M404" s="835"/>
      <c r="N404" s="826"/>
    </row>
    <row r="405" spans="1:14" s="3" customFormat="1" ht="15" customHeight="1" x14ac:dyDescent="0.2">
      <c r="A405" s="71"/>
      <c r="B405" s="67"/>
      <c r="C405" s="286"/>
      <c r="D405" s="64"/>
      <c r="E405" s="72" t="s">
        <v>5441</v>
      </c>
      <c r="F405" s="415"/>
      <c r="G405" s="268" t="s">
        <v>5201</v>
      </c>
      <c r="H405" s="69">
        <v>4.1000000000000002E-2</v>
      </c>
      <c r="I405" s="147" t="s">
        <v>5202</v>
      </c>
      <c r="J405" s="580">
        <f t="shared" si="16"/>
        <v>0</v>
      </c>
      <c r="K405" s="66" t="s">
        <v>5271</v>
      </c>
      <c r="L405" s="73"/>
      <c r="M405" s="836"/>
      <c r="N405" s="826"/>
    </row>
    <row r="406" spans="1:14" s="3" customFormat="1" ht="15" customHeight="1" x14ac:dyDescent="0.2">
      <c r="A406" s="71"/>
      <c r="B406" s="139">
        <f>B404+1</f>
        <v>5</v>
      </c>
      <c r="C406" s="63" t="s">
        <v>5421</v>
      </c>
      <c r="D406" s="64"/>
      <c r="E406" s="72" t="s">
        <v>5440</v>
      </c>
      <c r="F406" s="415"/>
      <c r="G406" s="268" t="s">
        <v>5201</v>
      </c>
      <c r="H406" s="69">
        <v>0.1</v>
      </c>
      <c r="I406" s="147" t="s">
        <v>5202</v>
      </c>
      <c r="J406" s="580">
        <f t="shared" si="16"/>
        <v>0</v>
      </c>
      <c r="K406" s="66" t="s">
        <v>5272</v>
      </c>
      <c r="L406" s="73"/>
      <c r="M406" s="835"/>
      <c r="N406" s="826"/>
    </row>
    <row r="407" spans="1:14" s="3" customFormat="1" ht="15" customHeight="1" x14ac:dyDescent="0.2">
      <c r="A407" s="71"/>
      <c r="B407" s="67"/>
      <c r="C407" s="286"/>
      <c r="D407" s="64"/>
      <c r="E407" s="72" t="s">
        <v>5441</v>
      </c>
      <c r="F407" s="415"/>
      <c r="G407" s="268" t="s">
        <v>5201</v>
      </c>
      <c r="H407" s="69">
        <v>5.2999999999999999E-2</v>
      </c>
      <c r="I407" s="147" t="s">
        <v>5202</v>
      </c>
      <c r="J407" s="580">
        <f t="shared" si="16"/>
        <v>0</v>
      </c>
      <c r="K407" s="66" t="s">
        <v>5273</v>
      </c>
      <c r="L407" s="73"/>
      <c r="M407" s="836"/>
      <c r="N407" s="826"/>
    </row>
    <row r="408" spans="1:14" s="3" customFormat="1" ht="15" customHeight="1" x14ac:dyDescent="0.2">
      <c r="A408" s="71"/>
      <c r="B408" s="139">
        <f>B406+1</f>
        <v>6</v>
      </c>
      <c r="C408" s="63" t="s">
        <v>5422</v>
      </c>
      <c r="D408" s="64"/>
      <c r="E408" s="72" t="s">
        <v>5440</v>
      </c>
      <c r="F408" s="415"/>
      <c r="G408" s="268" t="s">
        <v>5201</v>
      </c>
      <c r="H408" s="69">
        <v>0.13100000000000001</v>
      </c>
      <c r="I408" s="147" t="s">
        <v>5202</v>
      </c>
      <c r="J408" s="580">
        <f t="shared" si="16"/>
        <v>0</v>
      </c>
      <c r="K408" s="66" t="s">
        <v>5330</v>
      </c>
      <c r="L408" s="73"/>
      <c r="M408" s="835"/>
      <c r="N408" s="826"/>
    </row>
    <row r="409" spans="1:14" s="3" customFormat="1" ht="15" customHeight="1" x14ac:dyDescent="0.2">
      <c r="A409" s="71"/>
      <c r="B409" s="67"/>
      <c r="C409" s="286"/>
      <c r="D409" s="64"/>
      <c r="E409" s="72" t="s">
        <v>5441</v>
      </c>
      <c r="F409" s="415"/>
      <c r="G409" s="268" t="s">
        <v>5201</v>
      </c>
      <c r="H409" s="69">
        <v>6.5000000000000002E-2</v>
      </c>
      <c r="I409" s="147" t="s">
        <v>5202</v>
      </c>
      <c r="J409" s="580">
        <f t="shared" si="16"/>
        <v>0</v>
      </c>
      <c r="K409" s="66" t="s">
        <v>5331</v>
      </c>
      <c r="L409" s="73"/>
      <c r="M409" s="836"/>
      <c r="N409" s="826"/>
    </row>
    <row r="410" spans="1:14" s="3" customFormat="1" ht="15" customHeight="1" x14ac:dyDescent="0.2">
      <c r="A410" s="71"/>
      <c r="B410" s="139">
        <f>B408+1</f>
        <v>7</v>
      </c>
      <c r="C410" s="63" t="s">
        <v>5390</v>
      </c>
      <c r="D410" s="64"/>
      <c r="E410" s="72" t="s">
        <v>5440</v>
      </c>
      <c r="F410" s="415"/>
      <c r="G410" s="268" t="s">
        <v>5201</v>
      </c>
      <c r="H410" s="69">
        <v>0.14299999999999999</v>
      </c>
      <c r="I410" s="147" t="s">
        <v>5202</v>
      </c>
      <c r="J410" s="580">
        <f t="shared" si="16"/>
        <v>0</v>
      </c>
      <c r="K410" s="66" t="s">
        <v>5332</v>
      </c>
      <c r="L410" s="73"/>
      <c r="M410" s="835"/>
      <c r="N410" s="826"/>
    </row>
    <row r="411" spans="1:14" s="3" customFormat="1" ht="15" customHeight="1" x14ac:dyDescent="0.2">
      <c r="A411" s="71"/>
      <c r="B411" s="67"/>
      <c r="C411" s="286"/>
      <c r="D411" s="64"/>
      <c r="E411" s="72" t="s">
        <v>5441</v>
      </c>
      <c r="F411" s="415"/>
      <c r="G411" s="268" t="s">
        <v>5201</v>
      </c>
      <c r="H411" s="69">
        <v>7.1999999999999995E-2</v>
      </c>
      <c r="I411" s="147" t="s">
        <v>5202</v>
      </c>
      <c r="J411" s="580">
        <f t="shared" si="16"/>
        <v>0</v>
      </c>
      <c r="K411" s="66" t="s">
        <v>5333</v>
      </c>
      <c r="L411" s="73"/>
      <c r="M411" s="836"/>
      <c r="N411" s="826"/>
    </row>
    <row r="412" spans="1:14" s="3" customFormat="1" ht="15" customHeight="1" x14ac:dyDescent="0.2">
      <c r="A412" s="71"/>
      <c r="B412" s="139">
        <f>B410+1</f>
        <v>8</v>
      </c>
      <c r="C412" s="63" t="s">
        <v>5371</v>
      </c>
      <c r="D412" s="64"/>
      <c r="E412" s="72" t="s">
        <v>5440</v>
      </c>
      <c r="F412" s="415"/>
      <c r="G412" s="268" t="s">
        <v>5201</v>
      </c>
      <c r="H412" s="69">
        <v>0.17799999999999999</v>
      </c>
      <c r="I412" s="147" t="s">
        <v>5202</v>
      </c>
      <c r="J412" s="580">
        <f t="shared" si="16"/>
        <v>0</v>
      </c>
      <c r="K412" s="66" t="s">
        <v>5334</v>
      </c>
      <c r="L412" s="73"/>
      <c r="M412" s="835"/>
      <c r="N412" s="826"/>
    </row>
    <row r="413" spans="1:14" s="3" customFormat="1" ht="15" customHeight="1" x14ac:dyDescent="0.2">
      <c r="A413" s="71"/>
      <c r="B413" s="67"/>
      <c r="C413" s="286"/>
      <c r="D413" s="64"/>
      <c r="E413" s="72" t="s">
        <v>5441</v>
      </c>
      <c r="F413" s="415"/>
      <c r="G413" s="268" t="s">
        <v>5201</v>
      </c>
      <c r="H413" s="69">
        <v>8.4000000000000005E-2</v>
      </c>
      <c r="I413" s="147" t="s">
        <v>5202</v>
      </c>
      <c r="J413" s="580">
        <f t="shared" si="16"/>
        <v>0</v>
      </c>
      <c r="K413" s="66" t="s">
        <v>5335</v>
      </c>
      <c r="L413" s="73"/>
      <c r="M413" s="836"/>
      <c r="N413" s="826"/>
    </row>
    <row r="414" spans="1:14" s="3" customFormat="1" ht="15" customHeight="1" x14ac:dyDescent="0.2">
      <c r="A414" s="71"/>
      <c r="B414" s="139">
        <f>B412+1</f>
        <v>9</v>
      </c>
      <c r="C414" s="63" t="s">
        <v>5372</v>
      </c>
      <c r="D414" s="64"/>
      <c r="E414" s="72" t="s">
        <v>5440</v>
      </c>
      <c r="F414" s="415"/>
      <c r="G414" s="268" t="s">
        <v>5201</v>
      </c>
      <c r="H414" s="69">
        <v>0.14399999999999999</v>
      </c>
      <c r="I414" s="147" t="s">
        <v>5202</v>
      </c>
      <c r="J414" s="580">
        <f t="shared" si="16"/>
        <v>0</v>
      </c>
      <c r="K414" s="66" t="s">
        <v>5336</v>
      </c>
      <c r="L414" s="73"/>
      <c r="M414" s="835"/>
      <c r="N414" s="826"/>
    </row>
    <row r="415" spans="1:14" s="3" customFormat="1" ht="15" customHeight="1" x14ac:dyDescent="0.2">
      <c r="A415" s="71"/>
      <c r="B415" s="67"/>
      <c r="C415" s="286"/>
      <c r="D415" s="64"/>
      <c r="E415" s="72" t="s">
        <v>5441</v>
      </c>
      <c r="F415" s="415"/>
      <c r="G415" s="268" t="s">
        <v>5201</v>
      </c>
      <c r="H415" s="69">
        <v>9.6000000000000002E-2</v>
      </c>
      <c r="I415" s="147" t="s">
        <v>5202</v>
      </c>
      <c r="J415" s="580">
        <f t="shared" si="16"/>
        <v>0</v>
      </c>
      <c r="K415" s="66" t="s">
        <v>5426</v>
      </c>
      <c r="L415" s="73"/>
      <c r="M415" s="836"/>
      <c r="N415" s="826"/>
    </row>
    <row r="416" spans="1:14" s="3" customFormat="1" ht="15" customHeight="1" x14ac:dyDescent="0.2">
      <c r="A416" s="71"/>
      <c r="B416" s="139">
        <f>B414+1</f>
        <v>10</v>
      </c>
      <c r="C416" s="63" t="s">
        <v>5373</v>
      </c>
      <c r="D416" s="64"/>
      <c r="E416" s="72" t="s">
        <v>5440</v>
      </c>
      <c r="F416" s="415"/>
      <c r="G416" s="268" t="s">
        <v>5201</v>
      </c>
      <c r="H416" s="69">
        <v>0.17599999999999999</v>
      </c>
      <c r="I416" s="147" t="s">
        <v>5202</v>
      </c>
      <c r="J416" s="580">
        <f t="shared" si="16"/>
        <v>0</v>
      </c>
      <c r="K416" s="66" t="s">
        <v>5427</v>
      </c>
      <c r="L416" s="73"/>
      <c r="M416" s="835"/>
      <c r="N416" s="826"/>
    </row>
    <row r="417" spans="1:16" s="3" customFormat="1" ht="15" customHeight="1" x14ac:dyDescent="0.2">
      <c r="A417" s="71"/>
      <c r="B417" s="67"/>
      <c r="C417" s="286"/>
      <c r="D417" s="64"/>
      <c r="E417" s="72" t="s">
        <v>5441</v>
      </c>
      <c r="F417" s="415"/>
      <c r="G417" s="268" t="s">
        <v>5201</v>
      </c>
      <c r="H417" s="69">
        <v>0.11799999999999999</v>
      </c>
      <c r="I417" s="147" t="s">
        <v>5202</v>
      </c>
      <c r="J417" s="580">
        <f t="shared" si="16"/>
        <v>0</v>
      </c>
      <c r="K417" s="66" t="s">
        <v>5339</v>
      </c>
      <c r="L417" s="73"/>
      <c r="M417" s="836"/>
      <c r="N417" s="826"/>
    </row>
    <row r="418" spans="1:16" s="3" customFormat="1" ht="15" customHeight="1" x14ac:dyDescent="0.2">
      <c r="A418" s="71"/>
      <c r="B418" s="139">
        <f>B416+1</f>
        <v>11</v>
      </c>
      <c r="C418" s="63" t="s">
        <v>5263</v>
      </c>
      <c r="D418" s="64"/>
      <c r="E418" s="72" t="s">
        <v>5440</v>
      </c>
      <c r="F418" s="415"/>
      <c r="G418" s="268" t="s">
        <v>5201</v>
      </c>
      <c r="H418" s="69">
        <v>0.16</v>
      </c>
      <c r="I418" s="147" t="s">
        <v>5202</v>
      </c>
      <c r="J418" s="580">
        <f t="shared" si="16"/>
        <v>0</v>
      </c>
      <c r="K418" s="66" t="s">
        <v>5429</v>
      </c>
      <c r="L418" s="73"/>
      <c r="M418" s="835"/>
      <c r="N418" s="826"/>
    </row>
    <row r="419" spans="1:16" s="3" customFormat="1" ht="15" customHeight="1" x14ac:dyDescent="0.2">
      <c r="A419" s="71"/>
      <c r="B419" s="67"/>
      <c r="C419" s="286"/>
      <c r="D419" s="64"/>
      <c r="E419" s="72" t="s">
        <v>5441</v>
      </c>
      <c r="F419" s="415"/>
      <c r="G419" s="268" t="s">
        <v>5201</v>
      </c>
      <c r="H419" s="69">
        <v>0.107</v>
      </c>
      <c r="I419" s="147" t="s">
        <v>5202</v>
      </c>
      <c r="J419" s="580">
        <f t="shared" si="16"/>
        <v>0</v>
      </c>
      <c r="K419" s="66" t="s">
        <v>5341</v>
      </c>
      <c r="L419" s="73"/>
      <c r="M419" s="836"/>
      <c r="N419" s="826"/>
    </row>
    <row r="420" spans="1:16" s="3" customFormat="1" ht="15" customHeight="1" x14ac:dyDescent="0.2">
      <c r="A420" s="71"/>
      <c r="B420" s="139">
        <f>B418+1</f>
        <v>12</v>
      </c>
      <c r="C420" s="63" t="s">
        <v>5265</v>
      </c>
      <c r="D420" s="64" t="s">
        <v>5199</v>
      </c>
      <c r="E420" s="72" t="s">
        <v>5200</v>
      </c>
      <c r="F420" s="415"/>
      <c r="G420" s="268" t="s">
        <v>5201</v>
      </c>
      <c r="H420" s="69">
        <v>0.21</v>
      </c>
      <c r="I420" s="147" t="s">
        <v>5202</v>
      </c>
      <c r="J420" s="580">
        <f t="shared" si="16"/>
        <v>0</v>
      </c>
      <c r="K420" s="66" t="s">
        <v>5430</v>
      </c>
      <c r="L420" s="73"/>
      <c r="M420" s="835"/>
      <c r="N420" s="826"/>
    </row>
    <row r="421" spans="1:16" s="3" customFormat="1" ht="15" customHeight="1" x14ac:dyDescent="0.2">
      <c r="A421" s="71"/>
      <c r="B421" s="67"/>
      <c r="C421" s="742" t="s">
        <v>5440</v>
      </c>
      <c r="D421" s="64" t="s">
        <v>5204</v>
      </c>
      <c r="E421" s="72" t="s">
        <v>5205</v>
      </c>
      <c r="F421" s="415"/>
      <c r="G421" s="268" t="s">
        <v>5201</v>
      </c>
      <c r="H421" s="69">
        <v>0.161</v>
      </c>
      <c r="I421" s="147" t="s">
        <v>5202</v>
      </c>
      <c r="J421" s="580">
        <f t="shared" si="16"/>
        <v>0</v>
      </c>
      <c r="K421" s="66" t="s">
        <v>5343</v>
      </c>
      <c r="L421" s="73"/>
      <c r="M421" s="835"/>
      <c r="N421" s="826"/>
    </row>
    <row r="422" spans="1:16" s="3" customFormat="1" ht="15" customHeight="1" x14ac:dyDescent="0.2">
      <c r="A422" s="71"/>
      <c r="B422" s="139">
        <f>B420+1</f>
        <v>13</v>
      </c>
      <c r="C422" s="63" t="s">
        <v>5265</v>
      </c>
      <c r="D422" s="64" t="s">
        <v>5199</v>
      </c>
      <c r="E422" s="72" t="s">
        <v>5200</v>
      </c>
      <c r="F422" s="415"/>
      <c r="G422" s="268" t="s">
        <v>5201</v>
      </c>
      <c r="H422" s="69">
        <v>0.14000000000000001</v>
      </c>
      <c r="I422" s="147" t="s">
        <v>5202</v>
      </c>
      <c r="J422" s="580">
        <f t="shared" si="16"/>
        <v>0</v>
      </c>
      <c r="K422" s="66" t="s">
        <v>5431</v>
      </c>
      <c r="L422" s="73"/>
      <c r="M422" s="836"/>
      <c r="N422" s="826"/>
    </row>
    <row r="423" spans="1:16" s="3" customFormat="1" ht="15" customHeight="1" x14ac:dyDescent="0.2">
      <c r="A423" s="71"/>
      <c r="B423" s="67"/>
      <c r="C423" s="742" t="s">
        <v>5441</v>
      </c>
      <c r="D423" s="64" t="s">
        <v>5204</v>
      </c>
      <c r="E423" s="72" t="s">
        <v>5205</v>
      </c>
      <c r="F423" s="415"/>
      <c r="G423" s="268" t="s">
        <v>5201</v>
      </c>
      <c r="H423" s="69">
        <v>0.107</v>
      </c>
      <c r="I423" s="147" t="s">
        <v>5202</v>
      </c>
      <c r="J423" s="580">
        <f t="shared" si="16"/>
        <v>0</v>
      </c>
      <c r="K423" s="66" t="s">
        <v>5345</v>
      </c>
      <c r="L423" s="73"/>
      <c r="M423" s="836"/>
      <c r="N423" s="826"/>
    </row>
    <row r="424" spans="1:16" s="3" customFormat="1" ht="15" customHeight="1" x14ac:dyDescent="0.2">
      <c r="A424" s="71"/>
      <c r="B424" s="139">
        <f>B422+1</f>
        <v>14</v>
      </c>
      <c r="C424" s="63" t="s">
        <v>5198</v>
      </c>
      <c r="D424" s="64" t="s">
        <v>5199</v>
      </c>
      <c r="E424" s="72" t="s">
        <v>5200</v>
      </c>
      <c r="F424" s="415"/>
      <c r="G424" s="268" t="s">
        <v>5201</v>
      </c>
      <c r="H424" s="69">
        <v>0.22500000000000001</v>
      </c>
      <c r="I424" s="147" t="s">
        <v>5202</v>
      </c>
      <c r="J424" s="580">
        <f t="shared" si="16"/>
        <v>0</v>
      </c>
      <c r="K424" s="66" t="s">
        <v>5432</v>
      </c>
      <c r="L424" s="73"/>
      <c r="M424" s="835"/>
      <c r="N424" s="826"/>
    </row>
    <row r="425" spans="1:16" s="3" customFormat="1" ht="15" customHeight="1" x14ac:dyDescent="0.2">
      <c r="A425" s="71"/>
      <c r="B425" s="67"/>
      <c r="C425" s="742" t="s">
        <v>5440</v>
      </c>
      <c r="D425" s="64" t="s">
        <v>5204</v>
      </c>
      <c r="E425" s="72" t="s">
        <v>5205</v>
      </c>
      <c r="F425" s="415"/>
      <c r="G425" s="268" t="s">
        <v>5201</v>
      </c>
      <c r="H425" s="69">
        <v>0.16700000000000001</v>
      </c>
      <c r="I425" s="147" t="s">
        <v>5202</v>
      </c>
      <c r="J425" s="580">
        <f t="shared" si="16"/>
        <v>0</v>
      </c>
      <c r="K425" s="66" t="s">
        <v>5347</v>
      </c>
      <c r="L425" s="73"/>
      <c r="M425" s="835"/>
      <c r="N425" s="826"/>
    </row>
    <row r="426" spans="1:16" s="3" customFormat="1" ht="15" customHeight="1" x14ac:dyDescent="0.2">
      <c r="A426" s="71"/>
      <c r="B426" s="139">
        <f>B424+1</f>
        <v>15</v>
      </c>
      <c r="C426" s="63" t="s">
        <v>5198</v>
      </c>
      <c r="D426" s="64" t="s">
        <v>5199</v>
      </c>
      <c r="E426" s="72" t="s">
        <v>5200</v>
      </c>
      <c r="F426" s="415"/>
      <c r="G426" s="268" t="s">
        <v>5201</v>
      </c>
      <c r="H426" s="69">
        <v>0.15</v>
      </c>
      <c r="I426" s="147" t="s">
        <v>5202</v>
      </c>
      <c r="J426" s="580">
        <f t="shared" si="16"/>
        <v>0</v>
      </c>
      <c r="K426" s="66" t="s">
        <v>5433</v>
      </c>
      <c r="L426" s="73"/>
      <c r="M426" s="836"/>
      <c r="N426" s="826"/>
    </row>
    <row r="427" spans="1:16" s="3" customFormat="1" ht="15" customHeight="1" thickBot="1" x14ac:dyDescent="0.25">
      <c r="A427" s="71"/>
      <c r="B427" s="67"/>
      <c r="C427" s="742" t="s">
        <v>5441</v>
      </c>
      <c r="D427" s="64" t="s">
        <v>5204</v>
      </c>
      <c r="E427" s="72" t="s">
        <v>5205</v>
      </c>
      <c r="F427" s="419"/>
      <c r="G427" s="268" t="s">
        <v>5201</v>
      </c>
      <c r="H427" s="69">
        <v>0.111</v>
      </c>
      <c r="I427" s="147" t="s">
        <v>5202</v>
      </c>
      <c r="J427" s="580">
        <f>ROUND(F427*H427,0)</f>
        <v>0</v>
      </c>
      <c r="K427" s="66" t="s">
        <v>5349</v>
      </c>
      <c r="L427" s="73"/>
      <c r="M427" s="836"/>
      <c r="N427" s="826"/>
    </row>
    <row r="428" spans="1:16" s="3" customFormat="1" ht="9" customHeight="1" thickTop="1" x14ac:dyDescent="0.2">
      <c r="A428" s="71"/>
      <c r="B428" s="71"/>
      <c r="C428" s="71"/>
      <c r="D428" s="71"/>
      <c r="E428" s="71"/>
      <c r="F428" s="831"/>
      <c r="G428" s="71"/>
      <c r="H428" s="73"/>
      <c r="I428" s="71"/>
      <c r="J428" s="74"/>
      <c r="K428" s="71"/>
      <c r="L428" s="71"/>
      <c r="M428" s="66"/>
      <c r="P428" s="1"/>
    </row>
    <row r="429" spans="1:16" ht="15.75" customHeight="1" x14ac:dyDescent="0.2">
      <c r="A429" s="77"/>
      <c r="B429" s="71" t="s">
        <v>5442</v>
      </c>
      <c r="C429" s="76"/>
      <c r="D429" s="76"/>
      <c r="E429" s="76"/>
      <c r="F429" s="75"/>
      <c r="G429" s="76"/>
      <c r="H429" s="79"/>
      <c r="I429" s="76"/>
      <c r="J429" s="75"/>
      <c r="K429" s="76"/>
      <c r="L429" s="76"/>
      <c r="M429" s="66"/>
    </row>
    <row r="430" spans="1:16" ht="3" customHeight="1" thickBot="1" x14ac:dyDescent="0.25">
      <c r="A430" s="78"/>
      <c r="B430" s="76"/>
      <c r="C430" s="76"/>
      <c r="D430" s="76"/>
      <c r="E430" s="76"/>
      <c r="F430" s="75"/>
      <c r="G430" s="76"/>
      <c r="H430" s="79"/>
      <c r="I430" s="76"/>
      <c r="J430" s="75"/>
      <c r="K430" s="76"/>
      <c r="L430" s="76"/>
      <c r="M430" s="66"/>
      <c r="P430" s="3"/>
    </row>
    <row r="431" spans="1:16" s="3" customFormat="1" ht="15" customHeight="1" thickTop="1" x14ac:dyDescent="0.2">
      <c r="A431" s="71"/>
      <c r="B431" s="139">
        <f>B426+1</f>
        <v>16</v>
      </c>
      <c r="C431" s="63" t="s">
        <v>5207</v>
      </c>
      <c r="D431" s="64" t="s">
        <v>5199</v>
      </c>
      <c r="E431" s="72" t="s">
        <v>5200</v>
      </c>
      <c r="F431" s="421"/>
      <c r="G431" s="268" t="s">
        <v>5201</v>
      </c>
      <c r="H431" s="69">
        <v>0.24199999999999999</v>
      </c>
      <c r="I431" s="147" t="s">
        <v>5202</v>
      </c>
      <c r="J431" s="580">
        <f t="shared" ref="J431:J446" si="17">ROUND(F431*H431,0)</f>
        <v>0</v>
      </c>
      <c r="K431" s="66" t="s">
        <v>6887</v>
      </c>
      <c r="L431" s="73"/>
      <c r="M431" s="835"/>
      <c r="N431" s="826"/>
    </row>
    <row r="432" spans="1:16" s="3" customFormat="1" ht="15" customHeight="1" x14ac:dyDescent="0.2">
      <c r="A432" s="71"/>
      <c r="B432" s="67"/>
      <c r="C432" s="742" t="s">
        <v>5440</v>
      </c>
      <c r="D432" s="64" t="s">
        <v>5204</v>
      </c>
      <c r="E432" s="72" t="s">
        <v>5205</v>
      </c>
      <c r="F432" s="415"/>
      <c r="G432" s="268" t="s">
        <v>5201</v>
      </c>
      <c r="H432" s="69">
        <v>0.17199999999999999</v>
      </c>
      <c r="I432" s="147" t="s">
        <v>5202</v>
      </c>
      <c r="J432" s="580">
        <f t="shared" si="17"/>
        <v>0</v>
      </c>
      <c r="K432" s="66" t="s">
        <v>5352</v>
      </c>
      <c r="L432" s="73"/>
      <c r="M432" s="835"/>
      <c r="N432" s="826"/>
    </row>
    <row r="433" spans="1:14" s="3" customFormat="1" ht="15" customHeight="1" x14ac:dyDescent="0.2">
      <c r="A433" s="71"/>
      <c r="B433" s="139">
        <f>B431+1</f>
        <v>17</v>
      </c>
      <c r="C433" s="63" t="s">
        <v>5207</v>
      </c>
      <c r="D433" s="64" t="s">
        <v>5199</v>
      </c>
      <c r="E433" s="72" t="s">
        <v>5200</v>
      </c>
      <c r="F433" s="415"/>
      <c r="G433" s="268" t="s">
        <v>5201</v>
      </c>
      <c r="H433" s="69">
        <v>0.161</v>
      </c>
      <c r="I433" s="147" t="s">
        <v>5202</v>
      </c>
      <c r="J433" s="580">
        <f t="shared" si="17"/>
        <v>0</v>
      </c>
      <c r="K433" s="66" t="s">
        <v>5403</v>
      </c>
      <c r="L433" s="73"/>
      <c r="M433" s="836"/>
      <c r="N433" s="826"/>
    </row>
    <row r="434" spans="1:14" s="3" customFormat="1" ht="15" customHeight="1" x14ac:dyDescent="0.2">
      <c r="A434" s="71"/>
      <c r="B434" s="67"/>
      <c r="C434" s="742" t="s">
        <v>5441</v>
      </c>
      <c r="D434" s="64" t="s">
        <v>5204</v>
      </c>
      <c r="E434" s="72" t="s">
        <v>5205</v>
      </c>
      <c r="F434" s="415"/>
      <c r="G434" s="268" t="s">
        <v>5201</v>
      </c>
      <c r="H434" s="69">
        <v>0.114</v>
      </c>
      <c r="I434" s="147" t="s">
        <v>5202</v>
      </c>
      <c r="J434" s="406">
        <f t="shared" si="17"/>
        <v>0</v>
      </c>
      <c r="K434" s="66" t="s">
        <v>5354</v>
      </c>
      <c r="L434" s="73"/>
      <c r="M434" s="836"/>
      <c r="N434" s="826"/>
    </row>
    <row r="435" spans="1:14" s="3" customFormat="1" ht="15" customHeight="1" x14ac:dyDescent="0.2">
      <c r="A435" s="71"/>
      <c r="B435" s="139">
        <f>B433+1</f>
        <v>18</v>
      </c>
      <c r="C435" s="63" t="s">
        <v>5210</v>
      </c>
      <c r="D435" s="64" t="s">
        <v>5199</v>
      </c>
      <c r="E435" s="72" t="s">
        <v>5200</v>
      </c>
      <c r="F435" s="415"/>
      <c r="G435" s="268" t="s">
        <v>5201</v>
      </c>
      <c r="H435" s="69">
        <v>0.25</v>
      </c>
      <c r="I435" s="147" t="s">
        <v>5202</v>
      </c>
      <c r="J435" s="580">
        <f t="shared" si="17"/>
        <v>0</v>
      </c>
      <c r="K435" s="66" t="s">
        <v>5435</v>
      </c>
      <c r="L435" s="73"/>
      <c r="M435" s="835"/>
      <c r="N435" s="826"/>
    </row>
    <row r="436" spans="1:14" s="3" customFormat="1" ht="15" customHeight="1" x14ac:dyDescent="0.2">
      <c r="A436" s="71"/>
      <c r="B436" s="67"/>
      <c r="C436" s="742" t="s">
        <v>5440</v>
      </c>
      <c r="D436" s="64" t="s">
        <v>5204</v>
      </c>
      <c r="E436" s="72" t="s">
        <v>5205</v>
      </c>
      <c r="F436" s="415"/>
      <c r="G436" s="268" t="s">
        <v>5201</v>
      </c>
      <c r="H436" s="69">
        <v>0.217</v>
      </c>
      <c r="I436" s="147" t="s">
        <v>5202</v>
      </c>
      <c r="J436" s="580">
        <f t="shared" si="17"/>
        <v>0</v>
      </c>
      <c r="K436" s="66" t="s">
        <v>5356</v>
      </c>
      <c r="L436" s="73"/>
      <c r="M436" s="835"/>
      <c r="N436" s="826"/>
    </row>
    <row r="437" spans="1:14" s="3" customFormat="1" ht="15" customHeight="1" x14ac:dyDescent="0.2">
      <c r="A437" s="71"/>
      <c r="B437" s="139">
        <f>B435+1</f>
        <v>19</v>
      </c>
      <c r="C437" s="63" t="s">
        <v>5210</v>
      </c>
      <c r="D437" s="64" t="s">
        <v>5199</v>
      </c>
      <c r="E437" s="72" t="s">
        <v>5200</v>
      </c>
      <c r="F437" s="415"/>
      <c r="G437" s="268" t="s">
        <v>5201</v>
      </c>
      <c r="H437" s="69">
        <v>0.16700000000000001</v>
      </c>
      <c r="I437" s="147" t="s">
        <v>5202</v>
      </c>
      <c r="J437" s="580">
        <f t="shared" si="17"/>
        <v>0</v>
      </c>
      <c r="K437" s="66" t="s">
        <v>5391</v>
      </c>
      <c r="L437" s="73"/>
      <c r="M437" s="836"/>
      <c r="N437" s="826"/>
    </row>
    <row r="438" spans="1:14" s="3" customFormat="1" ht="15" customHeight="1" x14ac:dyDescent="0.2">
      <c r="A438" s="71"/>
      <c r="B438" s="67"/>
      <c r="C438" s="742" t="s">
        <v>5441</v>
      </c>
      <c r="D438" s="64" t="s">
        <v>5204</v>
      </c>
      <c r="E438" s="72" t="s">
        <v>5205</v>
      </c>
      <c r="F438" s="415"/>
      <c r="G438" s="268" t="s">
        <v>5201</v>
      </c>
      <c r="H438" s="69">
        <v>0.14499999999999999</v>
      </c>
      <c r="I438" s="147" t="s">
        <v>5202</v>
      </c>
      <c r="J438" s="406">
        <f t="shared" si="17"/>
        <v>0</v>
      </c>
      <c r="K438" s="66" t="s">
        <v>5358</v>
      </c>
      <c r="L438" s="73"/>
      <c r="M438" s="836"/>
      <c r="N438" s="826"/>
    </row>
    <row r="439" spans="1:14" s="3" customFormat="1" ht="15" customHeight="1" x14ac:dyDescent="0.2">
      <c r="A439" s="71"/>
      <c r="B439" s="139">
        <f>B437+1</f>
        <v>20</v>
      </c>
      <c r="C439" s="63" t="s">
        <v>5213</v>
      </c>
      <c r="D439" s="64" t="s">
        <v>5199</v>
      </c>
      <c r="E439" s="72" t="s">
        <v>5200</v>
      </c>
      <c r="F439" s="415"/>
      <c r="G439" s="268" t="s">
        <v>5201</v>
      </c>
      <c r="H439" s="69">
        <v>0.27500000000000002</v>
      </c>
      <c r="I439" s="147" t="s">
        <v>5202</v>
      </c>
      <c r="J439" s="580">
        <f>ROUND(F439*H439,0)</f>
        <v>0</v>
      </c>
      <c r="K439" s="66" t="s">
        <v>5359</v>
      </c>
      <c r="L439" s="73"/>
      <c r="M439" s="835"/>
      <c r="N439" s="826"/>
    </row>
    <row r="440" spans="1:14" s="3" customFormat="1" ht="15" customHeight="1" x14ac:dyDescent="0.2">
      <c r="A440" s="71"/>
      <c r="B440" s="67"/>
      <c r="C440" s="742" t="s">
        <v>5440</v>
      </c>
      <c r="D440" s="64" t="s">
        <v>5204</v>
      </c>
      <c r="E440" s="72" t="s">
        <v>5205</v>
      </c>
      <c r="F440" s="415"/>
      <c r="G440" s="268" t="s">
        <v>5201</v>
      </c>
      <c r="H440" s="69">
        <v>0.247</v>
      </c>
      <c r="I440" s="147" t="s">
        <v>5202</v>
      </c>
      <c r="J440" s="580">
        <f t="shared" si="17"/>
        <v>0</v>
      </c>
      <c r="K440" s="66" t="s">
        <v>5436</v>
      </c>
      <c r="L440" s="73"/>
      <c r="M440" s="835"/>
      <c r="N440" s="826"/>
    </row>
    <row r="441" spans="1:14" s="3" customFormat="1" ht="15" customHeight="1" x14ac:dyDescent="0.2">
      <c r="A441" s="71"/>
      <c r="B441" s="139">
        <f>B439+1</f>
        <v>21</v>
      </c>
      <c r="C441" s="63" t="s">
        <v>5213</v>
      </c>
      <c r="D441" s="64" t="s">
        <v>5199</v>
      </c>
      <c r="E441" s="72" t="s">
        <v>5200</v>
      </c>
      <c r="F441" s="415"/>
      <c r="G441" s="268" t="s">
        <v>5201</v>
      </c>
      <c r="H441" s="69">
        <v>0.184</v>
      </c>
      <c r="I441" s="147" t="s">
        <v>5202</v>
      </c>
      <c r="J441" s="580">
        <f t="shared" si="17"/>
        <v>0</v>
      </c>
      <c r="K441" s="66" t="s">
        <v>5443</v>
      </c>
      <c r="L441" s="73"/>
      <c r="M441" s="836"/>
      <c r="N441" s="826"/>
    </row>
    <row r="442" spans="1:14" s="3" customFormat="1" ht="15" customHeight="1" x14ac:dyDescent="0.2">
      <c r="A442" s="71"/>
      <c r="B442" s="67"/>
      <c r="C442" s="742" t="s">
        <v>5441</v>
      </c>
      <c r="D442" s="64" t="s">
        <v>5204</v>
      </c>
      <c r="E442" s="72" t="s">
        <v>5205</v>
      </c>
      <c r="F442" s="415"/>
      <c r="G442" s="268" t="s">
        <v>5201</v>
      </c>
      <c r="H442" s="69">
        <v>0.16500000000000001</v>
      </c>
      <c r="I442" s="147" t="s">
        <v>5202</v>
      </c>
      <c r="J442" s="406">
        <f t="shared" si="17"/>
        <v>0</v>
      </c>
      <c r="K442" s="66" t="s">
        <v>5380</v>
      </c>
      <c r="L442" s="73"/>
      <c r="M442" s="836"/>
      <c r="N442" s="826"/>
    </row>
    <row r="443" spans="1:14" s="3" customFormat="1" ht="15" customHeight="1" x14ac:dyDescent="0.2">
      <c r="A443" s="71"/>
      <c r="B443" s="139">
        <f>B441+1</f>
        <v>22</v>
      </c>
      <c r="C443" s="63" t="s">
        <v>5216</v>
      </c>
      <c r="D443" s="64" t="s">
        <v>5199</v>
      </c>
      <c r="E443" s="72" t="s">
        <v>5200</v>
      </c>
      <c r="F443" s="415"/>
      <c r="G443" s="268" t="s">
        <v>5201</v>
      </c>
      <c r="H443" s="69">
        <v>0.29099999999999998</v>
      </c>
      <c r="I443" s="147" t="s">
        <v>5202</v>
      </c>
      <c r="J443" s="580">
        <f t="shared" si="17"/>
        <v>0</v>
      </c>
      <c r="K443" s="66" t="s">
        <v>5381</v>
      </c>
      <c r="L443" s="73"/>
      <c r="M443" s="835"/>
      <c r="N443" s="826"/>
    </row>
    <row r="444" spans="1:14" s="3" customFormat="1" ht="14.25" customHeight="1" x14ac:dyDescent="0.2">
      <c r="A444" s="71"/>
      <c r="B444" s="67"/>
      <c r="C444" s="742" t="s">
        <v>5440</v>
      </c>
      <c r="D444" s="64" t="s">
        <v>5204</v>
      </c>
      <c r="E444" s="72" t="s">
        <v>5205</v>
      </c>
      <c r="F444" s="415"/>
      <c r="G444" s="268" t="s">
        <v>5201</v>
      </c>
      <c r="H444" s="69">
        <v>0.26600000000000001</v>
      </c>
      <c r="I444" s="147" t="s">
        <v>5202</v>
      </c>
      <c r="J444" s="580">
        <f t="shared" si="17"/>
        <v>0</v>
      </c>
      <c r="K444" s="66" t="s">
        <v>5444</v>
      </c>
      <c r="L444" s="73"/>
      <c r="M444" s="835"/>
      <c r="N444" s="826"/>
    </row>
    <row r="445" spans="1:14" s="3" customFormat="1" ht="15" customHeight="1" x14ac:dyDescent="0.2">
      <c r="A445" s="71"/>
      <c r="B445" s="139">
        <f>B443+1</f>
        <v>23</v>
      </c>
      <c r="C445" s="63" t="s">
        <v>5216</v>
      </c>
      <c r="D445" s="64" t="s">
        <v>5199</v>
      </c>
      <c r="E445" s="72" t="s">
        <v>5200</v>
      </c>
      <c r="F445" s="415"/>
      <c r="G445" s="268" t="s">
        <v>5201</v>
      </c>
      <c r="H445" s="69">
        <v>0.19400000000000001</v>
      </c>
      <c r="I445" s="147" t="s">
        <v>5202</v>
      </c>
      <c r="J445" s="580">
        <f t="shared" si="17"/>
        <v>0</v>
      </c>
      <c r="K445" s="66" t="s">
        <v>5445</v>
      </c>
      <c r="L445" s="73"/>
      <c r="M445" s="836"/>
      <c r="N445" s="826"/>
    </row>
    <row r="446" spans="1:14" s="3" customFormat="1" ht="15" customHeight="1" thickBot="1" x14ac:dyDescent="0.25">
      <c r="A446" s="71"/>
      <c r="B446" s="67"/>
      <c r="C446" s="742" t="s">
        <v>5447</v>
      </c>
      <c r="D446" s="64" t="s">
        <v>5204</v>
      </c>
      <c r="E446" s="72" t="s">
        <v>5205</v>
      </c>
      <c r="F446" s="419"/>
      <c r="G446" s="268" t="s">
        <v>5201</v>
      </c>
      <c r="H446" s="69">
        <v>0.17699999999999999</v>
      </c>
      <c r="I446" s="147" t="s">
        <v>5202</v>
      </c>
      <c r="J446" s="406">
        <f t="shared" si="17"/>
        <v>0</v>
      </c>
      <c r="K446" s="66" t="s">
        <v>5446</v>
      </c>
      <c r="L446" s="73"/>
      <c r="M446" s="836"/>
      <c r="N446" s="826"/>
    </row>
    <row r="447" spans="1:14" s="3" customFormat="1" ht="15" customHeight="1" thickTop="1" thickBot="1" x14ac:dyDescent="0.25">
      <c r="A447" s="71"/>
      <c r="B447" s="1012" t="s">
        <v>5259</v>
      </c>
      <c r="C447" s="1013"/>
      <c r="D447" s="1010"/>
      <c r="E447" s="1011"/>
      <c r="F447" s="410"/>
      <c r="G447" s="231"/>
      <c r="H447" s="222"/>
      <c r="I447" s="267"/>
      <c r="J447" s="408">
        <f>SUM(J399:J427,J431:J446)</f>
        <v>0</v>
      </c>
      <c r="K447" s="66" t="s">
        <v>5449</v>
      </c>
      <c r="L447" s="3" t="s">
        <v>5201</v>
      </c>
      <c r="M447" s="71"/>
    </row>
    <row r="448" spans="1:14" s="3" customFormat="1" ht="4.5" customHeight="1" x14ac:dyDescent="0.2">
      <c r="A448" s="71"/>
      <c r="B448" s="71"/>
      <c r="C448" s="71"/>
      <c r="D448" s="71"/>
      <c r="E448" s="71"/>
      <c r="F448" s="831"/>
      <c r="G448" s="71"/>
      <c r="H448" s="73"/>
      <c r="I448" s="71"/>
      <c r="J448" s="74"/>
      <c r="K448" s="71"/>
      <c r="L448" s="71"/>
      <c r="M448" s="71"/>
    </row>
    <row r="449" spans="1:16" s="3" customFormat="1" ht="4.5" customHeight="1" x14ac:dyDescent="0.2">
      <c r="A449" s="71"/>
      <c r="B449" s="71"/>
      <c r="C449" s="71"/>
      <c r="D449" s="71"/>
      <c r="E449" s="71"/>
      <c r="F449" s="831"/>
      <c r="G449" s="71"/>
      <c r="H449" s="73"/>
      <c r="I449" s="71"/>
      <c r="J449" s="74"/>
      <c r="K449" s="71"/>
      <c r="L449" s="71"/>
      <c r="M449" s="71"/>
      <c r="P449" s="1"/>
    </row>
    <row r="450" spans="1:16" ht="18.75" customHeight="1" x14ac:dyDescent="0.2">
      <c r="A450" s="77"/>
      <c r="B450" s="71" t="s">
        <v>5450</v>
      </c>
      <c r="C450" s="76"/>
      <c r="D450" s="76"/>
      <c r="E450" s="76"/>
      <c r="F450" s="75"/>
      <c r="G450" s="76"/>
      <c r="H450" s="79"/>
      <c r="I450" s="76"/>
      <c r="J450" s="75"/>
      <c r="K450" s="76"/>
      <c r="L450" s="76"/>
      <c r="M450" s="76"/>
    </row>
    <row r="451" spans="1:16" ht="7.5" customHeight="1" x14ac:dyDescent="0.2">
      <c r="A451" s="78"/>
      <c r="B451" s="76"/>
      <c r="C451" s="76"/>
      <c r="D451" s="76"/>
      <c r="E451" s="76"/>
      <c r="F451" s="75"/>
      <c r="G451" s="76"/>
      <c r="H451" s="79"/>
      <c r="I451" s="76"/>
      <c r="J451" s="75"/>
      <c r="K451" s="76"/>
      <c r="L451" s="76"/>
      <c r="M451" s="76"/>
    </row>
    <row r="452" spans="1:16" ht="18.75" customHeight="1" x14ac:dyDescent="0.2">
      <c r="A452" s="78"/>
      <c r="B452" s="991" t="s">
        <v>5416</v>
      </c>
      <c r="C452" s="992"/>
      <c r="D452" s="991" t="s">
        <v>5194</v>
      </c>
      <c r="E452" s="992"/>
      <c r="F452" s="80" t="s">
        <v>5195</v>
      </c>
      <c r="G452" s="213"/>
      <c r="H452" s="81" t="s">
        <v>5196</v>
      </c>
      <c r="I452" s="213"/>
      <c r="J452" s="80" t="s">
        <v>17</v>
      </c>
      <c r="K452" s="66"/>
      <c r="L452" s="76"/>
      <c r="M452" s="76"/>
    </row>
    <row r="453" spans="1:16" ht="15" customHeight="1" thickBot="1" x14ac:dyDescent="0.25">
      <c r="A453" s="78"/>
      <c r="B453" s="294"/>
      <c r="C453" s="289"/>
      <c r="D453" s="229"/>
      <c r="E453" s="286"/>
      <c r="F453" s="661" t="s">
        <v>5370</v>
      </c>
      <c r="G453" s="143"/>
      <c r="H453" s="83"/>
      <c r="I453" s="143"/>
      <c r="J453" s="82" t="s">
        <v>5197</v>
      </c>
      <c r="K453" s="66"/>
      <c r="L453" s="76"/>
      <c r="M453" s="76"/>
      <c r="P453" s="3"/>
    </row>
    <row r="454" spans="1:16" s="3" customFormat="1" ht="15" customHeight="1" thickTop="1" x14ac:dyDescent="0.2">
      <c r="A454" s="71"/>
      <c r="B454" s="139">
        <v>1</v>
      </c>
      <c r="C454" s="63" t="s">
        <v>5421</v>
      </c>
      <c r="D454" s="1010"/>
      <c r="E454" s="1016"/>
      <c r="F454" s="421"/>
      <c r="G454" s="268" t="s">
        <v>5201</v>
      </c>
      <c r="H454" s="69">
        <v>5.2999999999999999E-2</v>
      </c>
      <c r="I454" s="147" t="s">
        <v>5202</v>
      </c>
      <c r="J454" s="580">
        <f t="shared" ref="J454:J472" si="18">ROUND(F454*H454,0)</f>
        <v>0</v>
      </c>
      <c r="K454" s="66" t="s">
        <v>5203</v>
      </c>
      <c r="L454" s="73"/>
      <c r="M454" s="836"/>
      <c r="N454" s="826"/>
    </row>
    <row r="455" spans="1:16" s="3" customFormat="1" ht="15" customHeight="1" x14ac:dyDescent="0.2">
      <c r="A455" s="71"/>
      <c r="B455" s="139">
        <v>2</v>
      </c>
      <c r="C455" s="63" t="s">
        <v>5422</v>
      </c>
      <c r="D455" s="1010"/>
      <c r="E455" s="1016"/>
      <c r="F455" s="415"/>
      <c r="G455" s="268" t="s">
        <v>5201</v>
      </c>
      <c r="H455" s="69">
        <v>6.5000000000000002E-2</v>
      </c>
      <c r="I455" s="147" t="s">
        <v>5202</v>
      </c>
      <c r="J455" s="580">
        <f t="shared" si="18"/>
        <v>0</v>
      </c>
      <c r="K455" s="66" t="s">
        <v>5206</v>
      </c>
      <c r="L455" s="73"/>
      <c r="M455" s="836"/>
      <c r="N455" s="826"/>
    </row>
    <row r="456" spans="1:16" s="3" customFormat="1" ht="15" customHeight="1" x14ac:dyDescent="0.2">
      <c r="A456" s="71"/>
      <c r="B456" s="139">
        <v>3</v>
      </c>
      <c r="C456" s="63" t="s">
        <v>5390</v>
      </c>
      <c r="D456" s="1010"/>
      <c r="E456" s="1016"/>
      <c r="F456" s="415"/>
      <c r="G456" s="268" t="s">
        <v>5201</v>
      </c>
      <c r="H456" s="69">
        <v>7.1999999999999995E-2</v>
      </c>
      <c r="I456" s="147" t="s">
        <v>5202</v>
      </c>
      <c r="J456" s="580">
        <f t="shared" si="18"/>
        <v>0</v>
      </c>
      <c r="K456" s="66" t="s">
        <v>5208</v>
      </c>
      <c r="L456" s="73"/>
      <c r="M456" s="836"/>
      <c r="N456" s="826"/>
    </row>
    <row r="457" spans="1:16" s="3" customFormat="1" ht="15" customHeight="1" x14ac:dyDescent="0.2">
      <c r="A457" s="71"/>
      <c r="B457" s="139">
        <v>4</v>
      </c>
      <c r="C457" s="63" t="s">
        <v>5371</v>
      </c>
      <c r="D457" s="1010"/>
      <c r="E457" s="1016"/>
      <c r="F457" s="415"/>
      <c r="G457" s="268" t="s">
        <v>5201</v>
      </c>
      <c r="H457" s="69">
        <v>8.4000000000000005E-2</v>
      </c>
      <c r="I457" s="147" t="s">
        <v>5202</v>
      </c>
      <c r="J457" s="580">
        <f t="shared" si="18"/>
        <v>0</v>
      </c>
      <c r="K457" s="66" t="s">
        <v>5209</v>
      </c>
      <c r="L457" s="73"/>
      <c r="M457" s="836"/>
      <c r="N457" s="826"/>
    </row>
    <row r="458" spans="1:16" s="3" customFormat="1" ht="15" customHeight="1" x14ac:dyDescent="0.2">
      <c r="A458" s="71"/>
      <c r="B458" s="139">
        <v>5</v>
      </c>
      <c r="C458" s="63" t="s">
        <v>5372</v>
      </c>
      <c r="D458" s="1010"/>
      <c r="E458" s="1016"/>
      <c r="F458" s="415"/>
      <c r="G458" s="268" t="s">
        <v>5201</v>
      </c>
      <c r="H458" s="69">
        <v>9.6000000000000002E-2</v>
      </c>
      <c r="I458" s="147" t="s">
        <v>5202</v>
      </c>
      <c r="J458" s="580">
        <f t="shared" si="18"/>
        <v>0</v>
      </c>
      <c r="K458" s="66" t="s">
        <v>5211</v>
      </c>
      <c r="L458" s="73"/>
      <c r="M458" s="836"/>
      <c r="N458" s="826"/>
    </row>
    <row r="459" spans="1:16" s="3" customFormat="1" ht="15" customHeight="1" x14ac:dyDescent="0.2">
      <c r="A459" s="71"/>
      <c r="B459" s="139">
        <v>6</v>
      </c>
      <c r="C459" s="63" t="s">
        <v>5373</v>
      </c>
      <c r="D459" s="1010"/>
      <c r="E459" s="1016"/>
      <c r="F459" s="415"/>
      <c r="G459" s="268" t="s">
        <v>5201</v>
      </c>
      <c r="H459" s="69">
        <v>0.11799999999999999</v>
      </c>
      <c r="I459" s="147" t="s">
        <v>5202</v>
      </c>
      <c r="J459" s="580">
        <f t="shared" si="18"/>
        <v>0</v>
      </c>
      <c r="K459" s="66" t="s">
        <v>5212</v>
      </c>
      <c r="L459" s="73"/>
      <c r="M459" s="836"/>
      <c r="N459" s="826"/>
    </row>
    <row r="460" spans="1:16" s="3" customFormat="1" ht="15" customHeight="1" x14ac:dyDescent="0.2">
      <c r="A460" s="71"/>
      <c r="B460" s="237">
        <v>7</v>
      </c>
      <c r="C460" s="65" t="s">
        <v>5263</v>
      </c>
      <c r="D460" s="1010"/>
      <c r="E460" s="1016"/>
      <c r="F460" s="415"/>
      <c r="G460" s="268" t="s">
        <v>5201</v>
      </c>
      <c r="H460" s="69">
        <v>0.107</v>
      </c>
      <c r="I460" s="147" t="s">
        <v>5202</v>
      </c>
      <c r="J460" s="580">
        <f t="shared" si="18"/>
        <v>0</v>
      </c>
      <c r="K460" s="66" t="s">
        <v>5214</v>
      </c>
      <c r="L460" s="73"/>
      <c r="M460" s="836"/>
      <c r="N460" s="826"/>
    </row>
    <row r="461" spans="1:16" s="3" customFormat="1" ht="15" customHeight="1" x14ac:dyDescent="0.2">
      <c r="A461" s="71"/>
      <c r="B461" s="139">
        <v>8</v>
      </c>
      <c r="C461" s="63" t="s">
        <v>5265</v>
      </c>
      <c r="D461" s="64" t="s">
        <v>5199</v>
      </c>
      <c r="E461" s="416" t="s">
        <v>5200</v>
      </c>
      <c r="F461" s="415"/>
      <c r="G461" s="268" t="s">
        <v>5201</v>
      </c>
      <c r="H461" s="69">
        <v>0.14000000000000001</v>
      </c>
      <c r="I461" s="147" t="s">
        <v>5202</v>
      </c>
      <c r="J461" s="580">
        <f t="shared" si="18"/>
        <v>0</v>
      </c>
      <c r="K461" s="66" t="s">
        <v>5215</v>
      </c>
      <c r="L461" s="73"/>
      <c r="M461" s="836"/>
      <c r="N461" s="826"/>
    </row>
    <row r="462" spans="1:16" s="3" customFormat="1" ht="15" customHeight="1" x14ac:dyDescent="0.2">
      <c r="A462" s="71"/>
      <c r="B462" s="67"/>
      <c r="C462" s="286"/>
      <c r="D462" s="64" t="s">
        <v>5204</v>
      </c>
      <c r="E462" s="416" t="s">
        <v>5205</v>
      </c>
      <c r="F462" s="415"/>
      <c r="G462" s="268" t="s">
        <v>5201</v>
      </c>
      <c r="H462" s="69">
        <v>0.107</v>
      </c>
      <c r="I462" s="147" t="s">
        <v>5202</v>
      </c>
      <c r="J462" s="580">
        <f t="shared" si="18"/>
        <v>0</v>
      </c>
      <c r="K462" s="66" t="s">
        <v>5217</v>
      </c>
      <c r="L462" s="73"/>
      <c r="M462" s="836"/>
      <c r="N462" s="826"/>
    </row>
    <row r="463" spans="1:16" s="3" customFormat="1" ht="15" customHeight="1" x14ac:dyDescent="0.2">
      <c r="A463" s="71"/>
      <c r="B463" s="139">
        <v>9</v>
      </c>
      <c r="C463" s="63" t="s">
        <v>5198</v>
      </c>
      <c r="D463" s="64" t="s">
        <v>5199</v>
      </c>
      <c r="E463" s="416" t="s">
        <v>5200</v>
      </c>
      <c r="F463" s="415"/>
      <c r="G463" s="268" t="s">
        <v>5201</v>
      </c>
      <c r="H463" s="69">
        <v>0.15</v>
      </c>
      <c r="I463" s="147" t="s">
        <v>5202</v>
      </c>
      <c r="J463" s="580">
        <f t="shared" si="18"/>
        <v>0</v>
      </c>
      <c r="K463" s="66" t="s">
        <v>5218</v>
      </c>
      <c r="L463" s="73"/>
      <c r="M463" s="836"/>
      <c r="N463" s="826"/>
    </row>
    <row r="464" spans="1:16" s="3" customFormat="1" ht="15" customHeight="1" x14ac:dyDescent="0.2">
      <c r="A464" s="71"/>
      <c r="B464" s="67"/>
      <c r="C464" s="286"/>
      <c r="D464" s="64" t="s">
        <v>5204</v>
      </c>
      <c r="E464" s="416" t="s">
        <v>5205</v>
      </c>
      <c r="F464" s="415"/>
      <c r="G464" s="268" t="s">
        <v>5201</v>
      </c>
      <c r="H464" s="69">
        <v>0.111</v>
      </c>
      <c r="I464" s="147" t="s">
        <v>5202</v>
      </c>
      <c r="J464" s="406">
        <f t="shared" si="18"/>
        <v>0</v>
      </c>
      <c r="K464" s="66" t="s">
        <v>5220</v>
      </c>
      <c r="L464" s="73"/>
      <c r="M464" s="836"/>
      <c r="N464" s="826"/>
    </row>
    <row r="465" spans="1:16" s="3" customFormat="1" ht="15" customHeight="1" x14ac:dyDescent="0.2">
      <c r="A465" s="71"/>
      <c r="B465" s="139">
        <v>10</v>
      </c>
      <c r="C465" s="63" t="s">
        <v>5207</v>
      </c>
      <c r="D465" s="64" t="s">
        <v>5199</v>
      </c>
      <c r="E465" s="416" t="s">
        <v>5200</v>
      </c>
      <c r="F465" s="415"/>
      <c r="G465" s="268" t="s">
        <v>5201</v>
      </c>
      <c r="H465" s="69">
        <v>0.161</v>
      </c>
      <c r="I465" s="147" t="s">
        <v>5202</v>
      </c>
      <c r="J465" s="580">
        <f>ROUND(F465*H465,0)</f>
        <v>0</v>
      </c>
      <c r="K465" s="66" t="s">
        <v>5221</v>
      </c>
      <c r="L465" s="73"/>
      <c r="M465" s="836"/>
      <c r="N465" s="826"/>
    </row>
    <row r="466" spans="1:16" s="3" customFormat="1" ht="15" customHeight="1" x14ac:dyDescent="0.2">
      <c r="A466" s="71"/>
      <c r="B466" s="67"/>
      <c r="C466" s="286"/>
      <c r="D466" s="64" t="s">
        <v>5204</v>
      </c>
      <c r="E466" s="416" t="s">
        <v>5205</v>
      </c>
      <c r="F466" s="415"/>
      <c r="G466" s="268" t="s">
        <v>5201</v>
      </c>
      <c r="H466" s="69">
        <v>0.114</v>
      </c>
      <c r="I466" s="147" t="s">
        <v>5202</v>
      </c>
      <c r="J466" s="406">
        <f t="shared" si="18"/>
        <v>0</v>
      </c>
      <c r="K466" s="66" t="s">
        <v>5223</v>
      </c>
      <c r="L466" s="73"/>
      <c r="M466" s="836"/>
      <c r="N466" s="826"/>
    </row>
    <row r="467" spans="1:16" s="3" customFormat="1" ht="15" customHeight="1" x14ac:dyDescent="0.2">
      <c r="A467" s="71"/>
      <c r="B467" s="139">
        <v>11</v>
      </c>
      <c r="C467" s="63" t="s">
        <v>5210</v>
      </c>
      <c r="D467" s="64" t="s">
        <v>5199</v>
      </c>
      <c r="E467" s="416" t="s">
        <v>5200</v>
      </c>
      <c r="F467" s="415"/>
      <c r="G467" s="268" t="s">
        <v>5201</v>
      </c>
      <c r="H467" s="69">
        <v>0.16700000000000001</v>
      </c>
      <c r="I467" s="147" t="s">
        <v>5202</v>
      </c>
      <c r="J467" s="580">
        <f t="shared" si="18"/>
        <v>0</v>
      </c>
      <c r="K467" s="66" t="s">
        <v>5224</v>
      </c>
      <c r="L467" s="73"/>
      <c r="M467" s="836"/>
      <c r="N467" s="826"/>
    </row>
    <row r="468" spans="1:16" s="3" customFormat="1" ht="15" customHeight="1" x14ac:dyDescent="0.2">
      <c r="A468" s="71"/>
      <c r="B468" s="67"/>
      <c r="C468" s="286"/>
      <c r="D468" s="64" t="s">
        <v>5204</v>
      </c>
      <c r="E468" s="416" t="s">
        <v>5205</v>
      </c>
      <c r="F468" s="415"/>
      <c r="G468" s="268" t="s">
        <v>5201</v>
      </c>
      <c r="H468" s="69">
        <v>0.14499999999999999</v>
      </c>
      <c r="I468" s="147" t="s">
        <v>5202</v>
      </c>
      <c r="J468" s="406">
        <f t="shared" si="18"/>
        <v>0</v>
      </c>
      <c r="K468" s="66" t="s">
        <v>5226</v>
      </c>
      <c r="L468" s="73"/>
      <c r="M468" s="836"/>
      <c r="N468" s="826"/>
    </row>
    <row r="469" spans="1:16" s="3" customFormat="1" ht="15" customHeight="1" x14ac:dyDescent="0.2">
      <c r="A469" s="71"/>
      <c r="B469" s="139">
        <v>12</v>
      </c>
      <c r="C469" s="63" t="s">
        <v>5213</v>
      </c>
      <c r="D469" s="64" t="s">
        <v>5199</v>
      </c>
      <c r="E469" s="416" t="s">
        <v>5200</v>
      </c>
      <c r="F469" s="415"/>
      <c r="G469" s="268" t="s">
        <v>5201</v>
      </c>
      <c r="H469" s="69">
        <v>0.184</v>
      </c>
      <c r="I469" s="147" t="s">
        <v>5202</v>
      </c>
      <c r="J469" s="580">
        <f t="shared" si="18"/>
        <v>0</v>
      </c>
      <c r="K469" s="66" t="s">
        <v>5227</v>
      </c>
      <c r="L469" s="73"/>
      <c r="M469" s="836"/>
      <c r="N469" s="826"/>
    </row>
    <row r="470" spans="1:16" s="3" customFormat="1" ht="15" customHeight="1" x14ac:dyDescent="0.2">
      <c r="A470" s="71"/>
      <c r="B470" s="67"/>
      <c r="C470" s="286"/>
      <c r="D470" s="64" t="s">
        <v>5204</v>
      </c>
      <c r="E470" s="416" t="s">
        <v>5205</v>
      </c>
      <c r="F470" s="415"/>
      <c r="G470" s="268" t="s">
        <v>5201</v>
      </c>
      <c r="H470" s="69">
        <v>0.16500000000000001</v>
      </c>
      <c r="I470" s="147" t="s">
        <v>5202</v>
      </c>
      <c r="J470" s="406">
        <f t="shared" si="18"/>
        <v>0</v>
      </c>
      <c r="K470" s="66" t="s">
        <v>5229</v>
      </c>
      <c r="L470" s="73"/>
      <c r="M470" s="836"/>
      <c r="N470" s="826"/>
    </row>
    <row r="471" spans="1:16" s="3" customFormat="1" ht="15.75" customHeight="1" x14ac:dyDescent="0.2">
      <c r="A471" s="71"/>
      <c r="B471" s="139">
        <v>13</v>
      </c>
      <c r="C471" s="63" t="s">
        <v>5216</v>
      </c>
      <c r="D471" s="64" t="s">
        <v>5199</v>
      </c>
      <c r="E471" s="416" t="s">
        <v>5200</v>
      </c>
      <c r="F471" s="415"/>
      <c r="G471" s="268" t="s">
        <v>5201</v>
      </c>
      <c r="H471" s="69">
        <v>0.19400000000000001</v>
      </c>
      <c r="I471" s="147" t="s">
        <v>5202</v>
      </c>
      <c r="J471" s="580">
        <f t="shared" si="18"/>
        <v>0</v>
      </c>
      <c r="K471" s="66" t="s">
        <v>5230</v>
      </c>
      <c r="L471" s="73"/>
      <c r="M471" s="836"/>
      <c r="N471" s="826"/>
    </row>
    <row r="472" spans="1:16" s="3" customFormat="1" ht="15" customHeight="1" thickBot="1" x14ac:dyDescent="0.25">
      <c r="A472" s="71"/>
      <c r="B472" s="67"/>
      <c r="C472" s="286"/>
      <c r="D472" s="64" t="s">
        <v>5204</v>
      </c>
      <c r="E472" s="416" t="s">
        <v>5205</v>
      </c>
      <c r="F472" s="419"/>
      <c r="G472" s="268" t="s">
        <v>5201</v>
      </c>
      <c r="H472" s="69">
        <v>0.17699999999999999</v>
      </c>
      <c r="I472" s="147" t="s">
        <v>5202</v>
      </c>
      <c r="J472" s="406">
        <f t="shared" si="18"/>
        <v>0</v>
      </c>
      <c r="K472" s="66" t="s">
        <v>5232</v>
      </c>
      <c r="L472" s="73"/>
      <c r="M472" s="836"/>
      <c r="N472" s="826"/>
    </row>
    <row r="473" spans="1:16" s="3" customFormat="1" ht="15" customHeight="1" thickTop="1" thickBot="1" x14ac:dyDescent="0.25">
      <c r="A473" s="71"/>
      <c r="B473" s="1012" t="s">
        <v>5259</v>
      </c>
      <c r="C473" s="1013"/>
      <c r="D473" s="1010"/>
      <c r="E473" s="1011"/>
      <c r="F473" s="420"/>
      <c r="G473" s="231"/>
      <c r="H473" s="222"/>
      <c r="I473" s="267"/>
      <c r="J473" s="408">
        <f>SUM(J454:J472)</f>
        <v>0</v>
      </c>
      <c r="K473" s="66" t="s">
        <v>5451</v>
      </c>
      <c r="L473" s="3" t="s">
        <v>5201</v>
      </c>
      <c r="M473" s="71"/>
    </row>
    <row r="474" spans="1:16" s="3" customFormat="1" ht="18.75" customHeight="1" x14ac:dyDescent="0.2">
      <c r="A474" s="71"/>
      <c r="B474" s="71"/>
      <c r="C474" s="71"/>
      <c r="D474" s="71"/>
      <c r="E474" s="71"/>
      <c r="F474" s="831"/>
      <c r="G474" s="71"/>
      <c r="H474" s="73"/>
      <c r="I474" s="71"/>
      <c r="J474" s="74"/>
      <c r="K474" s="71"/>
      <c r="L474" s="71"/>
      <c r="M474" s="71"/>
      <c r="P474" s="1"/>
    </row>
    <row r="475" spans="1:16" ht="18.75" customHeight="1" x14ac:dyDescent="0.2">
      <c r="A475" s="77"/>
      <c r="B475" s="71" t="s">
        <v>5452</v>
      </c>
      <c r="C475" s="76"/>
      <c r="D475" s="76"/>
      <c r="E475" s="76"/>
      <c r="F475" s="75"/>
      <c r="G475" s="76"/>
      <c r="H475" s="79"/>
      <c r="I475" s="76"/>
      <c r="J475" s="75"/>
      <c r="K475" s="76"/>
      <c r="L475" s="76"/>
      <c r="M475" s="76"/>
    </row>
    <row r="476" spans="1:16" ht="18.75" customHeight="1" x14ac:dyDescent="0.2">
      <c r="A476" s="77"/>
      <c r="B476" s="71" t="s">
        <v>5453</v>
      </c>
      <c r="C476" s="76"/>
      <c r="D476" s="76"/>
      <c r="E476" s="76"/>
      <c r="F476" s="75"/>
      <c r="G476" s="76"/>
      <c r="H476" s="79"/>
      <c r="I476" s="76"/>
      <c r="J476" s="75"/>
      <c r="K476" s="76"/>
      <c r="L476" s="76"/>
      <c r="M476" s="76"/>
    </row>
    <row r="477" spans="1:16" ht="7.5" customHeight="1" x14ac:dyDescent="0.2">
      <c r="A477" s="78"/>
      <c r="B477" s="76"/>
      <c r="C477" s="76"/>
      <c r="D477" s="76"/>
      <c r="E477" s="76"/>
      <c r="F477" s="75"/>
      <c r="G477" s="76"/>
      <c r="H477" s="79"/>
      <c r="I477" s="76"/>
      <c r="J477" s="75"/>
      <c r="K477" s="76"/>
      <c r="L477" s="76"/>
      <c r="M477" s="76"/>
    </row>
    <row r="478" spans="1:16" ht="18.75" customHeight="1" x14ac:dyDescent="0.2">
      <c r="A478" s="78"/>
      <c r="B478" s="991" t="s">
        <v>5401</v>
      </c>
      <c r="C478" s="992"/>
      <c r="D478" s="991" t="s">
        <v>5194</v>
      </c>
      <c r="E478" s="992"/>
      <c r="F478" s="80" t="s">
        <v>5195</v>
      </c>
      <c r="G478" s="213"/>
      <c r="H478" s="81" t="s">
        <v>5196</v>
      </c>
      <c r="I478" s="213"/>
      <c r="J478" s="80" t="s">
        <v>17</v>
      </c>
      <c r="K478" s="66"/>
      <c r="L478" s="76"/>
      <c r="M478" s="76"/>
    </row>
    <row r="479" spans="1:16" ht="15" customHeight="1" x14ac:dyDescent="0.2">
      <c r="A479" s="78"/>
      <c r="B479" s="294"/>
      <c r="C479" s="289"/>
      <c r="D479" s="229"/>
      <c r="E479" s="286"/>
      <c r="F479" s="85"/>
      <c r="G479" s="143"/>
      <c r="H479" s="83"/>
      <c r="I479" s="143"/>
      <c r="J479" s="82" t="s">
        <v>5197</v>
      </c>
      <c r="K479" s="66"/>
      <c r="L479" s="76"/>
      <c r="M479" s="76"/>
      <c r="P479" s="3"/>
    </row>
    <row r="480" spans="1:16" s="3" customFormat="1" ht="15" customHeight="1" x14ac:dyDescent="0.2">
      <c r="A480" s="71"/>
      <c r="B480" s="139">
        <v>1</v>
      </c>
      <c r="C480" s="63" t="s">
        <v>5265</v>
      </c>
      <c r="D480" s="64" t="s">
        <v>5199</v>
      </c>
      <c r="E480" s="72" t="s">
        <v>5200</v>
      </c>
      <c r="F480" s="150">
        <f>IF(総括表!$B$4=総括表!$Q$4,基礎データ貼付用シート!E275)</f>
        <v>0</v>
      </c>
      <c r="G480" s="147" t="s">
        <v>5201</v>
      </c>
      <c r="H480" s="69">
        <v>0.16500000000000001</v>
      </c>
      <c r="I480" s="147" t="s">
        <v>5202</v>
      </c>
      <c r="J480" s="580">
        <f t="shared" ref="J480:J511" si="19">ROUND(F480*H480,0)</f>
        <v>0</v>
      </c>
      <c r="K480" s="66" t="s">
        <v>5264</v>
      </c>
      <c r="L480" s="71"/>
      <c r="M480" s="71"/>
      <c r="N480" s="826"/>
    </row>
    <row r="481" spans="1:14" s="3" customFormat="1" ht="15" customHeight="1" x14ac:dyDescent="0.2">
      <c r="A481" s="71"/>
      <c r="B481" s="67"/>
      <c r="C481" s="286"/>
      <c r="D481" s="64" t="s">
        <v>5204</v>
      </c>
      <c r="E481" s="72" t="s">
        <v>5205</v>
      </c>
      <c r="F481" s="150" t="b">
        <f>IF(総括表!$B$4=総括表!$Q$5,基礎データ貼付用シート!E275)</f>
        <v>0</v>
      </c>
      <c r="G481" s="147" t="s">
        <v>5201</v>
      </c>
      <c r="H481" s="69">
        <v>3.3000000000000002E-2</v>
      </c>
      <c r="I481" s="147" t="s">
        <v>5202</v>
      </c>
      <c r="J481" s="580">
        <f t="shared" si="19"/>
        <v>0</v>
      </c>
      <c r="K481" s="66" t="s">
        <v>5266</v>
      </c>
      <c r="L481" s="71"/>
      <c r="M481" s="71"/>
      <c r="N481" s="826"/>
    </row>
    <row r="482" spans="1:14" s="3" customFormat="1" ht="15" customHeight="1" x14ac:dyDescent="0.2">
      <c r="A482" s="71"/>
      <c r="B482" s="139">
        <f>B480+1</f>
        <v>2</v>
      </c>
      <c r="C482" s="63" t="s">
        <v>5198</v>
      </c>
      <c r="D482" s="64" t="s">
        <v>5199</v>
      </c>
      <c r="E482" s="72" t="s">
        <v>5200</v>
      </c>
      <c r="F482" s="150">
        <f>IF(総括表!$B$4=総括表!$Q$4,基礎データ貼付用シート!E276)</f>
        <v>0</v>
      </c>
      <c r="G482" s="147" t="s">
        <v>5201</v>
      </c>
      <c r="H482" s="69">
        <v>0.25600000000000001</v>
      </c>
      <c r="I482" s="147" t="s">
        <v>5202</v>
      </c>
      <c r="J482" s="580">
        <f t="shared" si="19"/>
        <v>0</v>
      </c>
      <c r="K482" s="66" t="s">
        <v>5267</v>
      </c>
      <c r="L482" s="71"/>
      <c r="M482" s="71"/>
      <c r="N482" s="826"/>
    </row>
    <row r="483" spans="1:14" s="3" customFormat="1" ht="15" customHeight="1" x14ac:dyDescent="0.2">
      <c r="A483" s="71"/>
      <c r="B483" s="67"/>
      <c r="C483" s="286"/>
      <c r="D483" s="64" t="s">
        <v>5204</v>
      </c>
      <c r="E483" s="72" t="s">
        <v>5205</v>
      </c>
      <c r="F483" s="150" t="b">
        <f>IF(総括表!$B$4=総括表!$Q$5,基礎データ貼付用シート!E276)</f>
        <v>0</v>
      </c>
      <c r="G483" s="147" t="s">
        <v>5201</v>
      </c>
      <c r="H483" s="69">
        <v>4.3999999999999997E-2</v>
      </c>
      <c r="I483" s="147" t="s">
        <v>5202</v>
      </c>
      <c r="J483" s="406">
        <f t="shared" si="19"/>
        <v>0</v>
      </c>
      <c r="K483" s="66" t="s">
        <v>5268</v>
      </c>
      <c r="L483" s="71"/>
      <c r="M483" s="71"/>
      <c r="N483" s="826"/>
    </row>
    <row r="484" spans="1:14" s="3" customFormat="1" ht="15" customHeight="1" x14ac:dyDescent="0.2">
      <c r="A484" s="71"/>
      <c r="B484" s="139">
        <f>B482+1</f>
        <v>3</v>
      </c>
      <c r="C484" s="63" t="s">
        <v>5207</v>
      </c>
      <c r="D484" s="64" t="s">
        <v>5199</v>
      </c>
      <c r="E484" s="72" t="s">
        <v>5200</v>
      </c>
      <c r="F484" s="150">
        <f>IF(総括表!$B$4=総括表!$Q$4,基礎データ貼付用シート!E277)</f>
        <v>0</v>
      </c>
      <c r="G484" s="147" t="s">
        <v>5201</v>
      </c>
      <c r="H484" s="69">
        <v>0.29299999999999998</v>
      </c>
      <c r="I484" s="147" t="s">
        <v>5202</v>
      </c>
      <c r="J484" s="580">
        <f t="shared" si="19"/>
        <v>0</v>
      </c>
      <c r="K484" s="66" t="s">
        <v>5269</v>
      </c>
      <c r="L484" s="71"/>
      <c r="M484" s="71"/>
      <c r="N484" s="826"/>
    </row>
    <row r="485" spans="1:14" s="3" customFormat="1" ht="15" customHeight="1" x14ac:dyDescent="0.2">
      <c r="A485" s="71"/>
      <c r="B485" s="67"/>
      <c r="C485" s="286"/>
      <c r="D485" s="64" t="s">
        <v>5204</v>
      </c>
      <c r="E485" s="72" t="s">
        <v>5205</v>
      </c>
      <c r="F485" s="150" t="b">
        <f>IF(総括表!$B$4=総括表!$Q$5,基礎データ貼付用シート!E277)</f>
        <v>0</v>
      </c>
      <c r="G485" s="147" t="s">
        <v>5201</v>
      </c>
      <c r="H485" s="69">
        <v>6.6000000000000003E-2</v>
      </c>
      <c r="I485" s="147" t="s">
        <v>5202</v>
      </c>
      <c r="J485" s="406">
        <f t="shared" si="19"/>
        <v>0</v>
      </c>
      <c r="K485" s="66" t="s">
        <v>5270</v>
      </c>
      <c r="L485" s="71"/>
      <c r="M485" s="71"/>
      <c r="N485" s="826"/>
    </row>
    <row r="486" spans="1:14" s="3" customFormat="1" ht="15" customHeight="1" x14ac:dyDescent="0.2">
      <c r="A486" s="71"/>
      <c r="B486" s="139">
        <f>B484+1</f>
        <v>4</v>
      </c>
      <c r="C486" s="63" t="s">
        <v>5210</v>
      </c>
      <c r="D486" s="64" t="s">
        <v>5199</v>
      </c>
      <c r="E486" s="72" t="s">
        <v>5200</v>
      </c>
      <c r="F486" s="150">
        <f>IF(総括表!$B$4=総括表!$Q$4,基礎データ貼付用シート!E278)</f>
        <v>0</v>
      </c>
      <c r="G486" s="147" t="s">
        <v>5201</v>
      </c>
      <c r="H486" s="69">
        <v>0.30499999999999999</v>
      </c>
      <c r="I486" s="147" t="s">
        <v>5202</v>
      </c>
      <c r="J486" s="580">
        <f t="shared" si="19"/>
        <v>0</v>
      </c>
      <c r="K486" s="66" t="s">
        <v>5271</v>
      </c>
      <c r="L486" s="71"/>
      <c r="M486" s="71"/>
      <c r="N486" s="826"/>
    </row>
    <row r="487" spans="1:14" s="3" customFormat="1" ht="15" customHeight="1" x14ac:dyDescent="0.2">
      <c r="A487" s="71"/>
      <c r="B487" s="67"/>
      <c r="C487" s="286"/>
      <c r="D487" s="64" t="s">
        <v>5204</v>
      </c>
      <c r="E487" s="72" t="s">
        <v>5205</v>
      </c>
      <c r="F487" s="150" t="b">
        <f>IF(総括表!$B$4=総括表!$Q$5,基礎データ貼付用シート!E278)</f>
        <v>0</v>
      </c>
      <c r="G487" s="147" t="s">
        <v>5201</v>
      </c>
      <c r="H487" s="69">
        <v>0.19700000000000001</v>
      </c>
      <c r="I487" s="147" t="s">
        <v>5202</v>
      </c>
      <c r="J487" s="406">
        <f t="shared" si="19"/>
        <v>0</v>
      </c>
      <c r="K487" s="66" t="s">
        <v>5272</v>
      </c>
      <c r="L487" s="71"/>
      <c r="M487" s="71"/>
      <c r="N487" s="826"/>
    </row>
    <row r="488" spans="1:14" s="3" customFormat="1" ht="15" customHeight="1" x14ac:dyDescent="0.2">
      <c r="A488" s="71"/>
      <c r="B488" s="139">
        <f>B486+1</f>
        <v>5</v>
      </c>
      <c r="C488" s="63" t="s">
        <v>5213</v>
      </c>
      <c r="D488" s="64" t="s">
        <v>5199</v>
      </c>
      <c r="E488" s="72" t="s">
        <v>5200</v>
      </c>
      <c r="F488" s="150">
        <f>IF(総括表!$B$4=総括表!$Q$4,基礎データ貼付用シート!E279)</f>
        <v>0</v>
      </c>
      <c r="G488" s="147" t="s">
        <v>5201</v>
      </c>
      <c r="H488" s="69">
        <v>0.33800000000000002</v>
      </c>
      <c r="I488" s="147" t="s">
        <v>5202</v>
      </c>
      <c r="J488" s="580">
        <f t="shared" si="19"/>
        <v>0</v>
      </c>
      <c r="K488" s="66" t="s">
        <v>5273</v>
      </c>
      <c r="L488" s="71"/>
      <c r="M488" s="71"/>
      <c r="N488" s="826"/>
    </row>
    <row r="489" spans="1:14" s="3" customFormat="1" ht="15" customHeight="1" x14ac:dyDescent="0.2">
      <c r="A489" s="71"/>
      <c r="B489" s="67"/>
      <c r="C489" s="286"/>
      <c r="D489" s="64" t="s">
        <v>5204</v>
      </c>
      <c r="E489" s="72" t="s">
        <v>5205</v>
      </c>
      <c r="F489" s="150" t="b">
        <f>IF(総括表!$B$4=総括表!$Q$5,基礎データ貼付用シート!E279)</f>
        <v>0</v>
      </c>
      <c r="G489" s="147" t="s">
        <v>5201</v>
      </c>
      <c r="H489" s="69">
        <v>0.247</v>
      </c>
      <c r="I489" s="147" t="s">
        <v>5202</v>
      </c>
      <c r="J489" s="406">
        <f t="shared" si="19"/>
        <v>0</v>
      </c>
      <c r="K489" s="66" t="s">
        <v>5330</v>
      </c>
      <c r="L489" s="71"/>
      <c r="M489" s="71"/>
      <c r="N489" s="826"/>
    </row>
    <row r="490" spans="1:14" s="3" customFormat="1" ht="15" customHeight="1" x14ac:dyDescent="0.2">
      <c r="A490" s="71"/>
      <c r="B490" s="139">
        <f>B488+1</f>
        <v>6</v>
      </c>
      <c r="C490" s="63" t="s">
        <v>5216</v>
      </c>
      <c r="D490" s="64" t="s">
        <v>5199</v>
      </c>
      <c r="E490" s="72" t="s">
        <v>5200</v>
      </c>
      <c r="F490" s="150">
        <f>IF(総括表!$B$4=総括表!$Q$4,基礎データ貼付用シート!E280)</f>
        <v>0</v>
      </c>
      <c r="G490" s="147" t="s">
        <v>5201</v>
      </c>
      <c r="H490" s="69">
        <v>0.375</v>
      </c>
      <c r="I490" s="147" t="s">
        <v>5202</v>
      </c>
      <c r="J490" s="580">
        <f t="shared" si="19"/>
        <v>0</v>
      </c>
      <c r="K490" s="66" t="s">
        <v>5331</v>
      </c>
      <c r="L490" s="71"/>
      <c r="M490" s="71"/>
      <c r="N490" s="826"/>
    </row>
    <row r="491" spans="1:14" s="3" customFormat="1" ht="15" customHeight="1" x14ac:dyDescent="0.2">
      <c r="A491" s="71"/>
      <c r="B491" s="67"/>
      <c r="C491" s="286"/>
      <c r="D491" s="64" t="s">
        <v>5204</v>
      </c>
      <c r="E491" s="72" t="s">
        <v>5205</v>
      </c>
      <c r="F491" s="150" t="b">
        <f>IF(総括表!$B$4=総括表!$Q$5,基礎データ貼付用シート!E280)</f>
        <v>0</v>
      </c>
      <c r="G491" s="147" t="s">
        <v>5201</v>
      </c>
      <c r="H491" s="69">
        <v>0.29299999999999998</v>
      </c>
      <c r="I491" s="147" t="s">
        <v>5202</v>
      </c>
      <c r="J491" s="406">
        <f t="shared" si="19"/>
        <v>0</v>
      </c>
      <c r="K491" s="66" t="s">
        <v>5332</v>
      </c>
      <c r="L491" s="71"/>
      <c r="M491" s="71"/>
      <c r="N491" s="826"/>
    </row>
    <row r="492" spans="1:14" s="3" customFormat="1" ht="15" customHeight="1" x14ac:dyDescent="0.2">
      <c r="A492" s="71"/>
      <c r="B492" s="139">
        <f>B490+1</f>
        <v>7</v>
      </c>
      <c r="C492" s="63" t="s">
        <v>5219</v>
      </c>
      <c r="D492" s="64" t="s">
        <v>5199</v>
      </c>
      <c r="E492" s="72" t="s">
        <v>5200</v>
      </c>
      <c r="F492" s="150">
        <f>IF(総括表!$B$4=総括表!$Q$4,基礎データ貼付用シート!E281)</f>
        <v>0</v>
      </c>
      <c r="G492" s="147" t="s">
        <v>5201</v>
      </c>
      <c r="H492" s="69">
        <v>0.42499999999999999</v>
      </c>
      <c r="I492" s="147" t="s">
        <v>5202</v>
      </c>
      <c r="J492" s="580">
        <f t="shared" si="19"/>
        <v>0</v>
      </c>
      <c r="K492" s="66" t="s">
        <v>5333</v>
      </c>
      <c r="L492" s="71"/>
      <c r="M492" s="71"/>
      <c r="N492" s="826"/>
    </row>
    <row r="493" spans="1:14" s="3" customFormat="1" ht="15" customHeight="1" x14ac:dyDescent="0.2">
      <c r="A493" s="71"/>
      <c r="B493" s="67"/>
      <c r="C493" s="286"/>
      <c r="D493" s="64" t="s">
        <v>5204</v>
      </c>
      <c r="E493" s="72" t="s">
        <v>5205</v>
      </c>
      <c r="F493" s="150" t="b">
        <f>IF(総括表!$B$4=総括表!$Q$5,基礎データ貼付用シート!E281)</f>
        <v>0</v>
      </c>
      <c r="G493" s="147" t="s">
        <v>5201</v>
      </c>
      <c r="H493" s="69">
        <v>0.33700000000000002</v>
      </c>
      <c r="I493" s="147" t="s">
        <v>5202</v>
      </c>
      <c r="J493" s="406">
        <f t="shared" si="19"/>
        <v>0</v>
      </c>
      <c r="K493" s="66" t="s">
        <v>5334</v>
      </c>
      <c r="L493" s="71"/>
      <c r="M493" s="71"/>
      <c r="N493" s="826"/>
    </row>
    <row r="494" spans="1:14" s="3" customFormat="1" ht="15" customHeight="1" x14ac:dyDescent="0.2">
      <c r="A494" s="71"/>
      <c r="B494" s="139">
        <f>B492+1</f>
        <v>8</v>
      </c>
      <c r="C494" s="63" t="s">
        <v>5222</v>
      </c>
      <c r="D494" s="64" t="s">
        <v>5199</v>
      </c>
      <c r="E494" s="72" t="s">
        <v>5200</v>
      </c>
      <c r="F494" s="150">
        <f>IF(総括表!$B$4=総括表!$Q$4,基礎データ貼付用シート!E282)</f>
        <v>0</v>
      </c>
      <c r="G494" s="147" t="s">
        <v>5201</v>
      </c>
      <c r="H494" s="69">
        <v>0.46600000000000003</v>
      </c>
      <c r="I494" s="147" t="s">
        <v>5202</v>
      </c>
      <c r="J494" s="580">
        <f t="shared" si="19"/>
        <v>0</v>
      </c>
      <c r="K494" s="66" t="s">
        <v>5335</v>
      </c>
      <c r="L494" s="71"/>
      <c r="M494" s="71"/>
      <c r="N494" s="826"/>
    </row>
    <row r="495" spans="1:14" s="3" customFormat="1" ht="15" customHeight="1" x14ac:dyDescent="0.2">
      <c r="A495" s="71"/>
      <c r="B495" s="67"/>
      <c r="C495" s="286"/>
      <c r="D495" s="64" t="s">
        <v>5204</v>
      </c>
      <c r="E495" s="72" t="s">
        <v>5205</v>
      </c>
      <c r="F495" s="150" t="b">
        <f>IF(総括表!$B$4=総括表!$Q$5,基礎データ貼付用シート!E282)</f>
        <v>0</v>
      </c>
      <c r="G495" s="147" t="s">
        <v>5201</v>
      </c>
      <c r="H495" s="69">
        <v>0.38200000000000001</v>
      </c>
      <c r="I495" s="147" t="s">
        <v>5202</v>
      </c>
      <c r="J495" s="406">
        <f t="shared" si="19"/>
        <v>0</v>
      </c>
      <c r="K495" s="66" t="s">
        <v>5336</v>
      </c>
      <c r="L495" s="71"/>
      <c r="M495" s="71"/>
      <c r="N495" s="826"/>
    </row>
    <row r="496" spans="1:14" s="3" customFormat="1" ht="15" customHeight="1" x14ac:dyDescent="0.2">
      <c r="A496" s="71"/>
      <c r="B496" s="139">
        <f>B494+1</f>
        <v>9</v>
      </c>
      <c r="C496" s="63" t="s">
        <v>5225</v>
      </c>
      <c r="D496" s="64" t="s">
        <v>5199</v>
      </c>
      <c r="E496" s="72" t="s">
        <v>5200</v>
      </c>
      <c r="F496" s="150">
        <f>IF(総括表!$B$4=総括表!$Q$4,基礎データ貼付用シート!E283)</f>
        <v>0</v>
      </c>
      <c r="G496" s="147" t="s">
        <v>5201</v>
      </c>
      <c r="H496" s="69">
        <v>0.503</v>
      </c>
      <c r="I496" s="147" t="s">
        <v>5202</v>
      </c>
      <c r="J496" s="406">
        <f t="shared" si="19"/>
        <v>0</v>
      </c>
      <c r="K496" s="66" t="s">
        <v>5426</v>
      </c>
      <c r="L496" s="71"/>
      <c r="M496" s="71"/>
      <c r="N496" s="826"/>
    </row>
    <row r="497" spans="1:14" s="3" customFormat="1" ht="15" customHeight="1" x14ac:dyDescent="0.2">
      <c r="A497" s="71"/>
      <c r="B497" s="67"/>
      <c r="C497" s="286"/>
      <c r="D497" s="64" t="s">
        <v>5204</v>
      </c>
      <c r="E497" s="72" t="s">
        <v>5205</v>
      </c>
      <c r="F497" s="150" t="b">
        <f>IF(総括表!$B$4=総括表!$Q$5,基礎データ貼付用シート!E283)</f>
        <v>0</v>
      </c>
      <c r="G497" s="147" t="s">
        <v>5201</v>
      </c>
      <c r="H497" s="69">
        <v>0.42899999999999999</v>
      </c>
      <c r="I497" s="147" t="s">
        <v>5202</v>
      </c>
      <c r="J497" s="406">
        <f t="shared" si="19"/>
        <v>0</v>
      </c>
      <c r="K497" s="66" t="s">
        <v>5427</v>
      </c>
      <c r="L497" s="71"/>
      <c r="M497" s="71"/>
      <c r="N497" s="826"/>
    </row>
    <row r="498" spans="1:14" s="3" customFormat="1" ht="15" customHeight="1" x14ac:dyDescent="0.2">
      <c r="A498" s="71"/>
      <c r="B498" s="139">
        <f>B496+1</f>
        <v>10</v>
      </c>
      <c r="C498" s="63" t="s">
        <v>5228</v>
      </c>
      <c r="D498" s="64" t="s">
        <v>5199</v>
      </c>
      <c r="E498" s="72" t="s">
        <v>5200</v>
      </c>
      <c r="F498" s="150">
        <f>IF(総括表!$B$4=総括表!$Q$4,基礎データ貼付用シート!E284)</f>
        <v>0</v>
      </c>
      <c r="G498" s="147" t="s">
        <v>5201</v>
      </c>
      <c r="H498" s="69">
        <v>0.54</v>
      </c>
      <c r="I498" s="147" t="s">
        <v>5202</v>
      </c>
      <c r="J498" s="406">
        <f t="shared" si="19"/>
        <v>0</v>
      </c>
      <c r="K498" s="66" t="s">
        <v>5339</v>
      </c>
      <c r="L498" s="71"/>
      <c r="M498" s="71"/>
      <c r="N498" s="826"/>
    </row>
    <row r="499" spans="1:14" s="3" customFormat="1" ht="15" customHeight="1" x14ac:dyDescent="0.2">
      <c r="A499" s="71"/>
      <c r="B499" s="67"/>
      <c r="C499" s="286"/>
      <c r="D499" s="64" t="s">
        <v>5204</v>
      </c>
      <c r="E499" s="72" t="s">
        <v>5205</v>
      </c>
      <c r="F499" s="150" t="b">
        <f>IF(総括表!$B$4=総括表!$Q$5,基礎データ貼付用シート!E284)</f>
        <v>0</v>
      </c>
      <c r="G499" s="147" t="s">
        <v>5201</v>
      </c>
      <c r="H499" s="69">
        <v>0.47499999999999998</v>
      </c>
      <c r="I499" s="147" t="s">
        <v>5202</v>
      </c>
      <c r="J499" s="406">
        <f t="shared" si="19"/>
        <v>0</v>
      </c>
      <c r="K499" s="66" t="s">
        <v>5429</v>
      </c>
      <c r="L499" s="71"/>
      <c r="M499" s="71"/>
      <c r="N499" s="826"/>
    </row>
    <row r="500" spans="1:14" s="3" customFormat="1" ht="15" customHeight="1" x14ac:dyDescent="0.2">
      <c r="A500" s="71"/>
      <c r="B500" s="139">
        <f>B498+1</f>
        <v>11</v>
      </c>
      <c r="C500" s="63" t="s">
        <v>5231</v>
      </c>
      <c r="D500" s="64" t="s">
        <v>5199</v>
      </c>
      <c r="E500" s="72" t="s">
        <v>5200</v>
      </c>
      <c r="F500" s="150">
        <f>IF(総括表!$B$4=総括表!$Q$4,基礎データ貼付用シート!E285)</f>
        <v>0</v>
      </c>
      <c r="G500" s="147" t="s">
        <v>5201</v>
      </c>
      <c r="H500" s="69">
        <v>0.57399999999999995</v>
      </c>
      <c r="I500" s="147" t="s">
        <v>5202</v>
      </c>
      <c r="J500" s="406">
        <f t="shared" si="19"/>
        <v>0</v>
      </c>
      <c r="K500" s="66" t="s">
        <v>5341</v>
      </c>
      <c r="L500" s="71"/>
      <c r="M500" s="71"/>
      <c r="N500" s="826"/>
    </row>
    <row r="501" spans="1:14" s="3" customFormat="1" ht="15" customHeight="1" x14ac:dyDescent="0.2">
      <c r="A501" s="71"/>
      <c r="B501" s="67"/>
      <c r="C501" s="286"/>
      <c r="D501" s="64" t="s">
        <v>5204</v>
      </c>
      <c r="E501" s="72" t="s">
        <v>5205</v>
      </c>
      <c r="F501" s="150" t="b">
        <f>IF(総括表!$B$4=総括表!$Q$5,基礎データ貼付用シート!E285)</f>
        <v>0</v>
      </c>
      <c r="G501" s="147" t="s">
        <v>5201</v>
      </c>
      <c r="H501" s="69">
        <v>0.51900000000000002</v>
      </c>
      <c r="I501" s="147" t="s">
        <v>5202</v>
      </c>
      <c r="J501" s="406">
        <f t="shared" si="19"/>
        <v>0</v>
      </c>
      <c r="K501" s="66" t="s">
        <v>5430</v>
      </c>
      <c r="L501" s="71"/>
      <c r="M501" s="71"/>
      <c r="N501" s="826"/>
    </row>
    <row r="502" spans="1:14" s="3" customFormat="1" ht="15" customHeight="1" x14ac:dyDescent="0.2">
      <c r="A502" s="71"/>
      <c r="B502" s="139">
        <f>B500+1</f>
        <v>12</v>
      </c>
      <c r="C502" s="63" t="s">
        <v>5234</v>
      </c>
      <c r="D502" s="64" t="s">
        <v>5199</v>
      </c>
      <c r="E502" s="72" t="s">
        <v>5200</v>
      </c>
      <c r="F502" s="150">
        <f>IF(総括表!$B$4=総括表!$Q$4,基礎データ貼付用シート!E286)</f>
        <v>0</v>
      </c>
      <c r="G502" s="147" t="s">
        <v>5201</v>
      </c>
      <c r="H502" s="69">
        <v>0.61399999999999999</v>
      </c>
      <c r="I502" s="147" t="s">
        <v>5202</v>
      </c>
      <c r="J502" s="406">
        <f t="shared" si="19"/>
        <v>0</v>
      </c>
      <c r="K502" s="66" t="s">
        <v>5343</v>
      </c>
      <c r="L502" s="71"/>
      <c r="M502" s="71"/>
      <c r="N502" s="826"/>
    </row>
    <row r="503" spans="1:14" s="3" customFormat="1" ht="15" customHeight="1" x14ac:dyDescent="0.2">
      <c r="A503" s="71"/>
      <c r="B503" s="67"/>
      <c r="C503" s="286"/>
      <c r="D503" s="64" t="s">
        <v>5204</v>
      </c>
      <c r="E503" s="72" t="s">
        <v>5205</v>
      </c>
      <c r="F503" s="150" t="b">
        <f>IF(総括表!$B$4=総括表!$Q$5,基礎データ貼付用シート!E286)</f>
        <v>0</v>
      </c>
      <c r="G503" s="147" t="s">
        <v>5201</v>
      </c>
      <c r="H503" s="69">
        <v>0.56599999999999995</v>
      </c>
      <c r="I503" s="147" t="s">
        <v>5202</v>
      </c>
      <c r="J503" s="406">
        <f t="shared" si="19"/>
        <v>0</v>
      </c>
      <c r="K503" s="66" t="s">
        <v>5431</v>
      </c>
      <c r="L503" s="71"/>
      <c r="M503" s="71"/>
      <c r="N503" s="826"/>
    </row>
    <row r="504" spans="1:14" s="3" customFormat="1" ht="15" customHeight="1" x14ac:dyDescent="0.2">
      <c r="A504" s="71"/>
      <c r="B504" s="139">
        <f>B502+1</f>
        <v>13</v>
      </c>
      <c r="C504" s="63" t="s">
        <v>5237</v>
      </c>
      <c r="D504" s="64" t="s">
        <v>5199</v>
      </c>
      <c r="E504" s="72" t="s">
        <v>5200</v>
      </c>
      <c r="F504" s="150">
        <f>IF(総括表!$B$4=総括表!$Q$4,基礎データ貼付用シート!E287)</f>
        <v>0</v>
      </c>
      <c r="G504" s="147" t="s">
        <v>5201</v>
      </c>
      <c r="H504" s="69">
        <v>0.65200000000000002</v>
      </c>
      <c r="I504" s="147" t="s">
        <v>5202</v>
      </c>
      <c r="J504" s="406">
        <f t="shared" si="19"/>
        <v>0</v>
      </c>
      <c r="K504" s="66" t="s">
        <v>5345</v>
      </c>
      <c r="L504" s="71"/>
      <c r="M504" s="71"/>
      <c r="N504" s="826"/>
    </row>
    <row r="505" spans="1:14" s="3" customFormat="1" ht="15" customHeight="1" x14ac:dyDescent="0.2">
      <c r="A505" s="71"/>
      <c r="B505" s="67"/>
      <c r="C505" s="286"/>
      <c r="D505" s="64" t="s">
        <v>5204</v>
      </c>
      <c r="E505" s="72" t="s">
        <v>5205</v>
      </c>
      <c r="F505" s="150" t="b">
        <f>IF(総括表!$B$4=総括表!$Q$5,基礎データ貼付用シート!E287)</f>
        <v>0</v>
      </c>
      <c r="G505" s="147" t="s">
        <v>5201</v>
      </c>
      <c r="H505" s="69">
        <v>0.61299999999999999</v>
      </c>
      <c r="I505" s="147" t="s">
        <v>5202</v>
      </c>
      <c r="J505" s="406">
        <f t="shared" si="19"/>
        <v>0</v>
      </c>
      <c r="K505" s="66" t="s">
        <v>5432</v>
      </c>
      <c r="L505" s="71"/>
      <c r="M505" s="71"/>
      <c r="N505" s="826"/>
    </row>
    <row r="506" spans="1:14" s="3" customFormat="1" ht="15" customHeight="1" x14ac:dyDescent="0.2">
      <c r="A506" s="71"/>
      <c r="B506" s="139">
        <f>B504+1</f>
        <v>14</v>
      </c>
      <c r="C506" s="63" t="s">
        <v>5240</v>
      </c>
      <c r="D506" s="64" t="s">
        <v>5199</v>
      </c>
      <c r="E506" s="72" t="s">
        <v>5200</v>
      </c>
      <c r="F506" s="150">
        <f>IF(総括表!$B$4=総括表!$Q$4,基礎データ貼付用シート!E288)</f>
        <v>0</v>
      </c>
      <c r="G506" s="147" t="s">
        <v>5201</v>
      </c>
      <c r="H506" s="69">
        <v>0.68899999999999995</v>
      </c>
      <c r="I506" s="147" t="s">
        <v>5202</v>
      </c>
      <c r="J506" s="406">
        <f t="shared" si="19"/>
        <v>0</v>
      </c>
      <c r="K506" s="66" t="s">
        <v>5347</v>
      </c>
      <c r="L506" s="71"/>
      <c r="M506" s="71"/>
      <c r="N506" s="826"/>
    </row>
    <row r="507" spans="1:14" s="3" customFormat="1" ht="15" customHeight="1" x14ac:dyDescent="0.2">
      <c r="A507" s="71"/>
      <c r="B507" s="67"/>
      <c r="C507" s="286"/>
      <c r="D507" s="64" t="s">
        <v>5204</v>
      </c>
      <c r="E507" s="72" t="s">
        <v>5205</v>
      </c>
      <c r="F507" s="150" t="b">
        <f>IF(総括表!$B$4=総括表!$Q$5,基礎データ貼付用シート!E288)</f>
        <v>0</v>
      </c>
      <c r="G507" s="147" t="s">
        <v>5201</v>
      </c>
      <c r="H507" s="69">
        <v>0.65900000000000003</v>
      </c>
      <c r="I507" s="147" t="s">
        <v>5202</v>
      </c>
      <c r="J507" s="406">
        <f t="shared" si="19"/>
        <v>0</v>
      </c>
      <c r="K507" s="66" t="s">
        <v>5433</v>
      </c>
      <c r="L507" s="71"/>
      <c r="M507" s="71"/>
      <c r="N507" s="826"/>
    </row>
    <row r="508" spans="1:14" s="3" customFormat="1" ht="15" customHeight="1" x14ac:dyDescent="0.2">
      <c r="A508" s="71"/>
      <c r="B508" s="139">
        <f>B506+1</f>
        <v>15</v>
      </c>
      <c r="C508" s="63" t="s">
        <v>5351</v>
      </c>
      <c r="D508" s="64" t="s">
        <v>5199</v>
      </c>
      <c r="E508" s="72" t="s">
        <v>5200</v>
      </c>
      <c r="F508" s="150">
        <f>IF(総括表!$B$4=総括表!$Q$4,基礎データ貼付用シート!E289)</f>
        <v>0</v>
      </c>
      <c r="G508" s="147" t="s">
        <v>5201</v>
      </c>
      <c r="H508" s="69">
        <v>0.72599999999999998</v>
      </c>
      <c r="I508" s="147" t="s">
        <v>5202</v>
      </c>
      <c r="J508" s="406">
        <f t="shared" si="19"/>
        <v>0</v>
      </c>
      <c r="K508" s="66" t="s">
        <v>5349</v>
      </c>
      <c r="L508" s="71"/>
      <c r="M508" s="71"/>
      <c r="N508" s="826"/>
    </row>
    <row r="509" spans="1:14" s="3" customFormat="1" ht="15" customHeight="1" x14ac:dyDescent="0.2">
      <c r="A509" s="71"/>
      <c r="B509" s="67"/>
      <c r="C509" s="286"/>
      <c r="D509" s="64" t="s">
        <v>5204</v>
      </c>
      <c r="E509" s="72" t="s">
        <v>5205</v>
      </c>
      <c r="F509" s="150" t="b">
        <f>IF(総括表!$B$4=総括表!$Q$5,基礎データ貼付用シート!E289)</f>
        <v>0</v>
      </c>
      <c r="G509" s="147" t="s">
        <v>5201</v>
      </c>
      <c r="H509" s="69">
        <v>0.70599999999999996</v>
      </c>
      <c r="I509" s="147" t="s">
        <v>5202</v>
      </c>
      <c r="J509" s="406">
        <f t="shared" si="19"/>
        <v>0</v>
      </c>
      <c r="K509" s="66" t="s">
        <v>5434</v>
      </c>
      <c r="L509" s="71"/>
      <c r="M509" s="71"/>
      <c r="N509" s="826"/>
    </row>
    <row r="510" spans="1:14" s="3" customFormat="1" ht="15" customHeight="1" x14ac:dyDescent="0.2">
      <c r="A510" s="71"/>
      <c r="B510" s="139">
        <f>B508+1</f>
        <v>16</v>
      </c>
      <c r="C510" s="63" t="s">
        <v>5307</v>
      </c>
      <c r="D510" s="64" t="s">
        <v>5199</v>
      </c>
      <c r="E510" s="72" t="s">
        <v>5200</v>
      </c>
      <c r="F510" s="150">
        <f>IF(総括表!$B$4=総括表!$Q$4,基礎データ貼付用シート!E290)</f>
        <v>0</v>
      </c>
      <c r="G510" s="147" t="s">
        <v>5201</v>
      </c>
      <c r="H510" s="69">
        <v>0.76400000000000001</v>
      </c>
      <c r="I510" s="147" t="s">
        <v>5202</v>
      </c>
      <c r="J510" s="406">
        <f t="shared" si="19"/>
        <v>0</v>
      </c>
      <c r="K510" s="66" t="s">
        <v>5352</v>
      </c>
      <c r="L510" s="71"/>
      <c r="M510" s="71"/>
      <c r="N510" s="826"/>
    </row>
    <row r="511" spans="1:14" s="3" customFormat="1" ht="15" customHeight="1" x14ac:dyDescent="0.2">
      <c r="A511" s="71"/>
      <c r="B511" s="67"/>
      <c r="C511" s="286"/>
      <c r="D511" s="64" t="s">
        <v>5204</v>
      </c>
      <c r="E511" s="72" t="s">
        <v>5205</v>
      </c>
      <c r="F511" s="150" t="b">
        <f>IF(総括表!$B$4=総括表!$Q$5,基礎データ貼付用シート!E290)</f>
        <v>0</v>
      </c>
      <c r="G511" s="147" t="s">
        <v>5201</v>
      </c>
      <c r="H511" s="69">
        <v>0.753</v>
      </c>
      <c r="I511" s="147" t="s">
        <v>5202</v>
      </c>
      <c r="J511" s="406">
        <f t="shared" si="19"/>
        <v>0</v>
      </c>
      <c r="K511" s="66" t="s">
        <v>5403</v>
      </c>
      <c r="L511" s="71"/>
      <c r="M511" s="71"/>
      <c r="N511" s="826"/>
    </row>
    <row r="512" spans="1:14" s="3" customFormat="1" ht="15" customHeight="1" x14ac:dyDescent="0.2">
      <c r="A512" s="71"/>
      <c r="B512" s="139">
        <f>B510+1</f>
        <v>17</v>
      </c>
      <c r="C512" s="63" t="s">
        <v>5308</v>
      </c>
      <c r="D512" s="64" t="s">
        <v>5199</v>
      </c>
      <c r="E512" s="72" t="s">
        <v>5200</v>
      </c>
      <c r="F512" s="150">
        <f>IF(総括表!$B$4=総括表!$Q$4,基礎データ貼付用シート!E291)</f>
        <v>0</v>
      </c>
      <c r="G512" s="147" t="s">
        <v>5201</v>
      </c>
      <c r="H512" s="69">
        <v>0.8</v>
      </c>
      <c r="I512" s="147" t="s">
        <v>5202</v>
      </c>
      <c r="J512" s="406">
        <f t="shared" ref="J512:J517" si="20">ROUND(F512*H512,0)</f>
        <v>0</v>
      </c>
      <c r="K512" s="66" t="s">
        <v>5354</v>
      </c>
      <c r="L512" s="71"/>
      <c r="M512" s="71"/>
      <c r="N512" s="826"/>
    </row>
    <row r="513" spans="1:16" s="3" customFormat="1" ht="15" customHeight="1" x14ac:dyDescent="0.2">
      <c r="A513" s="71"/>
      <c r="B513" s="67"/>
      <c r="C513" s="286"/>
      <c r="D513" s="64" t="s">
        <v>5204</v>
      </c>
      <c r="E513" s="72" t="s">
        <v>5205</v>
      </c>
      <c r="F513" s="150" t="b">
        <f>IF(総括表!$B$4=総括表!$Q$5,基礎データ貼付用シート!E291)</f>
        <v>0</v>
      </c>
      <c r="G513" s="147" t="s">
        <v>5201</v>
      </c>
      <c r="H513" s="69">
        <v>0.8</v>
      </c>
      <c r="I513" s="147" t="s">
        <v>5202</v>
      </c>
      <c r="J513" s="406">
        <f t="shared" si="20"/>
        <v>0</v>
      </c>
      <c r="K513" s="66" t="s">
        <v>5435</v>
      </c>
      <c r="L513" s="71"/>
      <c r="M513" s="71"/>
      <c r="N513" s="826"/>
    </row>
    <row r="514" spans="1:16" s="3" customFormat="1" ht="15" customHeight="1" x14ac:dyDescent="0.2">
      <c r="A514" s="71"/>
      <c r="B514" s="139">
        <f>B512+1</f>
        <v>18</v>
      </c>
      <c r="C514" s="63" t="s">
        <v>5309</v>
      </c>
      <c r="D514" s="64" t="s">
        <v>5199</v>
      </c>
      <c r="E514" s="72" t="s">
        <v>5200</v>
      </c>
      <c r="F514" s="150">
        <f>IF(総括表!$B$4=総括表!$Q$4,基礎データ貼付用シート!E292)</f>
        <v>0</v>
      </c>
      <c r="G514" s="147" t="s">
        <v>5201</v>
      </c>
      <c r="H514" s="69">
        <v>0.8</v>
      </c>
      <c r="I514" s="147" t="s">
        <v>5202</v>
      </c>
      <c r="J514" s="406">
        <f t="shared" si="20"/>
        <v>0</v>
      </c>
      <c r="K514" s="66" t="s">
        <v>5356</v>
      </c>
      <c r="L514" s="71"/>
      <c r="M514" s="71"/>
      <c r="N514" s="826"/>
    </row>
    <row r="515" spans="1:16" s="3" customFormat="1" ht="15" customHeight="1" x14ac:dyDescent="0.2">
      <c r="A515" s="71"/>
      <c r="B515" s="67"/>
      <c r="C515" s="286"/>
      <c r="D515" s="64" t="s">
        <v>5204</v>
      </c>
      <c r="E515" s="72" t="s">
        <v>5205</v>
      </c>
      <c r="F515" s="150" t="b">
        <f>IF(総括表!$B$4=総括表!$Q$5,基礎データ貼付用シート!E292)</f>
        <v>0</v>
      </c>
      <c r="G515" s="147" t="s">
        <v>5201</v>
      </c>
      <c r="H515" s="69">
        <v>0.8</v>
      </c>
      <c r="I515" s="147" t="s">
        <v>5202</v>
      </c>
      <c r="J515" s="406">
        <f t="shared" si="20"/>
        <v>0</v>
      </c>
      <c r="K515" s="66" t="s">
        <v>5391</v>
      </c>
      <c r="L515" s="71"/>
      <c r="M515" s="71"/>
      <c r="N515" s="826"/>
    </row>
    <row r="516" spans="1:16" s="3" customFormat="1" ht="15" customHeight="1" x14ac:dyDescent="0.2">
      <c r="A516" s="71"/>
      <c r="B516" s="139">
        <f>B514+1</f>
        <v>19</v>
      </c>
      <c r="C516" s="63" t="s">
        <v>5310</v>
      </c>
      <c r="D516" s="64" t="s">
        <v>5199</v>
      </c>
      <c r="E516" s="72" t="s">
        <v>5200</v>
      </c>
      <c r="F516" s="150">
        <f>IF(総括表!$B$4=総括表!$Q$4,基礎データ貼付用シート!E293)</f>
        <v>0</v>
      </c>
      <c r="G516" s="147" t="s">
        <v>5201</v>
      </c>
      <c r="H516" s="69">
        <v>0.8</v>
      </c>
      <c r="I516" s="147" t="s">
        <v>5202</v>
      </c>
      <c r="J516" s="406">
        <f t="shared" si="20"/>
        <v>0</v>
      </c>
      <c r="K516" s="66" t="s">
        <v>5358</v>
      </c>
      <c r="L516" s="71"/>
      <c r="M516" s="71"/>
      <c r="N516" s="826"/>
    </row>
    <row r="517" spans="1:16" s="3" customFormat="1" ht="15" customHeight="1" x14ac:dyDescent="0.2">
      <c r="A517" s="71"/>
      <c r="B517" s="67"/>
      <c r="C517" s="286"/>
      <c r="D517" s="64" t="s">
        <v>5204</v>
      </c>
      <c r="E517" s="72" t="s">
        <v>5205</v>
      </c>
      <c r="F517" s="150" t="b">
        <f>IF(総括表!$B$4=総括表!$Q$5,基礎データ貼付用シート!E293)</f>
        <v>0</v>
      </c>
      <c r="G517" s="147" t="s">
        <v>5201</v>
      </c>
      <c r="H517" s="69">
        <v>0.8</v>
      </c>
      <c r="I517" s="147" t="s">
        <v>5202</v>
      </c>
      <c r="J517" s="406">
        <f t="shared" si="20"/>
        <v>0</v>
      </c>
      <c r="K517" s="66" t="s">
        <v>5359</v>
      </c>
      <c r="L517" s="71"/>
      <c r="M517" s="71"/>
      <c r="N517" s="826"/>
    </row>
    <row r="518" spans="1:16" s="3" customFormat="1" ht="15" customHeight="1" x14ac:dyDescent="0.2">
      <c r="A518" s="71"/>
      <c r="B518" s="139">
        <f>B516+1</f>
        <v>20</v>
      </c>
      <c r="C518" s="63" t="s">
        <v>5476</v>
      </c>
      <c r="D518" s="64" t="s">
        <v>5199</v>
      </c>
      <c r="E518" s="72" t="s">
        <v>5200</v>
      </c>
      <c r="F518" s="150">
        <f>IF(総括表!$B$4=総括表!$Q$4,基礎データ貼付用シート!E294)</f>
        <v>0</v>
      </c>
      <c r="G518" s="147" t="s">
        <v>5201</v>
      </c>
      <c r="H518" s="69">
        <v>0.8</v>
      </c>
      <c r="I518" s="147" t="s">
        <v>5202</v>
      </c>
      <c r="J518" s="406">
        <f t="shared" ref="J518:J519" si="21">ROUND(F518*H518,0)</f>
        <v>0</v>
      </c>
      <c r="K518" s="66" t="s">
        <v>5360</v>
      </c>
      <c r="L518" s="71"/>
      <c r="M518" s="71"/>
      <c r="N518" s="826"/>
    </row>
    <row r="519" spans="1:16" s="3" customFormat="1" ht="15" customHeight="1" thickBot="1" x14ac:dyDescent="0.25">
      <c r="A519" s="71"/>
      <c r="B519" s="67"/>
      <c r="C519" s="286"/>
      <c r="D519" s="64" t="s">
        <v>5204</v>
      </c>
      <c r="E519" s="72" t="s">
        <v>5205</v>
      </c>
      <c r="F519" s="150" t="b">
        <f>IF(総括表!$B$4=総括表!$Q$5,基礎データ貼付用シート!E294)</f>
        <v>0</v>
      </c>
      <c r="G519" s="147" t="s">
        <v>5201</v>
      </c>
      <c r="H519" s="69">
        <v>0.8</v>
      </c>
      <c r="I519" s="147" t="s">
        <v>5202</v>
      </c>
      <c r="J519" s="406">
        <f t="shared" si="21"/>
        <v>0</v>
      </c>
      <c r="K519" s="66" t="s">
        <v>5361</v>
      </c>
      <c r="L519" s="71"/>
      <c r="M519" s="71"/>
      <c r="N519" s="826"/>
    </row>
    <row r="520" spans="1:16" s="3" customFormat="1" ht="15" customHeight="1" thickBot="1" x14ac:dyDescent="0.25">
      <c r="A520" s="71"/>
      <c r="B520" s="1012" t="s">
        <v>5259</v>
      </c>
      <c r="C520" s="1013"/>
      <c r="D520" s="1010"/>
      <c r="E520" s="1011"/>
      <c r="F520" s="407"/>
      <c r="G520" s="231"/>
      <c r="H520" s="222"/>
      <c r="I520" s="267"/>
      <c r="J520" s="408">
        <f>SUM(J480:J519)</f>
        <v>0</v>
      </c>
      <c r="K520" s="66" t="s">
        <v>5454</v>
      </c>
      <c r="L520" s="3" t="s">
        <v>5201</v>
      </c>
      <c r="M520" s="71"/>
    </row>
    <row r="521" spans="1:16" s="3" customFormat="1" ht="15" customHeight="1" x14ac:dyDescent="0.2">
      <c r="A521" s="71"/>
      <c r="B521" s="68"/>
      <c r="C521" s="68"/>
      <c r="D521" s="68"/>
      <c r="E521" s="68"/>
      <c r="F521" s="86"/>
      <c r="G521" s="68"/>
      <c r="H521" s="87"/>
      <c r="I521" s="68"/>
      <c r="J521" s="86"/>
      <c r="K521" s="66"/>
      <c r="L521" s="71"/>
      <c r="M521" s="71"/>
    </row>
    <row r="522" spans="1:16" ht="18.75" customHeight="1" x14ac:dyDescent="0.2">
      <c r="A522" s="77"/>
      <c r="B522" s="71" t="s">
        <v>5455</v>
      </c>
      <c r="C522" s="76"/>
      <c r="D522" s="76"/>
      <c r="E522" s="76"/>
      <c r="F522" s="75"/>
      <c r="G522" s="76"/>
      <c r="H522" s="79"/>
      <c r="I522" s="76"/>
      <c r="J522" s="75"/>
      <c r="K522" s="76"/>
      <c r="L522" s="76"/>
      <c r="M522" s="76"/>
    </row>
    <row r="523" spans="1:16" ht="18.75" customHeight="1" x14ac:dyDescent="0.2">
      <c r="A523" s="77"/>
      <c r="B523" s="71" t="s">
        <v>5456</v>
      </c>
      <c r="C523" s="76"/>
      <c r="D523" s="76"/>
      <c r="E523" s="76"/>
      <c r="F523" s="75"/>
      <c r="G523" s="76"/>
      <c r="H523" s="79"/>
      <c r="I523" s="76"/>
      <c r="J523" s="75"/>
      <c r="K523" s="76"/>
      <c r="L523" s="76"/>
      <c r="M523" s="76"/>
    </row>
    <row r="524" spans="1:16" ht="7.5" customHeight="1" x14ac:dyDescent="0.2">
      <c r="A524" s="78"/>
      <c r="B524" s="76"/>
      <c r="C524" s="76"/>
      <c r="D524" s="76"/>
      <c r="E524" s="76"/>
      <c r="F524" s="75"/>
      <c r="G524" s="76"/>
      <c r="H524" s="79"/>
      <c r="I524" s="76"/>
      <c r="J524" s="75"/>
      <c r="K524" s="76"/>
      <c r="L524" s="76"/>
      <c r="M524" s="76"/>
    </row>
    <row r="525" spans="1:16" ht="18.75" customHeight="1" x14ac:dyDescent="0.2">
      <c r="A525" s="78"/>
      <c r="B525" s="991" t="s">
        <v>5401</v>
      </c>
      <c r="C525" s="992"/>
      <c r="D525" s="991" t="s">
        <v>5194</v>
      </c>
      <c r="E525" s="992"/>
      <c r="F525" s="80" t="s">
        <v>5195</v>
      </c>
      <c r="G525" s="213"/>
      <c r="H525" s="81" t="s">
        <v>5196</v>
      </c>
      <c r="I525" s="213"/>
      <c r="J525" s="80" t="s">
        <v>17</v>
      </c>
      <c r="K525" s="66"/>
      <c r="L525" s="76"/>
      <c r="M525" s="76"/>
    </row>
    <row r="526" spans="1:16" ht="15" customHeight="1" x14ac:dyDescent="0.2">
      <c r="A526" s="78"/>
      <c r="B526" s="294"/>
      <c r="C526" s="289"/>
      <c r="D526" s="229"/>
      <c r="E526" s="286"/>
      <c r="F526" s="85"/>
      <c r="G526" s="143"/>
      <c r="H526" s="83"/>
      <c r="I526" s="143"/>
      <c r="J526" s="82" t="s">
        <v>5197</v>
      </c>
      <c r="K526" s="66"/>
      <c r="L526" s="76"/>
      <c r="M526" s="76"/>
      <c r="P526" s="3"/>
    </row>
    <row r="527" spans="1:16" s="3" customFormat="1" ht="15" customHeight="1" x14ac:dyDescent="0.2">
      <c r="A527" s="71"/>
      <c r="B527" s="139">
        <v>1</v>
      </c>
      <c r="C527" s="63" t="s">
        <v>5351</v>
      </c>
      <c r="D527" s="64" t="s">
        <v>5199</v>
      </c>
      <c r="E527" s="72" t="s">
        <v>5200</v>
      </c>
      <c r="F527" s="150">
        <f>IF(総括表!$B$4=総括表!$Q$4,基礎データ貼付用シート!E295)</f>
        <v>0</v>
      </c>
      <c r="G527" s="147" t="s">
        <v>5201</v>
      </c>
      <c r="H527" s="69">
        <v>0.72599999999999998</v>
      </c>
      <c r="I527" s="147" t="s">
        <v>5202</v>
      </c>
      <c r="J527" s="406">
        <f t="shared" ref="J527:J535" si="22">ROUND(F527*H527,0)</f>
        <v>0</v>
      </c>
      <c r="K527" s="66" t="s">
        <v>5264</v>
      </c>
      <c r="L527" s="71"/>
      <c r="M527" s="71"/>
      <c r="N527" s="826"/>
    </row>
    <row r="528" spans="1:16" s="3" customFormat="1" ht="15" customHeight="1" x14ac:dyDescent="0.2">
      <c r="A528" s="71"/>
      <c r="B528" s="67"/>
      <c r="C528" s="286"/>
      <c r="D528" s="64" t="s">
        <v>5204</v>
      </c>
      <c r="E528" s="72" t="s">
        <v>5205</v>
      </c>
      <c r="F528" s="150" t="b">
        <f>IF(総括表!$B$4=総括表!$Q$5,基礎データ貼付用シート!E295)</f>
        <v>0</v>
      </c>
      <c r="G528" s="147" t="s">
        <v>5201</v>
      </c>
      <c r="H528" s="69">
        <v>0.70599999999999996</v>
      </c>
      <c r="I528" s="147" t="s">
        <v>5202</v>
      </c>
      <c r="J528" s="580">
        <f t="shared" si="22"/>
        <v>0</v>
      </c>
      <c r="K528" s="66" t="s">
        <v>5266</v>
      </c>
      <c r="L528" s="71"/>
      <c r="M528" s="71"/>
      <c r="N528" s="826"/>
    </row>
    <row r="529" spans="1:16" s="3" customFormat="1" ht="15" customHeight="1" x14ac:dyDescent="0.2">
      <c r="A529" s="71"/>
      <c r="B529" s="139">
        <f>B527+1</f>
        <v>2</v>
      </c>
      <c r="C529" s="63" t="s">
        <v>5307</v>
      </c>
      <c r="D529" s="64" t="s">
        <v>5199</v>
      </c>
      <c r="E529" s="72" t="s">
        <v>5200</v>
      </c>
      <c r="F529" s="150">
        <f>IF(総括表!$B$4=総括表!$Q$4,基礎データ貼付用シート!E296)</f>
        <v>0</v>
      </c>
      <c r="G529" s="147" t="s">
        <v>5201</v>
      </c>
      <c r="H529" s="69">
        <v>0.76400000000000001</v>
      </c>
      <c r="I529" s="147" t="s">
        <v>5202</v>
      </c>
      <c r="J529" s="406">
        <f>ROUND(F529*H529,0)</f>
        <v>0</v>
      </c>
      <c r="K529" s="66" t="s">
        <v>5267</v>
      </c>
      <c r="L529" s="71"/>
      <c r="M529" s="71"/>
      <c r="N529" s="826"/>
    </row>
    <row r="530" spans="1:16" s="3" customFormat="1" ht="15" customHeight="1" x14ac:dyDescent="0.2">
      <c r="A530" s="71"/>
      <c r="B530" s="67"/>
      <c r="C530" s="286"/>
      <c r="D530" s="64" t="s">
        <v>5204</v>
      </c>
      <c r="E530" s="72" t="s">
        <v>5205</v>
      </c>
      <c r="F530" s="150" t="b">
        <f>IF(総括表!$B$4=総括表!$Q$5,基礎データ貼付用シート!E296)</f>
        <v>0</v>
      </c>
      <c r="G530" s="147" t="s">
        <v>5201</v>
      </c>
      <c r="H530" s="69">
        <v>0.753</v>
      </c>
      <c r="I530" s="147" t="s">
        <v>5202</v>
      </c>
      <c r="J530" s="580">
        <f>ROUND(F530*H530,0)</f>
        <v>0</v>
      </c>
      <c r="K530" s="66" t="s">
        <v>5268</v>
      </c>
      <c r="L530" s="71"/>
      <c r="M530" s="71"/>
      <c r="N530" s="826"/>
    </row>
    <row r="531" spans="1:16" s="3" customFormat="1" ht="15" customHeight="1" x14ac:dyDescent="0.2">
      <c r="A531" s="71"/>
      <c r="B531" s="139">
        <f>B529+1</f>
        <v>3</v>
      </c>
      <c r="C531" s="63" t="s">
        <v>5308</v>
      </c>
      <c r="D531" s="64" t="s">
        <v>5199</v>
      </c>
      <c r="E531" s="72" t="s">
        <v>5200</v>
      </c>
      <c r="F531" s="150">
        <f>IF(総括表!$B$4=総括表!$Q$4,基礎データ貼付用シート!E297)</f>
        <v>0</v>
      </c>
      <c r="G531" s="147" t="s">
        <v>5201</v>
      </c>
      <c r="H531" s="69">
        <v>0.8</v>
      </c>
      <c r="I531" s="147" t="s">
        <v>5202</v>
      </c>
      <c r="J531" s="406">
        <f>ROUND(F531*H531,0)</f>
        <v>0</v>
      </c>
      <c r="K531" s="66" t="s">
        <v>5269</v>
      </c>
      <c r="L531" s="71"/>
      <c r="M531" s="71"/>
      <c r="N531" s="826"/>
    </row>
    <row r="532" spans="1:16" s="3" customFormat="1" ht="15" customHeight="1" x14ac:dyDescent="0.2">
      <c r="A532" s="71"/>
      <c r="B532" s="67"/>
      <c r="C532" s="286"/>
      <c r="D532" s="64" t="s">
        <v>5204</v>
      </c>
      <c r="E532" s="72" t="s">
        <v>5205</v>
      </c>
      <c r="F532" s="150" t="b">
        <f>IF(総括表!$B$4=総括表!$Q$5,基礎データ貼付用シート!E297)</f>
        <v>0</v>
      </c>
      <c r="G532" s="147" t="s">
        <v>5201</v>
      </c>
      <c r="H532" s="69">
        <v>0.8</v>
      </c>
      <c r="I532" s="147" t="s">
        <v>5202</v>
      </c>
      <c r="J532" s="580">
        <f>ROUND(F532*H532,0)</f>
        <v>0</v>
      </c>
      <c r="K532" s="66" t="s">
        <v>5457</v>
      </c>
      <c r="L532" s="71"/>
      <c r="M532" s="71"/>
      <c r="N532" s="826"/>
    </row>
    <row r="533" spans="1:16" s="3" customFormat="1" ht="15" customHeight="1" x14ac:dyDescent="0.2">
      <c r="A533" s="71"/>
      <c r="B533" s="139">
        <f>B531+1</f>
        <v>4</v>
      </c>
      <c r="C533" s="63" t="s">
        <v>5309</v>
      </c>
      <c r="D533" s="64" t="s">
        <v>5199</v>
      </c>
      <c r="E533" s="72" t="s">
        <v>5200</v>
      </c>
      <c r="F533" s="150">
        <f>IF(総括表!$B$4=総括表!$Q$4,基礎データ貼付用シート!E298)</f>
        <v>0</v>
      </c>
      <c r="G533" s="147" t="s">
        <v>5201</v>
      </c>
      <c r="H533" s="69">
        <v>0.8</v>
      </c>
      <c r="I533" s="147" t="s">
        <v>5202</v>
      </c>
      <c r="J533" s="406">
        <f t="shared" ref="J533:J534" si="23">ROUND(F533*H533,0)</f>
        <v>0</v>
      </c>
      <c r="K533" s="66" t="s">
        <v>5458</v>
      </c>
      <c r="L533" s="71"/>
      <c r="M533" s="71"/>
      <c r="N533" s="826"/>
    </row>
    <row r="534" spans="1:16" s="3" customFormat="1" ht="15" customHeight="1" x14ac:dyDescent="0.2">
      <c r="A534" s="71"/>
      <c r="B534" s="67"/>
      <c r="C534" s="286"/>
      <c r="D534" s="64" t="s">
        <v>5204</v>
      </c>
      <c r="E534" s="72" t="s">
        <v>5205</v>
      </c>
      <c r="F534" s="150" t="b">
        <f>IF(総括表!$B$4=総括表!$Q$5,基礎データ貼付用シート!E298)</f>
        <v>0</v>
      </c>
      <c r="G534" s="147" t="s">
        <v>5201</v>
      </c>
      <c r="H534" s="69">
        <v>0.8</v>
      </c>
      <c r="I534" s="147" t="s">
        <v>5202</v>
      </c>
      <c r="J534" s="580">
        <f t="shared" si="23"/>
        <v>0</v>
      </c>
      <c r="K534" s="66" t="s">
        <v>5293</v>
      </c>
      <c r="L534" s="71"/>
      <c r="M534" s="71"/>
      <c r="N534" s="826"/>
    </row>
    <row r="535" spans="1:16" s="3" customFormat="1" ht="15" customHeight="1" x14ac:dyDescent="0.2">
      <c r="A535" s="71"/>
      <c r="B535" s="139">
        <f>B533+1</f>
        <v>5</v>
      </c>
      <c r="C535" s="63" t="s">
        <v>5310</v>
      </c>
      <c r="D535" s="64" t="s">
        <v>5199</v>
      </c>
      <c r="E535" s="72" t="s">
        <v>5200</v>
      </c>
      <c r="F535" s="150">
        <f>IF(総括表!$B$4=総括表!$Q$4,基礎データ貼付用シート!E299)</f>
        <v>0</v>
      </c>
      <c r="G535" s="147" t="s">
        <v>5201</v>
      </c>
      <c r="H535" s="69">
        <v>0.8</v>
      </c>
      <c r="I535" s="147" t="s">
        <v>5202</v>
      </c>
      <c r="J535" s="406">
        <f t="shared" si="22"/>
        <v>0</v>
      </c>
      <c r="K535" s="66" t="s">
        <v>5459</v>
      </c>
      <c r="L535" s="71"/>
      <c r="M535" s="71"/>
      <c r="N535" s="826"/>
    </row>
    <row r="536" spans="1:16" s="3" customFormat="1" ht="15" customHeight="1" x14ac:dyDescent="0.2">
      <c r="A536" s="71"/>
      <c r="B536" s="67"/>
      <c r="C536" s="286"/>
      <c r="D536" s="64" t="s">
        <v>5204</v>
      </c>
      <c r="E536" s="72" t="s">
        <v>5205</v>
      </c>
      <c r="F536" s="150" t="b">
        <f>IF(総括表!$B$4=総括表!$Q$5,基礎データ貼付用シート!E299)</f>
        <v>0</v>
      </c>
      <c r="G536" s="147" t="s">
        <v>5201</v>
      </c>
      <c r="H536" s="69">
        <v>0.8</v>
      </c>
      <c r="I536" s="147" t="s">
        <v>5202</v>
      </c>
      <c r="J536" s="580">
        <f>ROUND(F536*H536,0)</f>
        <v>0</v>
      </c>
      <c r="K536" s="66" t="s">
        <v>5460</v>
      </c>
      <c r="L536" s="71"/>
      <c r="M536" s="71"/>
      <c r="N536" s="826"/>
    </row>
    <row r="537" spans="1:16" s="3" customFormat="1" ht="15" customHeight="1" x14ac:dyDescent="0.2">
      <c r="A537" s="71"/>
      <c r="B537" s="139">
        <f>B535+1</f>
        <v>6</v>
      </c>
      <c r="C537" s="63" t="s">
        <v>5476</v>
      </c>
      <c r="D537" s="64" t="s">
        <v>5199</v>
      </c>
      <c r="E537" s="72" t="s">
        <v>5200</v>
      </c>
      <c r="F537" s="150">
        <f>IF(総括表!$B$4=総括表!$Q$4,基礎データ貼付用シート!E300)</f>
        <v>0</v>
      </c>
      <c r="G537" s="147" t="s">
        <v>5201</v>
      </c>
      <c r="H537" s="69">
        <v>0.8</v>
      </c>
      <c r="I537" s="147" t="s">
        <v>5202</v>
      </c>
      <c r="J537" s="406">
        <f t="shared" ref="J537" si="24">ROUND(F537*H537,0)</f>
        <v>0</v>
      </c>
      <c r="K537" s="66" t="s">
        <v>5563</v>
      </c>
      <c r="L537" s="71"/>
      <c r="M537" s="71"/>
      <c r="N537" s="826"/>
    </row>
    <row r="538" spans="1:16" s="3" customFormat="1" ht="15" customHeight="1" thickBot="1" x14ac:dyDescent="0.25">
      <c r="A538" s="71"/>
      <c r="B538" s="67"/>
      <c r="C538" s="286"/>
      <c r="D538" s="64" t="s">
        <v>5204</v>
      </c>
      <c r="E538" s="72" t="s">
        <v>5205</v>
      </c>
      <c r="F538" s="150" t="b">
        <f>IF(総括表!$B$4=総括表!$Q$5,基礎データ貼付用シート!E300)</f>
        <v>0</v>
      </c>
      <c r="G538" s="147" t="s">
        <v>5201</v>
      </c>
      <c r="H538" s="69">
        <v>0.8</v>
      </c>
      <c r="I538" s="147" t="s">
        <v>5202</v>
      </c>
      <c r="J538" s="580">
        <f>ROUND(F538*H538,0)</f>
        <v>0</v>
      </c>
      <c r="K538" s="66" t="s">
        <v>5564</v>
      </c>
      <c r="L538" s="71"/>
      <c r="M538" s="71"/>
      <c r="N538" s="826"/>
    </row>
    <row r="539" spans="1:16" s="3" customFormat="1" ht="15" customHeight="1" thickBot="1" x14ac:dyDescent="0.25">
      <c r="A539" s="71"/>
      <c r="B539" s="284" t="s">
        <v>5259</v>
      </c>
      <c r="C539" s="422"/>
      <c r="D539" s="735"/>
      <c r="E539" s="72"/>
      <c r="F539" s="407"/>
      <c r="G539" s="231"/>
      <c r="H539" s="222"/>
      <c r="I539" s="267"/>
      <c r="J539" s="423">
        <f>SUM(J527:J538)</f>
        <v>0</v>
      </c>
      <c r="K539" s="66" t="s">
        <v>5461</v>
      </c>
      <c r="L539" s="3" t="s">
        <v>5201</v>
      </c>
      <c r="M539" s="71"/>
    </row>
    <row r="540" spans="1:16" s="3" customFormat="1" ht="15" customHeight="1" x14ac:dyDescent="0.2">
      <c r="A540" s="71"/>
      <c r="B540" s="66"/>
      <c r="C540" s="68"/>
      <c r="D540" s="66"/>
      <c r="E540" s="88"/>
      <c r="F540" s="29"/>
      <c r="G540" s="68"/>
      <c r="H540" s="87"/>
      <c r="I540" s="68"/>
      <c r="J540" s="86"/>
      <c r="K540" s="66"/>
      <c r="L540" s="71"/>
      <c r="M540" s="71"/>
      <c r="N540" s="826"/>
    </row>
    <row r="541" spans="1:16" ht="18.75" customHeight="1" x14ac:dyDescent="0.2">
      <c r="A541" s="77"/>
      <c r="B541" s="71" t="s">
        <v>5462</v>
      </c>
      <c r="C541" s="76"/>
      <c r="D541" s="76"/>
      <c r="E541" s="76"/>
      <c r="F541" s="75"/>
      <c r="G541" s="76"/>
      <c r="H541" s="79"/>
      <c r="I541" s="76"/>
      <c r="J541" s="75"/>
      <c r="K541" s="76"/>
      <c r="L541" s="76"/>
      <c r="M541" s="76"/>
    </row>
    <row r="542" spans="1:16" ht="7.5" customHeight="1" x14ac:dyDescent="0.2">
      <c r="A542" s="78"/>
      <c r="B542" s="76"/>
      <c r="C542" s="76"/>
      <c r="D542" s="76"/>
      <c r="E542" s="76"/>
      <c r="F542" s="75"/>
      <c r="G542" s="76"/>
      <c r="H542" s="79"/>
      <c r="I542" s="76"/>
      <c r="J542" s="75"/>
      <c r="K542" s="76"/>
      <c r="L542" s="76"/>
      <c r="M542" s="76"/>
    </row>
    <row r="543" spans="1:16" ht="18.75" customHeight="1" x14ac:dyDescent="0.2">
      <c r="A543" s="78"/>
      <c r="B543" s="991" t="s">
        <v>5401</v>
      </c>
      <c r="C543" s="992"/>
      <c r="D543" s="991" t="s">
        <v>5194</v>
      </c>
      <c r="E543" s="992"/>
      <c r="F543" s="80" t="s">
        <v>5195</v>
      </c>
      <c r="G543" s="213"/>
      <c r="H543" s="81" t="s">
        <v>5196</v>
      </c>
      <c r="I543" s="213"/>
      <c r="J543" s="80" t="s">
        <v>17</v>
      </c>
      <c r="K543" s="66"/>
      <c r="L543" s="76"/>
      <c r="M543" s="76"/>
    </row>
    <row r="544" spans="1:16" ht="15" customHeight="1" x14ac:dyDescent="0.2">
      <c r="A544" s="78"/>
      <c r="B544" s="294"/>
      <c r="C544" s="289"/>
      <c r="D544" s="229"/>
      <c r="E544" s="286"/>
      <c r="F544" s="85"/>
      <c r="G544" s="143"/>
      <c r="H544" s="83"/>
      <c r="I544" s="143"/>
      <c r="J544" s="82" t="s">
        <v>5197</v>
      </c>
      <c r="K544" s="66"/>
      <c r="L544" s="76"/>
      <c r="M544" s="76"/>
      <c r="P544" s="3"/>
    </row>
    <row r="545" spans="1:16" s="3" customFormat="1" ht="15" customHeight="1" x14ac:dyDescent="0.2">
      <c r="A545" s="71"/>
      <c r="B545" s="139">
        <v>1</v>
      </c>
      <c r="C545" s="63" t="s">
        <v>5351</v>
      </c>
      <c r="D545" s="64" t="s">
        <v>5199</v>
      </c>
      <c r="E545" s="72" t="s">
        <v>5200</v>
      </c>
      <c r="F545" s="150">
        <f>IF(総括表!$B$4=総括表!$Q$4,基礎データ貼付用シート!E301)</f>
        <v>0</v>
      </c>
      <c r="G545" s="147" t="s">
        <v>5201</v>
      </c>
      <c r="H545" s="69">
        <v>0.45400000000000001</v>
      </c>
      <c r="I545" s="147" t="s">
        <v>5202</v>
      </c>
      <c r="J545" s="406">
        <f t="shared" ref="J545:J553" si="25">ROUND(F545*H545,0)</f>
        <v>0</v>
      </c>
      <c r="K545" s="66" t="s">
        <v>5264</v>
      </c>
      <c r="L545" s="71"/>
      <c r="M545" s="71"/>
      <c r="N545" s="826"/>
    </row>
    <row r="546" spans="1:16" s="3" customFormat="1" ht="15" customHeight="1" x14ac:dyDescent="0.2">
      <c r="A546" s="71"/>
      <c r="B546" s="67"/>
      <c r="C546" s="286"/>
      <c r="D546" s="64" t="s">
        <v>5204</v>
      </c>
      <c r="E546" s="72" t="s">
        <v>5205</v>
      </c>
      <c r="F546" s="150" t="b">
        <f>IF(総括表!$B$4=総括表!$Q$5,基礎データ貼付用シート!E301)</f>
        <v>0</v>
      </c>
      <c r="G546" s="147" t="s">
        <v>5201</v>
      </c>
      <c r="H546" s="69">
        <v>0.441</v>
      </c>
      <c r="I546" s="147" t="s">
        <v>5202</v>
      </c>
      <c r="J546" s="580">
        <f t="shared" si="25"/>
        <v>0</v>
      </c>
      <c r="K546" s="66" t="s">
        <v>5266</v>
      </c>
      <c r="L546" s="71"/>
      <c r="M546" s="71"/>
      <c r="N546" s="826"/>
    </row>
    <row r="547" spans="1:16" s="3" customFormat="1" ht="15" customHeight="1" x14ac:dyDescent="0.2">
      <c r="A547" s="71"/>
      <c r="B547" s="139">
        <f>B545+1</f>
        <v>2</v>
      </c>
      <c r="C547" s="63" t="s">
        <v>5307</v>
      </c>
      <c r="D547" s="64" t="s">
        <v>5199</v>
      </c>
      <c r="E547" s="72" t="s">
        <v>5200</v>
      </c>
      <c r="F547" s="150">
        <f>IF(総括表!$B$4=総括表!$Q$4,基礎データ貼付用シート!E302)</f>
        <v>0</v>
      </c>
      <c r="G547" s="147" t="s">
        <v>5201</v>
      </c>
      <c r="H547" s="69">
        <v>0.47699999999999998</v>
      </c>
      <c r="I547" s="147" t="s">
        <v>5202</v>
      </c>
      <c r="J547" s="406">
        <f t="shared" si="25"/>
        <v>0</v>
      </c>
      <c r="K547" s="66" t="s">
        <v>5267</v>
      </c>
      <c r="L547" s="71"/>
      <c r="M547" s="71"/>
      <c r="N547" s="826"/>
    </row>
    <row r="548" spans="1:16" s="3" customFormat="1" ht="15" customHeight="1" x14ac:dyDescent="0.2">
      <c r="A548" s="71"/>
      <c r="B548" s="67"/>
      <c r="C548" s="286"/>
      <c r="D548" s="64" t="s">
        <v>5204</v>
      </c>
      <c r="E548" s="72" t="s">
        <v>5205</v>
      </c>
      <c r="F548" s="150" t="b">
        <f>IF(総括表!$B$4=総括表!$Q$5,基礎データ貼付用シート!E302)</f>
        <v>0</v>
      </c>
      <c r="G548" s="147" t="s">
        <v>5201</v>
      </c>
      <c r="H548" s="69">
        <v>0.47099999999999997</v>
      </c>
      <c r="I548" s="147" t="s">
        <v>5202</v>
      </c>
      <c r="J548" s="580">
        <f t="shared" si="25"/>
        <v>0</v>
      </c>
      <c r="K548" s="66" t="s">
        <v>5268</v>
      </c>
      <c r="L548" s="71"/>
      <c r="M548" s="71"/>
      <c r="N548" s="826"/>
    </row>
    <row r="549" spans="1:16" s="3" customFormat="1" ht="15" customHeight="1" x14ac:dyDescent="0.2">
      <c r="A549" s="71"/>
      <c r="B549" s="139">
        <f>B547+1</f>
        <v>3</v>
      </c>
      <c r="C549" s="63" t="s">
        <v>5308</v>
      </c>
      <c r="D549" s="64" t="s">
        <v>5199</v>
      </c>
      <c r="E549" s="72" t="s">
        <v>5200</v>
      </c>
      <c r="F549" s="150">
        <f>IF(総括表!$B$4=総括表!$Q$4,基礎データ貼付用シート!E303)</f>
        <v>0</v>
      </c>
      <c r="G549" s="147" t="s">
        <v>5201</v>
      </c>
      <c r="H549" s="69">
        <v>0.5</v>
      </c>
      <c r="I549" s="147" t="s">
        <v>5202</v>
      </c>
      <c r="J549" s="406">
        <f>ROUND(F549*H549,0)</f>
        <v>0</v>
      </c>
      <c r="K549" s="66" t="s">
        <v>5269</v>
      </c>
      <c r="L549" s="71"/>
      <c r="M549" s="71"/>
      <c r="N549" s="826"/>
    </row>
    <row r="550" spans="1:16" s="3" customFormat="1" ht="15" customHeight="1" x14ac:dyDescent="0.2">
      <c r="A550" s="71"/>
      <c r="B550" s="67"/>
      <c r="C550" s="286"/>
      <c r="D550" s="64" t="s">
        <v>5204</v>
      </c>
      <c r="E550" s="72" t="s">
        <v>5205</v>
      </c>
      <c r="F550" s="150" t="b">
        <f>IF(総括表!$B$4=総括表!$Q$5,基礎データ貼付用シート!E303)</f>
        <v>0</v>
      </c>
      <c r="G550" s="147" t="s">
        <v>5201</v>
      </c>
      <c r="H550" s="69">
        <v>0.5</v>
      </c>
      <c r="I550" s="147" t="s">
        <v>5202</v>
      </c>
      <c r="J550" s="580">
        <f>ROUND(F550*H550,0)</f>
        <v>0</v>
      </c>
      <c r="K550" s="66" t="s">
        <v>5270</v>
      </c>
      <c r="L550" s="71"/>
      <c r="M550" s="71"/>
      <c r="N550" s="826"/>
    </row>
    <row r="551" spans="1:16" s="3" customFormat="1" ht="15" customHeight="1" x14ac:dyDescent="0.2">
      <c r="A551" s="71"/>
      <c r="B551" s="139">
        <f>B549+1</f>
        <v>4</v>
      </c>
      <c r="C551" s="63" t="s">
        <v>5309</v>
      </c>
      <c r="D551" s="64" t="s">
        <v>5199</v>
      </c>
      <c r="E551" s="72" t="s">
        <v>5200</v>
      </c>
      <c r="F551" s="150">
        <f>IF(総括表!$B$4=総括表!$Q$4,基礎データ貼付用シート!E304)</f>
        <v>0</v>
      </c>
      <c r="G551" s="147" t="s">
        <v>5201</v>
      </c>
      <c r="H551" s="69">
        <v>0.5</v>
      </c>
      <c r="I551" s="147" t="s">
        <v>5202</v>
      </c>
      <c r="J551" s="406">
        <f t="shared" ref="J551:J552" si="26">ROUND(F551*H551,0)</f>
        <v>0</v>
      </c>
      <c r="K551" s="66" t="s">
        <v>5271</v>
      </c>
      <c r="L551" s="71"/>
      <c r="M551" s="71"/>
      <c r="N551" s="826"/>
    </row>
    <row r="552" spans="1:16" s="3" customFormat="1" ht="15" customHeight="1" x14ac:dyDescent="0.2">
      <c r="A552" s="71"/>
      <c r="B552" s="67"/>
      <c r="C552" s="286"/>
      <c r="D552" s="64" t="s">
        <v>5204</v>
      </c>
      <c r="E552" s="72" t="s">
        <v>5205</v>
      </c>
      <c r="F552" s="150" t="b">
        <f>IF(総括表!$B$4=総括表!$Q$5,基礎データ貼付用シート!E304)</f>
        <v>0</v>
      </c>
      <c r="G552" s="147" t="s">
        <v>5201</v>
      </c>
      <c r="H552" s="69">
        <v>0.5</v>
      </c>
      <c r="I552" s="147" t="s">
        <v>5202</v>
      </c>
      <c r="J552" s="580">
        <f t="shared" si="26"/>
        <v>0</v>
      </c>
      <c r="K552" s="66" t="s">
        <v>5272</v>
      </c>
      <c r="L552" s="71"/>
      <c r="M552" s="71"/>
      <c r="N552" s="826"/>
    </row>
    <row r="553" spans="1:16" s="3" customFormat="1" ht="15" customHeight="1" x14ac:dyDescent="0.2">
      <c r="A553" s="71"/>
      <c r="B553" s="139">
        <f>B551+1</f>
        <v>5</v>
      </c>
      <c r="C553" s="63" t="s">
        <v>5310</v>
      </c>
      <c r="D553" s="64" t="s">
        <v>5199</v>
      </c>
      <c r="E553" s="72" t="s">
        <v>5200</v>
      </c>
      <c r="F553" s="150">
        <f>IF(総括表!$B$4=総括表!$Q$4,基礎データ貼付用シート!E305)</f>
        <v>0</v>
      </c>
      <c r="G553" s="147" t="s">
        <v>5201</v>
      </c>
      <c r="H553" s="69">
        <v>0.5</v>
      </c>
      <c r="I553" s="147" t="s">
        <v>5202</v>
      </c>
      <c r="J553" s="406">
        <f t="shared" si="25"/>
        <v>0</v>
      </c>
      <c r="K553" s="66" t="s">
        <v>5459</v>
      </c>
      <c r="L553" s="71"/>
      <c r="M553" s="71"/>
      <c r="N553" s="826"/>
    </row>
    <row r="554" spans="1:16" s="3" customFormat="1" ht="15" customHeight="1" x14ac:dyDescent="0.2">
      <c r="A554" s="71"/>
      <c r="B554" s="67"/>
      <c r="C554" s="286"/>
      <c r="D554" s="64" t="s">
        <v>5204</v>
      </c>
      <c r="E554" s="72" t="s">
        <v>5205</v>
      </c>
      <c r="F554" s="150" t="b">
        <f>IF(総括表!$B$4=総括表!$Q$5,基礎データ貼付用シート!E305)</f>
        <v>0</v>
      </c>
      <c r="G554" s="147" t="s">
        <v>5201</v>
      </c>
      <c r="H554" s="69">
        <v>0.5</v>
      </c>
      <c r="I554" s="147" t="s">
        <v>5202</v>
      </c>
      <c r="J554" s="580">
        <f>ROUND(F554*H554,0)</f>
        <v>0</v>
      </c>
      <c r="K554" s="66" t="s">
        <v>5460</v>
      </c>
      <c r="L554" s="71"/>
      <c r="M554" s="71"/>
      <c r="N554" s="826"/>
    </row>
    <row r="555" spans="1:16" s="3" customFormat="1" ht="15" customHeight="1" x14ac:dyDescent="0.2">
      <c r="A555" s="71"/>
      <c r="B555" s="139">
        <f>B553+1</f>
        <v>6</v>
      </c>
      <c r="C555" s="63" t="s">
        <v>5476</v>
      </c>
      <c r="D555" s="64" t="s">
        <v>5199</v>
      </c>
      <c r="E555" s="72" t="s">
        <v>5200</v>
      </c>
      <c r="F555" s="150">
        <f>IF(総括表!$B$4=総括表!$Q$4,基礎データ貼付用シート!E306)</f>
        <v>0</v>
      </c>
      <c r="G555" s="147" t="s">
        <v>5201</v>
      </c>
      <c r="H555" s="69">
        <v>0.5</v>
      </c>
      <c r="I555" s="147" t="s">
        <v>5202</v>
      </c>
      <c r="J555" s="406">
        <f t="shared" ref="J555" si="27">ROUND(F555*H555,0)</f>
        <v>0</v>
      </c>
      <c r="K555" s="66" t="s">
        <v>5459</v>
      </c>
      <c r="L555" s="71"/>
      <c r="M555" s="71"/>
      <c r="N555" s="826"/>
    </row>
    <row r="556" spans="1:16" s="3" customFormat="1" ht="15" customHeight="1" thickBot="1" x14ac:dyDescent="0.25">
      <c r="A556" s="71"/>
      <c r="B556" s="67"/>
      <c r="C556" s="286"/>
      <c r="D556" s="64" t="s">
        <v>5204</v>
      </c>
      <c r="E556" s="72" t="s">
        <v>5205</v>
      </c>
      <c r="F556" s="150" t="b">
        <f>IF(総括表!$B$4=総括表!$Q$5,基礎データ貼付用シート!E306)</f>
        <v>0</v>
      </c>
      <c r="G556" s="147" t="s">
        <v>5201</v>
      </c>
      <c r="H556" s="69">
        <v>0.5</v>
      </c>
      <c r="I556" s="147" t="s">
        <v>5202</v>
      </c>
      <c r="J556" s="580">
        <f>ROUND(F556*H556,0)</f>
        <v>0</v>
      </c>
      <c r="K556" s="66" t="s">
        <v>5460</v>
      </c>
      <c r="L556" s="71"/>
      <c r="M556" s="71"/>
      <c r="N556" s="826"/>
    </row>
    <row r="557" spans="1:16" s="3" customFormat="1" ht="15" customHeight="1" thickBot="1" x14ac:dyDescent="0.25">
      <c r="A557" s="71"/>
      <c r="B557" s="284" t="s">
        <v>5259</v>
      </c>
      <c r="C557" s="422"/>
      <c r="D557" s="735"/>
      <c r="E557" s="72"/>
      <c r="F557" s="407"/>
      <c r="G557" s="231"/>
      <c r="H557" s="222"/>
      <c r="I557" s="267"/>
      <c r="J557" s="423">
        <f>SUM(J545:J556)</f>
        <v>0</v>
      </c>
      <c r="K557" s="66" t="s">
        <v>5463</v>
      </c>
      <c r="L557" s="3" t="s">
        <v>5201</v>
      </c>
      <c r="M557" s="71"/>
    </row>
    <row r="558" spans="1:16" s="3" customFormat="1" ht="15" customHeight="1" thickBot="1" x14ac:dyDescent="0.25">
      <c r="A558" s="71"/>
      <c r="B558" s="66"/>
      <c r="C558" s="68"/>
      <c r="D558" s="66"/>
      <c r="E558" s="88"/>
      <c r="F558" s="29"/>
      <c r="G558" s="68"/>
      <c r="H558" s="87"/>
      <c r="I558" s="68"/>
      <c r="J558" s="86"/>
      <c r="K558" s="66"/>
      <c r="L558" s="71"/>
      <c r="M558" s="71"/>
      <c r="N558" s="826"/>
    </row>
    <row r="559" spans="1:16" s="3" customFormat="1" ht="18.75" customHeight="1" x14ac:dyDescent="0.2">
      <c r="A559" s="71"/>
      <c r="B559" s="66"/>
      <c r="C559" s="66"/>
      <c r="D559" s="66"/>
      <c r="E559" s="66"/>
      <c r="F559" s="86"/>
      <c r="G559" s="66"/>
      <c r="H559" s="985" t="s">
        <v>5464</v>
      </c>
      <c r="I559" s="986"/>
      <c r="J559" s="662"/>
      <c r="K559" s="66"/>
      <c r="L559" s="71"/>
      <c r="M559" s="71"/>
      <c r="P559" s="1"/>
    </row>
    <row r="560" spans="1:16" ht="18.75" customHeight="1" thickBot="1" x14ac:dyDescent="0.25">
      <c r="A560" s="76"/>
      <c r="B560" s="76"/>
      <c r="C560" s="76"/>
      <c r="D560" s="76"/>
      <c r="E560" s="76"/>
      <c r="F560" s="75"/>
      <c r="G560" s="76"/>
      <c r="H560" s="1007" t="s">
        <v>5465</v>
      </c>
      <c r="I560" s="1008"/>
      <c r="J560" s="424">
        <f>SUMIF(L2:L557,"*",J2:J557)</f>
        <v>0</v>
      </c>
      <c r="K560" s="66" t="s">
        <v>35</v>
      </c>
      <c r="L560" s="76"/>
      <c r="M560" s="76"/>
    </row>
    <row r="561" spans="10:10" ht="18.75" customHeight="1" x14ac:dyDescent="0.2">
      <c r="J561" s="409"/>
    </row>
  </sheetData>
  <sheetProtection autoFilter="0"/>
  <customSheetViews>
    <customSheetView guid="{0FF53720-42B0-4B1A-A491-0089CDA29CCF}" showPageBreaks="1" printArea="1" view="pageBreakPreview" topLeftCell="A10">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1"/>
      <headerFooter alignWithMargins="0"/>
    </customSheetView>
    <customSheetView guid="{1F81339A-CB4E-4CB3-ABCA-C25ADEC8B9AC}" showPageBreaks="1" printArea="1" view="pageBreakPreview" topLeftCell="A10">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2"/>
      <headerFooter alignWithMargins="0"/>
    </customSheetView>
    <customSheetView guid="{87FB8462-6403-4F20-8080-1AF11B55B90C}"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3"/>
      <headerFooter alignWithMargins="0"/>
    </customSheetView>
    <customSheetView guid="{3B4A68D1-1B68-46E4-B8BF-4F65CEA2EB4B}"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4"/>
      <headerFooter alignWithMargins="0"/>
    </customSheetView>
    <customSheetView guid="{3DDC5261-2F80-4A3C-AB53-F803DE8B7615}"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5"/>
      <headerFooter alignWithMargins="0"/>
    </customSheetView>
    <customSheetView guid="{44914D11-FA26-4FFB-9D64-353FA38F5634}" showPageBreaks="1" printArea="1" view="pageBreakPreview">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6"/>
      <headerFooter alignWithMargins="0"/>
    </customSheetView>
    <customSheetView guid="{C8B40DBF-EDE0-406A-8960-74B2A681CE9F}" showPageBreaks="1" printArea="1" view="pageBreakPreview" topLeftCell="A28">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7"/>
      <headerFooter alignWithMargins="0"/>
    </customSheetView>
    <customSheetView guid="{A0BA9017-E5F3-4B91-9F5C-F0F36F625BCB}" showPageBreaks="1" printArea="1" view="pageBreakPreview" topLeftCell="A28">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8"/>
      <headerFooter alignWithMargins="0"/>
    </customSheetView>
  </customSheetViews>
  <mergeCells count="130">
    <mergeCell ref="B520:C520"/>
    <mergeCell ref="D520:E520"/>
    <mergeCell ref="H559:I559"/>
    <mergeCell ref="H560:I560"/>
    <mergeCell ref="B478:C478"/>
    <mergeCell ref="D478:E478"/>
    <mergeCell ref="B525:C525"/>
    <mergeCell ref="D525:E525"/>
    <mergeCell ref="B543:C543"/>
    <mergeCell ref="D543:E543"/>
    <mergeCell ref="D456:E456"/>
    <mergeCell ref="D457:E457"/>
    <mergeCell ref="D458:E458"/>
    <mergeCell ref="D459:E459"/>
    <mergeCell ref="D460:E460"/>
    <mergeCell ref="B473:C473"/>
    <mergeCell ref="D473:E473"/>
    <mergeCell ref="B447:C447"/>
    <mergeCell ref="D447:E447"/>
    <mergeCell ref="B452:C452"/>
    <mergeCell ref="D452:E452"/>
    <mergeCell ref="D454:E454"/>
    <mergeCell ref="D455:E455"/>
    <mergeCell ref="D359:E359"/>
    <mergeCell ref="D360:E360"/>
    <mergeCell ref="B393:C393"/>
    <mergeCell ref="D393:E393"/>
    <mergeCell ref="B397:C397"/>
    <mergeCell ref="D397:E397"/>
    <mergeCell ref="D354:E354"/>
    <mergeCell ref="D355:E355"/>
    <mergeCell ref="D356:E356"/>
    <mergeCell ref="D357:E357"/>
    <mergeCell ref="D358:E358"/>
    <mergeCell ref="D333:E333"/>
    <mergeCell ref="D334:E334"/>
    <mergeCell ref="B347:C347"/>
    <mergeCell ref="D347:E347"/>
    <mergeCell ref="B352:C352"/>
    <mergeCell ref="D352:E352"/>
    <mergeCell ref="D313:E313"/>
    <mergeCell ref="B326:C326"/>
    <mergeCell ref="D326:E326"/>
    <mergeCell ref="B330:C330"/>
    <mergeCell ref="D330:E330"/>
    <mergeCell ref="D332:E332"/>
    <mergeCell ref="B307:C307"/>
    <mergeCell ref="D307:E307"/>
    <mergeCell ref="D309:E309"/>
    <mergeCell ref="D310:E310"/>
    <mergeCell ref="D311:E311"/>
    <mergeCell ref="D312:E312"/>
    <mergeCell ref="B253:C253"/>
    <mergeCell ref="D253:E253"/>
    <mergeCell ref="B293:C293"/>
    <mergeCell ref="D293:E293"/>
    <mergeCell ref="B295:E297"/>
    <mergeCell ref="B300:E302"/>
    <mergeCell ref="B240:C240"/>
    <mergeCell ref="D240:E240"/>
    <mergeCell ref="B244:C244"/>
    <mergeCell ref="D244:E244"/>
    <mergeCell ref="D246:E246"/>
    <mergeCell ref="B249:C249"/>
    <mergeCell ref="D249:E249"/>
    <mergeCell ref="B232:C232"/>
    <mergeCell ref="D232:E232"/>
    <mergeCell ref="D234:E234"/>
    <mergeCell ref="D235:E235"/>
    <mergeCell ref="D236:E236"/>
    <mergeCell ref="D237:E237"/>
    <mergeCell ref="B224:C224"/>
    <mergeCell ref="D224:E224"/>
    <mergeCell ref="D226:E226"/>
    <mergeCell ref="D227:E227"/>
    <mergeCell ref="B228:C228"/>
    <mergeCell ref="D228:E228"/>
    <mergeCell ref="D200:E200"/>
    <mergeCell ref="D201:E201"/>
    <mergeCell ref="D202:E202"/>
    <mergeCell ref="B215:C215"/>
    <mergeCell ref="D215:E215"/>
    <mergeCell ref="B217:E219"/>
    <mergeCell ref="C179:E182"/>
    <mergeCell ref="C185:E191"/>
    <mergeCell ref="B196:C196"/>
    <mergeCell ref="D196:E196"/>
    <mergeCell ref="D198:E198"/>
    <mergeCell ref="D199:E199"/>
    <mergeCell ref="D160:E160"/>
    <mergeCell ref="D161:E161"/>
    <mergeCell ref="D162:E162"/>
    <mergeCell ref="D163:E163"/>
    <mergeCell ref="D164:E164"/>
    <mergeCell ref="B177:C177"/>
    <mergeCell ref="D177:E177"/>
    <mergeCell ref="D107:E107"/>
    <mergeCell ref="B148:C148"/>
    <mergeCell ref="D148:E148"/>
    <mergeCell ref="B150:E153"/>
    <mergeCell ref="B158:C158"/>
    <mergeCell ref="D158:E158"/>
    <mergeCell ref="B101:C101"/>
    <mergeCell ref="D101:E101"/>
    <mergeCell ref="D103:E103"/>
    <mergeCell ref="D104:E104"/>
    <mergeCell ref="D105:E105"/>
    <mergeCell ref="D106:E106"/>
    <mergeCell ref="B80:C80"/>
    <mergeCell ref="D80:E80"/>
    <mergeCell ref="B94:E96"/>
    <mergeCell ref="D8:E8"/>
    <mergeCell ref="D9:E9"/>
    <mergeCell ref="D10:E10"/>
    <mergeCell ref="B51:C51"/>
    <mergeCell ref="D51:E51"/>
    <mergeCell ref="B53:E54"/>
    <mergeCell ref="B85:C85"/>
    <mergeCell ref="D85:E85"/>
    <mergeCell ref="B91:C91"/>
    <mergeCell ref="D91:E91"/>
    <mergeCell ref="A1:B1"/>
    <mergeCell ref="C1:E1"/>
    <mergeCell ref="I1:K1"/>
    <mergeCell ref="B5:C5"/>
    <mergeCell ref="D5:E5"/>
    <mergeCell ref="D7:E7"/>
    <mergeCell ref="B56:E57"/>
    <mergeCell ref="B62:C62"/>
    <mergeCell ref="D62:E62"/>
  </mergeCells>
  <phoneticPr fontId="3"/>
  <pageMargins left="0.78700000000000003" right="0.78700000000000003" top="0.98399999999999999" bottom="0.98399999999999999" header="0.51200000000000001" footer="0.51200000000000001"/>
  <pageSetup paperSize="9" scale="95" orientation="portrait" r:id="rId9"/>
  <headerFooter alignWithMargins="0"/>
  <rowBreaks count="13" manualBreakCount="13">
    <brk id="52" max="10" man="1"/>
    <brk id="93" max="10" man="1"/>
    <brk id="149" max="10" man="1"/>
    <brk id="193" max="10" man="1"/>
    <brk id="229" max="10" man="1"/>
    <brk id="250" max="10" man="1"/>
    <brk id="294" max="10" man="1"/>
    <brk id="327" max="10" man="1"/>
    <brk id="349" max="10" man="1"/>
    <brk id="394" max="10" man="1"/>
    <brk id="428" max="10" man="1"/>
    <brk id="474" max="10" man="1"/>
    <brk id="521" max="10"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30BA604CFE067A42A23961E8A5FBDB76" ma:contentTypeVersion="15" ma:contentTypeDescription="新しいドキュメントを作成します。" ma:contentTypeScope="" ma:versionID="4a39b969ae584e0ced8ccf46972d5657">
  <xsd:schema xmlns:xsd="http://www.w3.org/2001/XMLSchema" xmlns:xs="http://www.w3.org/2001/XMLSchema" xmlns:p="http://schemas.microsoft.com/office/2006/metadata/properties" xmlns:ns2="a4e28f63-7028-4a93-8047-9653a98e0e88" xmlns:ns3="fd32c9f7-8932-4d07-b49b-91c8a1e26893" targetNamespace="http://schemas.microsoft.com/office/2006/metadata/properties" ma:root="true" ma:fieldsID="893d094c542ac5340d06fcf3f2e51ca8" ns2:_="" ns3:_="">
    <xsd:import namespace="a4e28f63-7028-4a93-8047-9653a98e0e88"/>
    <xsd:import namespace="fd32c9f7-8932-4d07-b49b-91c8a1e268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_Flow_SignoffStatu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e28f63-7028-4a93-8047-9653a98e0e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description=""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_Flow_SignoffStatus" ma:index="20" nillable="true" ma:displayName="承認の状態" ma:internalName="_x0024_Resources_x003a_core_x002c_Signoff_Status">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32c9f7-8932-4d07-b49b-91c8a1e2689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cff7d86-9e4e-4f1d-854b-9758e901a9c6}" ma:internalName="TaxCatchAll" ma:showField="CatchAllData" ma:web="fd32c9f7-8932-4d07-b49b-91c8a1e268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d32c9f7-8932-4d07-b49b-91c8a1e26893" xsi:nil="true"/>
    <lcf76f155ced4ddcb4097134ff3c332f xmlns="a4e28f63-7028-4a93-8047-9653a98e0e88">
      <Terms xmlns="http://schemas.microsoft.com/office/infopath/2007/PartnerControls"/>
    </lcf76f155ced4ddcb4097134ff3c332f>
    <_Flow_SignoffStatus xmlns="a4e28f63-7028-4a93-8047-9653a98e0e88" xsi:nil="true"/>
  </documentManagement>
</p:properties>
</file>

<file path=customXml/itemProps1.xml><?xml version="1.0" encoding="utf-8"?>
<ds:datastoreItem xmlns:ds="http://schemas.openxmlformats.org/officeDocument/2006/customXml" ds:itemID="{A1AE4246-8F83-4D61-9316-B64CD9FC7448}">
  <ds:schemaRefs>
    <ds:schemaRef ds:uri="http://schemas.microsoft.com/sharepoint/v3/contenttype/forms"/>
  </ds:schemaRefs>
</ds:datastoreItem>
</file>

<file path=customXml/itemProps2.xml><?xml version="1.0" encoding="utf-8"?>
<ds:datastoreItem xmlns:ds="http://schemas.openxmlformats.org/officeDocument/2006/customXml" ds:itemID="{FBF5F620-7286-4716-9EFB-5FCE330EF4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e28f63-7028-4a93-8047-9653a98e0e88"/>
    <ds:schemaRef ds:uri="fd32c9f7-8932-4d07-b49b-91c8a1e268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6535C3-6972-4032-AF96-5636F99D2ADF}">
  <ds:schemaRefs>
    <ds:schemaRef ds:uri="http://schemas.microsoft.com/office/2006/documentManagement/types"/>
    <ds:schemaRef ds:uri="http://purl.org/dc/terms/"/>
    <ds:schemaRef ds:uri="a4e28f63-7028-4a93-8047-9653a98e0e88"/>
    <ds:schemaRef ds:uri="http://schemas.microsoft.com/office/infopath/2007/PartnerControls"/>
    <ds:schemaRef ds:uri="http://purl.org/dc/dcmitype/"/>
    <ds:schemaRef ds:uri="http://purl.org/dc/elements/1.1/"/>
    <ds:schemaRef ds:uri="fd32c9f7-8932-4d07-b49b-91c8a1e26893"/>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38</vt:i4>
      </vt:variant>
    </vt:vector>
  </HeadingPairs>
  <TitlesOfParts>
    <vt:vector size="82" baseType="lpstr">
      <vt:lpstr>作業要領</vt:lpstr>
      <vt:lpstr>基礎データ貼付用シート</vt:lpstr>
      <vt:lpstr>総括表</vt:lpstr>
      <vt:lpstr>財政力附表</vt:lpstr>
      <vt:lpstr>消防費</vt:lpstr>
      <vt:lpstr>道路橋りょう費</vt:lpstr>
      <vt:lpstr>港湾費（港湾）</vt:lpstr>
      <vt:lpstr>港湾費（漁港）</vt:lpstr>
      <vt:lpstr>都市計画費</vt:lpstr>
      <vt:lpstr>公園費</vt:lpstr>
      <vt:lpstr>下水道費</vt:lpstr>
      <vt:lpstr>下水道費附表</vt:lpstr>
      <vt:lpstr>下水道費２</vt:lpstr>
      <vt:lpstr>その他の土木費</vt:lpstr>
      <vt:lpstr>小学校費</vt:lpstr>
      <vt:lpstr>中学校費</vt:lpstr>
      <vt:lpstr>高等学校費</vt:lpstr>
      <vt:lpstr>社会福祉費</vt:lpstr>
      <vt:lpstr>保健衛生費</vt:lpstr>
      <vt:lpstr>保健衛生費附表</vt:lpstr>
      <vt:lpstr>注</vt:lpstr>
      <vt:lpstr>こども子育て費</vt:lpstr>
      <vt:lpstr>高齢者保健福祉費</vt:lpstr>
      <vt:lpstr>清掃費</vt:lpstr>
      <vt:lpstr>農業行政費(1)</vt:lpstr>
      <vt:lpstr>農業行政費(2)</vt:lpstr>
      <vt:lpstr>林野水産行政費</vt:lpstr>
      <vt:lpstr>地域振興費・市（人口）その１</vt:lpstr>
      <vt:lpstr>地域振興費（人口）その２</vt:lpstr>
      <vt:lpstr>地域振興費・面積</vt:lpstr>
      <vt:lpstr>附表１（財政力補正係数）</vt:lpstr>
      <vt:lpstr>附表２（財政力係数）R6年度同意</vt:lpstr>
      <vt:lpstr>附表３（財政力指数）</vt:lpstr>
      <vt:lpstr>災害復旧費</vt:lpstr>
      <vt:lpstr>補正（10以前）</vt:lpstr>
      <vt:lpstr>補正（11以降）</vt:lpstr>
      <vt:lpstr>減収補填債</vt:lpstr>
      <vt:lpstr>臨時財政特例</vt:lpstr>
      <vt:lpstr>財源対策債</vt:lpstr>
      <vt:lpstr>減税補填債</vt:lpstr>
      <vt:lpstr>臨時財政対策</vt:lpstr>
      <vt:lpstr>緊防債</vt:lpstr>
      <vt:lpstr>国土強靭化</vt:lpstr>
      <vt:lpstr>その他公債費</vt:lpstr>
      <vt:lpstr>こども子育て費!Print_Area</vt:lpstr>
      <vt:lpstr>その他の土木費!Print_Area</vt:lpstr>
      <vt:lpstr>下水道費!Print_Area</vt:lpstr>
      <vt:lpstr>下水道費２!Print_Area</vt:lpstr>
      <vt:lpstr>下水道費附表!Print_Area</vt:lpstr>
      <vt:lpstr>基礎データ貼付用シート!Print_Area</vt:lpstr>
      <vt:lpstr>緊防債!Print_Area</vt:lpstr>
      <vt:lpstr>減収補填債!Print_Area</vt:lpstr>
      <vt:lpstr>減税補填債!Print_Area</vt:lpstr>
      <vt:lpstr>公園費!Print_Area</vt:lpstr>
      <vt:lpstr>'港湾費（漁港）'!Print_Area</vt:lpstr>
      <vt:lpstr>'港湾費（港湾）'!Print_Area</vt:lpstr>
      <vt:lpstr>国土強靭化!Print_Area</vt:lpstr>
      <vt:lpstr>災害復旧費!Print_Area</vt:lpstr>
      <vt:lpstr>財源対策債!Print_Area</vt:lpstr>
      <vt:lpstr>財政力附表!Print_Area</vt:lpstr>
      <vt:lpstr>作業要領!Print_Area</vt:lpstr>
      <vt:lpstr>社会福祉費!Print_Area</vt:lpstr>
      <vt:lpstr>小学校費!Print_Area</vt:lpstr>
      <vt:lpstr>消防費!Print_Area</vt:lpstr>
      <vt:lpstr>清掃費!Print_Area</vt:lpstr>
      <vt:lpstr>総括表!Print_Area</vt:lpstr>
      <vt:lpstr>'地域振興費（人口）その２'!Print_Area</vt:lpstr>
      <vt:lpstr>'地域振興費・市（人口）その１'!Print_Area</vt:lpstr>
      <vt:lpstr>地域振興費・面積!Print_Area</vt:lpstr>
      <vt:lpstr>中学校費!Print_Area</vt:lpstr>
      <vt:lpstr>注!Print_Area</vt:lpstr>
      <vt:lpstr>都市計画費!Print_Area</vt:lpstr>
      <vt:lpstr>道路橋りょう費!Print_Area</vt:lpstr>
      <vt:lpstr>'農業行政費(2)'!Print_Area</vt:lpstr>
      <vt:lpstr>'附表１（財政力補正係数）'!Print_Area</vt:lpstr>
      <vt:lpstr>'附表２（財政力係数）R6年度同意'!Print_Area</vt:lpstr>
      <vt:lpstr>'附表３（財政力指数）'!Print_Area</vt:lpstr>
      <vt:lpstr>保健衛生費!Print_Area</vt:lpstr>
      <vt:lpstr>'補正（11以降）'!Print_Area</vt:lpstr>
      <vt:lpstr>林野水産行政費!Print_Area</vt:lpstr>
      <vt:lpstr>臨時財政対策!Print_Area</vt:lpstr>
      <vt:lpstr>'附表２（財政力係数）R6年度同意'!三枚目</vt:lpstr>
    </vt:vector>
  </TitlesOfParts>
  <Manager/>
  <Company>武井</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武井　康典</dc:creator>
  <cp:keywords/>
  <dc:description/>
  <cp:lastModifiedBy>竹内 景一郎(TAKEUCHI Keiichiro)</cp:lastModifiedBy>
  <cp:revision/>
  <cp:lastPrinted>2025-06-24T06:52:46Z</cp:lastPrinted>
  <dcterms:created xsi:type="dcterms:W3CDTF">2006-04-22T12:59:30Z</dcterms:created>
  <dcterms:modified xsi:type="dcterms:W3CDTF">2025-12-11T02:48:50Z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0x01010030BA604CFE067A42A23961E8A5FBDB76</vt:lpwstr>
  </property>
  <property fmtid="{D5CDD505-2E9C-101B-9397-08002B2CF9AE}" pid="3" name="MediaServiceImageTags">
    <vt:lpwstr/>
  </property>
</Properties>
</file>